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 yWindow="30" windowWidth="18045" windowHeight="12150"/>
  </bookViews>
  <sheets>
    <sheet name="Sheet1" sheetId="1" r:id="rId1"/>
  </sheets>
  <definedNames>
    <definedName name="_xlnm.Print_Area" localSheetId="0">Sheet1!$A$1:$L$558</definedName>
  </definedNames>
  <calcPr calcId="125725"/>
</workbook>
</file>

<file path=xl/calcChain.xml><?xml version="1.0" encoding="utf-8"?>
<calcChain xmlns="http://schemas.openxmlformats.org/spreadsheetml/2006/main">
  <c r="D93" i="1"/>
  <c r="E311"/>
  <c r="C311"/>
  <c r="D299"/>
  <c r="B299"/>
  <c r="E292"/>
  <c r="D292"/>
  <c r="B292"/>
  <c r="C299"/>
  <c r="E305"/>
  <c r="C305"/>
  <c r="E331"/>
  <c r="E322"/>
  <c r="D322"/>
  <c r="B322"/>
  <c r="D331"/>
  <c r="B331"/>
  <c r="E276"/>
  <c r="C276"/>
  <c r="D276"/>
  <c r="B276"/>
  <c r="E269"/>
  <c r="D269"/>
  <c r="C269"/>
  <c r="B269"/>
  <c r="D252"/>
  <c r="B252"/>
  <c r="B229"/>
  <c r="B211"/>
  <c r="D229"/>
  <c r="D211"/>
  <c r="I392"/>
  <c r="H392"/>
  <c r="G392"/>
  <c r="J367"/>
  <c r="J379"/>
  <c r="K367"/>
  <c r="K379"/>
  <c r="L367"/>
  <c r="L379"/>
  <c r="B392"/>
  <c r="B404"/>
  <c r="C392"/>
  <c r="D392"/>
  <c r="E392"/>
  <c r="E404"/>
  <c r="F392"/>
  <c r="F404"/>
  <c r="C404"/>
  <c r="D404"/>
  <c r="K404"/>
  <c r="J404"/>
  <c r="L392"/>
  <c r="L404"/>
  <c r="B417"/>
  <c r="B429"/>
  <c r="D417"/>
  <c r="D429"/>
  <c r="C417"/>
  <c r="C429"/>
  <c r="E417"/>
  <c r="F417"/>
  <c r="F429"/>
  <c r="G417"/>
  <c r="G429"/>
  <c r="H417"/>
  <c r="I417"/>
  <c r="I429"/>
  <c r="J417"/>
  <c r="K417"/>
  <c r="K429"/>
  <c r="L417"/>
  <c r="E429"/>
  <c r="H429"/>
  <c r="J429"/>
  <c r="L429"/>
  <c r="C454"/>
  <c r="B442"/>
  <c r="B454"/>
  <c r="E442"/>
  <c r="E454"/>
  <c r="H442"/>
  <c r="H454"/>
  <c r="I442"/>
  <c r="I454"/>
  <c r="J442"/>
  <c r="J454"/>
  <c r="K442"/>
  <c r="K454"/>
  <c r="L442"/>
  <c r="L454"/>
  <c r="D467"/>
  <c r="D479"/>
  <c r="C467"/>
  <c r="C479"/>
  <c r="B467"/>
  <c r="B479"/>
  <c r="F367"/>
  <c r="F379"/>
  <c r="E367"/>
  <c r="E379"/>
  <c r="D367"/>
  <c r="D379"/>
  <c r="C367"/>
  <c r="C379"/>
  <c r="B367"/>
  <c r="B379"/>
  <c r="L342"/>
  <c r="L354"/>
  <c r="K342"/>
  <c r="K354"/>
  <c r="J342"/>
  <c r="J354"/>
  <c r="I342"/>
  <c r="I354"/>
  <c r="H342"/>
  <c r="H354"/>
  <c r="G342"/>
  <c r="G354"/>
  <c r="F342"/>
  <c r="F354"/>
  <c r="E342"/>
  <c r="E354"/>
  <c r="D342"/>
  <c r="D354"/>
  <c r="C342"/>
  <c r="C354"/>
  <c r="B342"/>
</calcChain>
</file>

<file path=xl/sharedStrings.xml><?xml version="1.0" encoding="utf-8"?>
<sst xmlns="http://schemas.openxmlformats.org/spreadsheetml/2006/main" count="1653" uniqueCount="652">
  <si>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</si>
  <si>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</si>
  <si>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</si>
  <si>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</si>
  <si>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</si>
  <si>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</si>
  <si>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</si>
  <si>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</si>
  <si>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</si>
  <si>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</si>
  <si>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</si>
  <si>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</si>
  <si>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</si>
  <si>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</si>
  <si>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</si>
  <si>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</si>
  <si>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</si>
  <si>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Seller(s)</t>
  </si>
  <si>
    <t>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</si>
  <si>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</si>
  <si>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</si>
  <si>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</si>
  <si>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</si>
  <si>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</si>
  <si>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</si>
  <si>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</si>
  <si>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</si>
  <si>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</si>
  <si>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Reserve ledger</t>
  </si>
  <si>
    <t>Revenue ledger</t>
  </si>
  <si>
    <t>Principal ledger</t>
  </si>
  <si>
    <t>Pre-maturity liquidity ledger</t>
  </si>
  <si>
    <t>Asset Coverage Test</t>
  </si>
  <si>
    <t>Value</t>
  </si>
  <si>
    <t>A</t>
  </si>
  <si>
    <t>B</t>
  </si>
  <si>
    <t>Principal collections not yet applied</t>
  </si>
  <si>
    <t>C</t>
  </si>
  <si>
    <t>D</t>
  </si>
  <si>
    <t>E</t>
  </si>
  <si>
    <t>X</t>
  </si>
  <si>
    <t>Y</t>
  </si>
  <si>
    <t>Z</t>
  </si>
  <si>
    <t>Total</t>
  </si>
  <si>
    <t>Asset percentage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</si>
  <si>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</si>
  <si>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</si>
  <si>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</si>
  <si>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</si>
  <si>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</si>
  <si>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</si>
  <si>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</si>
  <si>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</si>
  <si>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</si>
  <si>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</si>
  <si>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</si>
  <si>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</si>
  <si>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</si>
  <si>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</si>
  <si>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</si>
  <si>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</si>
  <si>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</si>
  <si>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</si>
  <si>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</si>
  <si>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</si>
  <si>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</si>
  <si>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</si>
  <si>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</si>
  <si>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</si>
  <si>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</si>
  <si>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</si>
  <si>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</si>
  <si>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Mortgage collections</t>
  </si>
  <si>
    <t>Mortgage collections (scheduled - interest)</t>
  </si>
  <si>
    <t>Mortgage collections (scheduled - principal)</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</si>
  <si>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</si>
  <si>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</si>
  <si>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</si>
  <si>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</si>
  <si>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</si>
  <si>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</si>
  <si>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</si>
  <si>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</si>
  <si>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</si>
  <si>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</si>
  <si>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</si>
  <si>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</si>
  <si>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</si>
  <si>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</si>
  <si>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</si>
  <si>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</si>
  <si>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</si>
  <si>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</si>
  <si>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</si>
  <si>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</si>
  <si>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</si>
  <si>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</si>
  <si>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</si>
  <si>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</si>
  <si>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</si>
  <si>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</si>
  <si>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</si>
  <si>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</si>
  <si>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</si>
  <si>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</si>
  <si>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</si>
  <si>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</si>
  <si>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</si>
  <si>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</si>
  <si>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</si>
  <si>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</si>
  <si>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</si>
  <si>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</si>
  <si>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</si>
  <si>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</si>
  <si>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</si>
  <si>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</si>
  <si>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</si>
  <si>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</si>
  <si>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</si>
  <si>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</si>
  <si>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</si>
  <si>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</si>
  <si>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</si>
  <si>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</si>
  <si>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</si>
  <si>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</si>
  <si>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</si>
  <si>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</si>
  <si>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</si>
  <si>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</si>
  <si>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</si>
  <si>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</si>
  <si>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</si>
  <si>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</si>
  <si>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</si>
  <si>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</si>
  <si>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</si>
  <si>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</si>
  <si>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</si>
  <si>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</si>
  <si>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</si>
  <si>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</si>
  <si>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</si>
  <si>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</si>
  <si>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</si>
  <si>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</si>
  <si>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</si>
  <si>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</si>
  <si>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</si>
  <si>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</si>
  <si>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</si>
  <si>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</si>
  <si>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</si>
  <si>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</si>
  <si>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t>
  </si>
  <si>
    <t>Capital repayment</t>
  </si>
  <si>
    <t>Part-and-part</t>
  </si>
  <si>
    <t>Interest-only</t>
  </si>
  <si>
    <t>Offset</t>
  </si>
  <si>
    <t>0-12 months</t>
  </si>
  <si>
    <t>12-24 months</t>
  </si>
  <si>
    <t>24-36 months</t>
  </si>
  <si>
    <t>36-48 months</t>
  </si>
  <si>
    <t>48-60 months</t>
  </si>
  <si>
    <t>60-72 months</t>
  </si>
  <si>
    <t>72-84 months</t>
  </si>
  <si>
    <t>84-96 months</t>
  </si>
  <si>
    <t>96-108 months</t>
  </si>
  <si>
    <t>108-120 months</t>
  </si>
  <si>
    <t>120-150 months</t>
  </si>
  <si>
    <t>150-180 months</t>
  </si>
  <si>
    <t>180+ months</t>
  </si>
  <si>
    <t>Fixed</t>
  </si>
  <si>
    <t>SVR</t>
  </si>
  <si>
    <t>Tracker</t>
  </si>
  <si>
    <t>Loan purpose type</t>
  </si>
  <si>
    <t>Buy-to-let</t>
  </si>
  <si>
    <t>Fully verified</t>
  </si>
  <si>
    <t>Fast-track</t>
  </si>
  <si>
    <t>Self-certified</t>
  </si>
  <si>
    <t>0-30 months</t>
  </si>
  <si>
    <t>30-60 months</t>
  </si>
  <si>
    <t>60-120 months</t>
  </si>
  <si>
    <t>120-180 months</t>
  </si>
  <si>
    <t>180-240 months</t>
  </si>
  <si>
    <t>240-300 months</t>
  </si>
  <si>
    <t>300-360 months</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</si>
  <si>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</si>
  <si>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</si>
  <si>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</si>
  <si>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</si>
  <si>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</si>
  <si>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</si>
  <si>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</si>
  <si>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</si>
  <si>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</si>
  <si>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</si>
  <si>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</si>
  <si>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</si>
  <si>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</si>
  <si>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</si>
  <si>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</si>
  <si>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</si>
  <si>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</si>
  <si>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</si>
  <si>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</si>
  <si>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</si>
  <si>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</si>
  <si>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</si>
  <si>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Swap counterparty/ies</t>
  </si>
  <si>
    <t>Swap notional denomination</t>
  </si>
  <si>
    <t>Swap notional amount</t>
  </si>
  <si>
    <t>Swap notional maturity</t>
  </si>
  <si>
    <t>Collateral posting amount</t>
  </si>
  <si>
    <t>Programme triggers</t>
  </si>
  <si>
    <t>Event (please list all triggers)</t>
  </si>
  <si>
    <t>Summary of Event</t>
  </si>
  <si>
    <t>Trigger (S&amp;P, Moody's, Fitch, DBRS; short-term, long-term)</t>
  </si>
  <si>
    <t>Trigger breached (yes/no)</t>
  </si>
  <si>
    <t>Consequence of a trigger breach</t>
  </si>
  <si>
    <t>AAA</t>
  </si>
  <si>
    <t>Aaa</t>
  </si>
  <si>
    <t>na</t>
  </si>
  <si>
    <t xml:space="preserve">  Revenue Receipts (on the Loans)</t>
  </si>
  <si>
    <t xml:space="preserve">  Excess amount released from Reserve Fund</t>
  </si>
  <si>
    <t>Available Revenue Receipts</t>
  </si>
  <si>
    <t xml:space="preserve">  Amounts due under Intercompany Loan</t>
  </si>
  <si>
    <t xml:space="preserve">  Deferred Consideration</t>
  </si>
  <si>
    <t xml:space="preserve">  Members' profit</t>
  </si>
  <si>
    <t>Total distributed</t>
  </si>
  <si>
    <t xml:space="preserve">  Principal Receipts (on the Loans)</t>
  </si>
  <si>
    <t xml:space="preserve">  Any other amount standing to credit Principal Ledger</t>
  </si>
  <si>
    <t xml:space="preserve">  Cash Capital Contribution from Members</t>
  </si>
  <si>
    <t>Available Principal Receipts</t>
  </si>
  <si>
    <t>Cash Capital Contributions held on Capital Ledger</t>
  </si>
  <si>
    <t>For redraw capacity</t>
  </si>
  <si>
    <t>Potential negative carry</t>
  </si>
  <si>
    <t>A(b)</t>
  </si>
  <si>
    <t>A / F1</t>
  </si>
  <si>
    <t>-</t>
  </si>
  <si>
    <t>A2 / P-1</t>
  </si>
  <si>
    <t>None</t>
  </si>
  <si>
    <t>&lt;Baa3 / -</t>
  </si>
  <si>
    <t>&lt;BBB- / -</t>
  </si>
  <si>
    <t>- / &lt;P-1</t>
  </si>
  <si>
    <t>EUR</t>
  </si>
  <si>
    <t>Soft</t>
  </si>
  <si>
    <t>Annual</t>
  </si>
  <si>
    <t>GBP</t>
  </si>
  <si>
    <t>NOK</t>
  </si>
  <si>
    <t>Quarterly</t>
  </si>
  <si>
    <t>Probable</t>
  </si>
  <si>
    <t>Footnotes:</t>
  </si>
  <si>
    <t>Annually - 14 Jun</t>
  </si>
  <si>
    <t>Revenue receipts (please disclose all parts of waterfall)</t>
  </si>
  <si>
    <t>Principal receipts (please disclose all parts of waterfall)</t>
  </si>
  <si>
    <t>1M Euribor +1.40%</t>
  </si>
  <si>
    <t>Account Bank rating trigger</t>
  </si>
  <si>
    <t>Issuer Event of Default</t>
  </si>
  <si>
    <t xml:space="preserve">On a Calculation Date, the Adjusted Aggregate Loan Amount is less than the Principal Amount Outstanding of Covered Bonds </t>
  </si>
  <si>
    <t>LLP Event of Default</t>
  </si>
  <si>
    <t>Following a Notice to Pay, the Amortisation Test Aggregate Loan Amount will be in an amount at least equal to the Sterling Equivalent of the aggregate Principal Amount Outstanding of the Covered Bonds.</t>
  </si>
  <si>
    <t>No</t>
  </si>
  <si>
    <t>Yes</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</si>
  <si>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</si>
  <si>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 will occur.</t>
  </si>
  <si>
    <t>Loss of required rating by the Servicer</t>
  </si>
  <si>
    <t>Cash Manager verification trigger</t>
  </si>
  <si>
    <t>Loss of required rating by the Cash Manager</t>
  </si>
  <si>
    <t>Asset Monitor required to report on arithmetic accuracy of Cash Manager's calculations more frequently.</t>
  </si>
  <si>
    <t>Set-off risk protection trigger</t>
  </si>
  <si>
    <t>Loss of required rating by the Issuer</t>
  </si>
  <si>
    <t>Customer Files and Title Deeds</t>
  </si>
  <si>
    <t>Perfection trigger</t>
  </si>
  <si>
    <t>Loss of required rating by the Seller</t>
  </si>
  <si>
    <t>Requirement to fund the Pre-Maturity Liquidity Ledger to the Required Redemption Amount and, if necessary, the sale of Selected Loans (not applicable to soft bullet bonds).</t>
  </si>
  <si>
    <t>Loss of required rating by the Account Bank</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</si>
  <si>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</si>
  <si>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</si>
  <si>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Loss of required rating by the Interest Rate Swap Provider</t>
  </si>
  <si>
    <t>Pre-Maturity Liquidity Test (applies to hard bullet bonds only)</t>
  </si>
  <si>
    <t>Non-Rating Triggers</t>
  </si>
  <si>
    <t>Description of Trigger</t>
  </si>
  <si>
    <t>Consequence if Trigger Breached</t>
  </si>
  <si>
    <t>Yield Shortfall Test</t>
  </si>
  <si>
    <t>Amortisation Test</t>
  </si>
  <si>
    <t>Interest Rate Swap Provider rating trigger</t>
  </si>
  <si>
    <t>Event</t>
  </si>
  <si>
    <t>Owner-occupied</t>
  </si>
  <si>
    <t>This document is directed at persons in the UK and other EEA countries who are market counterparties and intermediate customers and may not be used or relied upon by private customers (as such terms are defined by the rules of the Financial Services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</si>
  <si>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</si>
  <si>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Substitution assets</t>
  </si>
  <si>
    <t>Adjusted Current Balance</t>
  </si>
  <si>
    <t>Euro</t>
  </si>
  <si>
    <t>Maximum asset percentage from Fitch (%)</t>
  </si>
  <si>
    <t>Maximum asset percentage from Moody's (%)</t>
  </si>
  <si>
    <t>Arrears</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</si>
  <si>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</si>
  <si>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</si>
  <si>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</si>
  <si>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</si>
  <si>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</si>
  <si>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</si>
  <si>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</si>
  <si>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</si>
  <si>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</si>
  <si>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</si>
  <si>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</si>
  <si>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</si>
  <si>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Glossary:</t>
  </si>
  <si>
    <t>Servicer trigger</t>
  </si>
  <si>
    <t>Reserve Fund trigger</t>
  </si>
  <si>
    <t>The Servicer will use reasonable endeavours to enter into, within 60 days, a back-up or master servicing agreement with a third party in such form as the LLP and the Security Trustee shall reasonably require.</t>
  </si>
  <si>
    <t>Requirement to establish and maintain a reserve fund and also to trap any Available Revenue (in accordance with the relevant waterfall) as necessary to fund the reserve to the Reserve Fund Required Amount.</t>
  </si>
  <si>
    <t xml:space="preserve">The Servicer shall use reasonable endeavours to ensure that the Customer Files and Title Deeds are identified as distinct from the customer files and title deeds of other properties or mortgages which do not form part of the portfolio. </t>
  </si>
  <si>
    <t>The transfers of the loans to the LLP shall be perfected by the Seller.</t>
  </si>
  <si>
    <t>Swap provider(s) on cover pool</t>
  </si>
  <si>
    <r>
      <t>Issuer</t>
    </r>
    <r>
      <rPr>
        <vertAlign val="superscript"/>
        <sz val="10"/>
        <rFont val="Arial"/>
        <family val="2"/>
      </rPr>
      <t>(1)</t>
    </r>
  </si>
  <si>
    <r>
      <t>LLP receive rate/margin</t>
    </r>
    <r>
      <rPr>
        <vertAlign val="superscript"/>
        <sz val="10"/>
        <rFont val="Arial"/>
        <family val="2"/>
      </rPr>
      <t>(3)</t>
    </r>
  </si>
  <si>
    <r>
      <t>LLP pay rate/margin</t>
    </r>
    <r>
      <rPr>
        <vertAlign val="superscript"/>
        <sz val="10"/>
        <rFont val="Arial"/>
        <family val="2"/>
      </rPr>
      <t>(3)</t>
    </r>
  </si>
  <si>
    <t>V</t>
  </si>
  <si>
    <t>W</t>
  </si>
  <si>
    <t>4 (moderate)</t>
  </si>
  <si>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</si>
  <si>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t>The Pre-Maturity Test will be breached if the Issuer's ratings fall below the required ratings.</t>
  </si>
  <si>
    <t>Abbey National Treasury Services plc €35bn Regulated Covered Bond Programme</t>
  </si>
  <si>
    <t>Abbey National Treasury Services plc</t>
  </si>
  <si>
    <t>Abbey National Treasury Services plc €35bn Global Covered Bond Programme</t>
  </si>
  <si>
    <t xml:space="preserve">https://boeportal.co.uk/SantanderUK </t>
  </si>
  <si>
    <t>Santander UK plc</t>
  </si>
  <si>
    <t>A / A-1</t>
  </si>
  <si>
    <t>&lt;A / &lt;F1</t>
  </si>
  <si>
    <t xml:space="preserve"> - / &lt;A-1</t>
  </si>
  <si>
    <t>Series 1</t>
  </si>
  <si>
    <t>Aaa / AAA / AAA / -</t>
  </si>
  <si>
    <t>1M Euribor +0.10%</t>
  </si>
  <si>
    <t>XS0220989692</t>
  </si>
  <si>
    <t>Annually - 8 Jun</t>
  </si>
  <si>
    <t>3M GBP Libor +0.0945%</t>
  </si>
  <si>
    <t>Series 1 Tap 1</t>
  </si>
  <si>
    <t>Coupon (rate if fixed, margin and reference rate if floating)</t>
  </si>
  <si>
    <t>Margin payable under extended maturity period (%)</t>
  </si>
  <si>
    <t>ANTS</t>
  </si>
  <si>
    <t>3M GBP Libor +1.07135%</t>
  </si>
  <si>
    <t>Series 1 Tap 2</t>
  </si>
  <si>
    <t>Series 1 Tap 3</t>
  </si>
  <si>
    <t>3M GBP Libor +1.31%</t>
  </si>
  <si>
    <t>3M GBP Libor +1.335%</t>
  </si>
  <si>
    <t>Series 3</t>
  </si>
  <si>
    <t>XS0250729109</t>
  </si>
  <si>
    <t>Annually - 12 Apr</t>
  </si>
  <si>
    <t>1M Euribor +0.11%</t>
  </si>
  <si>
    <t>3M GBP Libor +0.0487%</t>
  </si>
  <si>
    <t>Barclays / BNPP / RBS</t>
  </si>
  <si>
    <t>1M Euribor +1.56%</t>
  </si>
  <si>
    <t>3M GBP Libor +1.8875%</t>
  </si>
  <si>
    <t>Series 3 Tap 2</t>
  </si>
  <si>
    <t>3M GBP Libor +2.551%</t>
  </si>
  <si>
    <t>Series 3 Tap 1</t>
  </si>
  <si>
    <t>Series 3 Tap 3</t>
  </si>
  <si>
    <t>3M GBP Libor +1.8091%</t>
  </si>
  <si>
    <t>Series 11</t>
  </si>
  <si>
    <t>1M Euribor +0.65%</t>
  </si>
  <si>
    <t>XS0457688215</t>
  </si>
  <si>
    <t>Annually - 14 Oct</t>
  </si>
  <si>
    <t>3M GBP Libor +0.7425%</t>
  </si>
  <si>
    <t>Series 11 Tap 1</t>
  </si>
  <si>
    <t>1M Euribor +1.20%</t>
  </si>
  <si>
    <t>3M GBP Libor +1.72%</t>
  </si>
  <si>
    <t>Series 12</t>
  </si>
  <si>
    <t>1M Euribor +0.68%</t>
  </si>
  <si>
    <t>Annually - 18 Mar</t>
  </si>
  <si>
    <t>XS0496065672</t>
  </si>
  <si>
    <t>3M GBP Libor +1.035%</t>
  </si>
  <si>
    <t>3M GBP Libor +1.333%</t>
  </si>
  <si>
    <t>3M GBP Libor +1.467%</t>
  </si>
  <si>
    <t>Series 13</t>
  </si>
  <si>
    <t>XS0520785394</t>
  </si>
  <si>
    <t>1M Euribor +1.35%</t>
  </si>
  <si>
    <t>3M GBP Libor +1.742%</t>
  </si>
  <si>
    <t>Annually - 30 Jun</t>
  </si>
  <si>
    <t>Series 13 Tap 1</t>
  </si>
  <si>
    <t>3M GBP Libor +1.7975%</t>
  </si>
  <si>
    <t>Series 13 Tap 2</t>
  </si>
  <si>
    <t>3M GBP Libor +1.54%</t>
  </si>
  <si>
    <t>Series 15</t>
  </si>
  <si>
    <t>Series 17</t>
  </si>
  <si>
    <t>Annually - 5 Oct</t>
  </si>
  <si>
    <t>XS0546057570</t>
  </si>
  <si>
    <t>3M GBP Libor +1.7253%</t>
  </si>
  <si>
    <t>3M GBP Libor +2.15%</t>
  </si>
  <si>
    <t>3M GBP Libor +1.7836%</t>
  </si>
  <si>
    <t>Series 18</t>
  </si>
  <si>
    <t>Hard</t>
  </si>
  <si>
    <t>Annually - 18 Nov</t>
  </si>
  <si>
    <t>3M GBP Libor +1.51%</t>
  </si>
  <si>
    <t>Series 19</t>
  </si>
  <si>
    <t>3M GBP Libor +1.56%</t>
  </si>
  <si>
    <t>Series 20</t>
  </si>
  <si>
    <t>XS0563569325</t>
  </si>
  <si>
    <t>Annually - 7 Dec</t>
  </si>
  <si>
    <t>3M GBP Libor +1.47%</t>
  </si>
  <si>
    <t>Series 21</t>
  </si>
  <si>
    <t>Annually - 15 Jan</t>
  </si>
  <si>
    <t>3M GBP Libor +1.68750%</t>
  </si>
  <si>
    <t>Series 22</t>
  </si>
  <si>
    <t>XS0582479522</t>
  </si>
  <si>
    <t>Annually - 24 Jan</t>
  </si>
  <si>
    <t>1M Nibor +1.45%</t>
  </si>
  <si>
    <t>1M Euribor +1.50%</t>
  </si>
  <si>
    <t>3M GBP Libor +1.985%</t>
  </si>
  <si>
    <t>Series 23</t>
  </si>
  <si>
    <t>1M GBL Libor +1.58%</t>
  </si>
  <si>
    <t>Annually - 2 Mar</t>
  </si>
  <si>
    <t>XS0596191360</t>
  </si>
  <si>
    <t>3M GBP Libor +1.7175%</t>
  </si>
  <si>
    <t>Series 24</t>
  </si>
  <si>
    <t>XS0616897616</t>
  </si>
  <si>
    <t>3M GBP Libor +1.469%</t>
  </si>
  <si>
    <t>1M GBL Libor +1.27%</t>
  </si>
  <si>
    <t>1M GBP Libor + 1.50%</t>
  </si>
  <si>
    <t>3M GBP Libor + 1.50%</t>
  </si>
  <si>
    <t>26 Feb, May, Aug, Nov</t>
  </si>
  <si>
    <t>Series 16 Tranche 1</t>
  </si>
  <si>
    <t>XS0537747841</t>
  </si>
  <si>
    <t>Series 25</t>
  </si>
  <si>
    <t>3M GBP Libor +1.435%</t>
  </si>
  <si>
    <t>Annually - 24 May</t>
  </si>
  <si>
    <t>Series 26</t>
  </si>
  <si>
    <t>XS0637455618</t>
  </si>
  <si>
    <t>3M GBP Libor +1.12%</t>
  </si>
  <si>
    <t>Series 26 Tap 1</t>
  </si>
  <si>
    <t>1M Euribor +0.70%</t>
  </si>
  <si>
    <t>3M GBP Libor +1.15%</t>
  </si>
  <si>
    <t>Series 26 Tap 2</t>
  </si>
  <si>
    <t>3M GBP Libor +2.25%</t>
  </si>
  <si>
    <t>Series 27</t>
  </si>
  <si>
    <t>XS0674635288</t>
  </si>
  <si>
    <t>Annually - 8 Sep</t>
  </si>
  <si>
    <t>3M GBP Libor +1.9925%</t>
  </si>
  <si>
    <t>Series 27 Tap 1</t>
  </si>
  <si>
    <t>3M GBP Libor +1.6975%</t>
  </si>
  <si>
    <t>Series 28</t>
  </si>
  <si>
    <t>Annually - 21 Dec</t>
  </si>
  <si>
    <t>3M GBP Libor +1.90%</t>
  </si>
  <si>
    <t>Series 29</t>
  </si>
  <si>
    <t>Annually - 09 Dec</t>
  </si>
  <si>
    <t>3M GBP Libor +1.80%</t>
  </si>
  <si>
    <t>Series 30</t>
  </si>
  <si>
    <t>Annually - 05 Jan</t>
  </si>
  <si>
    <t>3M GBP Libor +1.78%</t>
  </si>
  <si>
    <t>Series 31</t>
  </si>
  <si>
    <t>Annually - 04 Jan</t>
  </si>
  <si>
    <t>3M GBP Libor +1.8125%</t>
  </si>
  <si>
    <t>Series 32</t>
  </si>
  <si>
    <t>Annually - 06 Feb</t>
  </si>
  <si>
    <t>3M GBP Libor +2.00%</t>
  </si>
  <si>
    <t>Series 35</t>
  </si>
  <si>
    <t>XS0746420040</t>
  </si>
  <si>
    <t>Annually - 13 Feb</t>
  </si>
  <si>
    <t>3M GBP Libor +1.9291%</t>
  </si>
  <si>
    <t>Series 36</t>
  </si>
  <si>
    <t>XS0746420719</t>
  </si>
  <si>
    <t>3M GBP Libor +1.8991%</t>
  </si>
  <si>
    <t>Series 37</t>
  </si>
  <si>
    <t>1M GBP Libor +2.45%</t>
  </si>
  <si>
    <t>Annually - 16 Feb</t>
  </si>
  <si>
    <t>3M GBP Libor +2.4567%</t>
  </si>
  <si>
    <t>Series 38</t>
  </si>
  <si>
    <t>XS0746622009</t>
  </si>
  <si>
    <t>3M GBP Libor + 1.60%</t>
  </si>
  <si>
    <t>1M GBP Libor + 1.65%</t>
  </si>
  <si>
    <t>16 Feb, May, Aug, Nov</t>
  </si>
  <si>
    <t>Series 41</t>
  </si>
  <si>
    <t>Annually - 12 Mar</t>
  </si>
  <si>
    <t>3M GBP Libor +1.745%</t>
  </si>
  <si>
    <t>XS0761325009</t>
  </si>
  <si>
    <t>3M GBP Libor + 1.95%</t>
  </si>
  <si>
    <t>1M GBP Libor + 2.00%</t>
  </si>
  <si>
    <t>Series 42</t>
  </si>
  <si>
    <t>Series 43</t>
  </si>
  <si>
    <t>XS0769914218</t>
  </si>
  <si>
    <t>23 Mar, Jun, Sep, Dec</t>
  </si>
  <si>
    <t>3M GBP Libor + 1.70%</t>
  </si>
  <si>
    <t>1M GBP Libor + 1.80%</t>
  </si>
  <si>
    <t>05 Apr, Jul, Oct, Jan</t>
  </si>
  <si>
    <t>Series 44</t>
  </si>
  <si>
    <t>3M GBP Libor +1.44%</t>
  </si>
  <si>
    <t>Annually - 13 Apr</t>
  </si>
  <si>
    <t>Series 45</t>
  </si>
  <si>
    <t>3M GBP Libor +1.45%</t>
  </si>
  <si>
    <t>Series 46</t>
  </si>
  <si>
    <t>Annually - 16 Apr</t>
  </si>
  <si>
    <t>3M GBP Libor +1.38%</t>
  </si>
  <si>
    <t>Series 47</t>
  </si>
  <si>
    <t>Annually - 18 Apr</t>
  </si>
  <si>
    <t>3M GBP Libor +1.35%</t>
  </si>
  <si>
    <t>Series 48</t>
  </si>
  <si>
    <t>Annually - 15 May</t>
  </si>
  <si>
    <t>3M GBP Libor +1.48%</t>
  </si>
  <si>
    <t>Series 49</t>
  </si>
  <si>
    <t>3M GBP Libor +1.55%</t>
  </si>
  <si>
    <t>Series 50</t>
  </si>
  <si>
    <t>Series 51</t>
  </si>
  <si>
    <t>Annually - 20 Jun</t>
  </si>
  <si>
    <t>3M GBP Libor +1.49%</t>
  </si>
  <si>
    <t xml:space="preserve">  Other net income (including interest on bank accounts)</t>
  </si>
  <si>
    <t xml:space="preserve">  Amounts due under interest rate swap</t>
  </si>
  <si>
    <t xml:space="preserve">  Amounts added to Reserve Fund</t>
  </si>
  <si>
    <t xml:space="preserve">  Senior fees (including Cash Manager, Servicer &amp; Asset Monitor)</t>
  </si>
  <si>
    <t xml:space="preserve">  Termination payment received from a Swap Provider</t>
  </si>
  <si>
    <t>Amounts released from Pre-Maturity Liquidity Ledger</t>
  </si>
  <si>
    <t xml:space="preserve">  Credit to Pre-Maturity Liquidity Ledger</t>
  </si>
  <si>
    <t xml:space="preserve">  Purchase of New Loans</t>
  </si>
  <si>
    <t xml:space="preserve">  Deposit in GIC to satisfy ACT test</t>
  </si>
  <si>
    <t xml:space="preserve">  Repayment of Term Advance</t>
  </si>
  <si>
    <t xml:space="preserve">  Capital Distribution</t>
  </si>
  <si>
    <t xml:space="preserve">  Premia received from outgoing Swap Provider</t>
  </si>
  <si>
    <t>Loss of required rating by the Seller/Servicer re: collection accounts</t>
  </si>
  <si>
    <t xml:space="preserve">Short term:
&lt;A-1 / &lt;P-1 / &lt;F1 / na 
Long term:
 - /  - / &lt;A / na  </t>
  </si>
  <si>
    <t xml:space="preserve">Short term:
&lt;A-1+ / &lt;P-1 / &lt;F1 / na 
Long term:
 - /  - / &lt;A / na  </t>
  </si>
  <si>
    <t xml:space="preserve">Short term:
&lt;A-2 / &lt;P-2 / &lt;F2 / na 
Long term:
BBB+ /  - / &lt;BBB+ / na  </t>
  </si>
  <si>
    <t>Collection account rating trigger</t>
  </si>
  <si>
    <t>All further instructions by the Servicer to debit the accounts of Borrowers that are subject to direct debit bank mandates in favour of such collection accounts shall be made to another bank that has at least the eligible ratings or directly to the Account Bank</t>
  </si>
  <si>
    <t xml:space="preserve">Short term:
&lt;A-1 / &lt; - / &lt;F1 / na 
Long term:
&lt;A / &lt;A3 / &lt;A / na  </t>
  </si>
  <si>
    <t>Termination event pursuant to the Bank Account Agreement, unless downgrade remedied in accordance with the terms of the Bank Account Agreement.  Note that the Cash Management Agreement refers to a S&amp;P trigger on the bank accounts of A-1+ if the amounts on deposit in the GIC exceed 20% of the sterling equivalent of the covered bonds outstanding.</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</si>
  <si>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for S&amp;P and Fitch but is the final trigger (replacement) for Moody's.  Other triggers for S&amp;P and Fitch exist at lower levels with further consequences.</t>
  </si>
  <si>
    <t>Short term:
&lt;A-1 / &lt;P-1 / &lt;F1 / na
Long term:
&lt;A / &lt;A2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</si>
  <si>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(as is currently the case).  Other triggers exist at lower levels with further consequences.</t>
  </si>
  <si>
    <t>Covered Bond Swap Provider rating trigger - ANTS</t>
  </si>
  <si>
    <t xml:space="preserve">Covered Bond Swap Provider rating trigger - Barclays Series 1, BNP Paribas, Citibank, Deutsche Bank &amp; RBS </t>
  </si>
  <si>
    <t>Short term:
&lt;A-1+ / &lt;P-1 / &lt;F1 / na
Long term:
 - / &lt;A1 / &lt;A+ / na</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</si>
  <si>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Other triggers exist at lower levels with further consequences.</t>
  </si>
  <si>
    <t xml:space="preserve">Loss of required rating by ANTS as Covered Bond Swap Provider </t>
  </si>
  <si>
    <t>Loss of required rating by BNP Paribas, Citibank, Deutsche or RBS as Covered Bond Swap Provider or Barclays as Series 3 Covered Bond Swap Provider</t>
  </si>
  <si>
    <t xml:space="preserve">Covered Bond Swap Provider rating trigger - Barclays Series 3, BNP Paribas, Citibank, Deutsche Bank &amp; RBS </t>
  </si>
  <si>
    <t xml:space="preserve">Loss of required rating by Barclays as Series 1 Covered Bond Swap Provider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</si>
  <si>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except with respect to S&amp;P while ever replacement Option 3 in the 2012 criteria is elected (although Barclays has currently elected Option 2).  Other triggers exist at lower levels with further consequences.</t>
  </si>
  <si>
    <t xml:space="preserve">Short term:
&lt;A-1+ / &lt;P-1 / &lt;F1 / na </t>
  </si>
  <si>
    <t>Short term:
&lt;A-1 / &lt;P-1 / &lt;F1 / na
Long term:
&lt;A / &lt;A1 / &lt;A+ / na</t>
  </si>
  <si>
    <t>Short term:
&lt;A-2 / - / &lt;F1 / na
Long term:
&lt;BBB+ / &lt;A2 / &lt;A / na</t>
  </si>
  <si>
    <t>The sizing of the set-off risk protection in the Asset Coverage test shall be increased from a factor of zero to 4% (or such other amount as may be set from time to time, subject to the Issuer obtaining a rating agency confirmation and notifying the Security Trustee).</t>
  </si>
  <si>
    <t xml:space="preserve">Long term:
BBB- / &lt;Baa3 / &lt;BBB- / na </t>
  </si>
  <si>
    <t>Long term:
BBB- / &lt;Baa3 / &lt;BBB- / na</t>
  </si>
  <si>
    <t>Short term:
 &lt;A-1 / &lt;P-1 / &lt;F1+ / na
Long term:
- / &lt;A2 / - / -</t>
  </si>
  <si>
    <t>Barclays / DB / Citi</t>
  </si>
  <si>
    <t>Series 12 Tap 1</t>
  </si>
  <si>
    <t>Series 12 Tap 2</t>
  </si>
  <si>
    <t>XS0537754037</t>
  </si>
  <si>
    <t>Annually - 14 Apr</t>
  </si>
  <si>
    <t>XS0746621704</t>
  </si>
  <si>
    <t>Series 13 Tap 3</t>
  </si>
  <si>
    <t>Series 22 Tap 1</t>
  </si>
  <si>
    <t>Series 22 Tap 2</t>
  </si>
  <si>
    <t>Series 22 Tap 3</t>
  </si>
  <si>
    <t>Series 17 Tap 1</t>
  </si>
  <si>
    <t>Series 17 Tap 2</t>
  </si>
  <si>
    <t>3M GBP Libor +1.554%</t>
  </si>
  <si>
    <t>3M GBP Libor +1.6325%</t>
  </si>
  <si>
    <t>3M GBP Libor +1.7906%</t>
  </si>
  <si>
    <t>3M GBP Libor +1.8075%</t>
  </si>
  <si>
    <r>
      <t xml:space="preserve">Any of the conditions, events or acts provided in Condition 9.1 of the Prospectus </t>
    </r>
    <r>
      <rPr>
        <strike/>
        <sz val="10"/>
        <rFont val="Arial"/>
        <family val="2"/>
      </rPr>
      <t xml:space="preserve"> - </t>
    </r>
    <r>
      <rPr>
        <sz val="10"/>
        <rFont val="Arial"/>
        <family val="2"/>
      </rPr>
      <t>Abbey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</si>
  <si>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</si>
  <si>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 xml:space="preserve">Standard variable rate and other discretionary rates and/or margins will be increased. </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</si>
  <si>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</si>
  <si>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</si>
  <si>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Following an Abbey Event of Default, the Loans must yield LIBOR plus 0.15%.</t>
  </si>
  <si>
    <t>U</t>
  </si>
  <si>
    <t>Description</t>
  </si>
  <si>
    <t>Reward loans</t>
  </si>
  <si>
    <t>Sales proceeds/Capital Contributions credited to Pre-Maturity Liquidity Ledger</t>
  </si>
  <si>
    <t>EUR 35,000,000,000</t>
  </si>
  <si>
    <t>GIC account balance (GBP)</t>
  </si>
  <si>
    <t>Outer Metro</t>
  </si>
  <si>
    <t>Discount SVR or Unknown</t>
  </si>
  <si>
    <t>Mortgage collections (unscheduled - interest)</t>
  </si>
  <si>
    <r>
      <t xml:space="preserve">(1) </t>
    </r>
    <r>
      <rPr>
        <sz val="10"/>
        <color indexed="23"/>
        <rFont val="Arial"/>
        <family val="2"/>
      </rPr>
      <t>There are no minimum rating requirements on the issuer, although its ratings are linked to certain programme triggers - see the Programme Triggers section.</t>
    </r>
  </si>
  <si>
    <t>Libor +1.826%</t>
  </si>
  <si>
    <t>Nominal level of overcollateralisation (GBP)</t>
  </si>
  <si>
    <t>Jared Zakrzewski, Structured Funding Senior Manager, mbf@santander.co.uk</t>
  </si>
  <si>
    <t>Swap notional maturity/ies</t>
  </si>
  <si>
    <t>Collateral posting amount(s) (GBP)</t>
  </si>
  <si>
    <t>Currency swap provider for Series 1 (EUR)</t>
  </si>
  <si>
    <t>Barclays</t>
  </si>
  <si>
    <t>Libor +0.0945%</t>
  </si>
  <si>
    <t>Citi</t>
  </si>
  <si>
    <t>DB</t>
  </si>
  <si>
    <t>Collateral posting amount(s) (EUR)</t>
  </si>
  <si>
    <t>Swap notional amount(s) (EUR)</t>
  </si>
  <si>
    <t>Currency swap provider for Series 3 (EUR)</t>
  </si>
  <si>
    <t>RBS</t>
  </si>
  <si>
    <t>BNP</t>
  </si>
  <si>
    <t>Aggregate deposits attaching to the cover pool (GBP)</t>
  </si>
  <si>
    <t>Covered bonds principal amount outstanding (GBP, non-GBP series converted at current spot rate)</t>
  </si>
  <si>
    <t>Product Rate Type and Reversionary Profiles</t>
  </si>
  <si>
    <t>Reversionary margin</t>
  </si>
  <si>
    <t>Initial rate</t>
  </si>
  <si>
    <t>Repayment type</t>
  </si>
  <si>
    <t>Interest payment type</t>
  </si>
  <si>
    <t>Second home</t>
  </si>
  <si>
    <t>Income verification type</t>
  </si>
  <si>
    <t>Remaining term of loan</t>
  </si>
  <si>
    <t>Amount / Current Balance (GBP)</t>
  </si>
  <si>
    <t>Default</t>
  </si>
  <si>
    <t>Default is defined as a property having been taken into possession.</t>
  </si>
  <si>
    <t>1 January 2013 (Calculation Period start date 4 January 2013)</t>
  </si>
  <si>
    <t>31 January 2013 (Calculation Period end date 5 February 2013)</t>
  </si>
  <si>
    <t xml:space="preserve">  Amounts due under cover bond swaps</t>
  </si>
  <si>
    <r>
      <t>Constant Default Rate (%, quarterly average)</t>
    </r>
    <r>
      <rPr>
        <vertAlign val="superscript"/>
        <sz val="10"/>
        <rFont val="Arial"/>
        <family val="2"/>
      </rPr>
      <t>(10)</t>
    </r>
  </si>
  <si>
    <t>Citibank NA</t>
  </si>
  <si>
    <t xml:space="preserve"> - / &lt;P-1</t>
  </si>
  <si>
    <t>A3 / P-2</t>
  </si>
  <si>
    <r>
      <t>Standby Account Bank</t>
    </r>
    <r>
      <rPr>
        <vertAlign val="superscript"/>
        <sz val="10"/>
        <rFont val="Arial"/>
        <family val="2"/>
      </rPr>
      <t>(2)</t>
    </r>
  </si>
  <si>
    <r>
      <t>&lt;A2 / &lt;P-1</t>
    </r>
    <r>
      <rPr>
        <vertAlign val="superscript"/>
        <sz val="10"/>
        <rFont val="Arial"/>
        <family val="2"/>
      </rPr>
      <t>(3)</t>
    </r>
  </si>
  <si>
    <r>
      <t xml:space="preserve"> &lt;A / &lt;A-1</t>
    </r>
    <r>
      <rPr>
        <vertAlign val="superscript"/>
        <sz val="10"/>
        <rFont val="Arial"/>
        <family val="2"/>
      </rPr>
      <t>(3)</t>
    </r>
  </si>
  <si>
    <r>
      <t>&lt;A / &lt;F1</t>
    </r>
    <r>
      <rPr>
        <vertAlign val="superscript"/>
        <sz val="10"/>
        <rFont val="Arial"/>
        <family val="2"/>
      </rPr>
      <t>(3)</t>
    </r>
  </si>
  <si>
    <r>
      <t>Swap notional amount(s) (GBP)</t>
    </r>
    <r>
      <rPr>
        <vertAlign val="superscript"/>
        <sz val="10"/>
        <rFont val="Arial"/>
        <family val="2"/>
      </rPr>
      <t>(4)</t>
    </r>
  </si>
  <si>
    <r>
      <t>LLP receive rate/margin</t>
    </r>
    <r>
      <rPr>
        <vertAlign val="superscript"/>
        <sz val="10"/>
        <rFont val="Arial"/>
        <family val="2"/>
      </rPr>
      <t>(5)</t>
    </r>
  </si>
  <si>
    <r>
      <t>LLP pay rate/margin</t>
    </r>
    <r>
      <rPr>
        <vertAlign val="superscript"/>
        <sz val="10"/>
        <rFont val="Arial"/>
        <family val="2"/>
      </rPr>
      <t>(5)</t>
    </r>
  </si>
  <si>
    <r>
      <t>Supplemental Liquidity Reserve</t>
    </r>
    <r>
      <rPr>
        <vertAlign val="superscript"/>
        <sz val="10"/>
        <rFont val="Arial"/>
        <family val="2"/>
      </rPr>
      <t>(6)</t>
    </r>
  </si>
  <si>
    <r>
      <t>Set-off Flexible Plus (offset)</t>
    </r>
    <r>
      <rPr>
        <vertAlign val="superscript"/>
        <sz val="10"/>
        <rFont val="Arial"/>
        <family val="2"/>
      </rPr>
      <t>(7)</t>
    </r>
  </si>
  <si>
    <r>
      <t>Set-off Depositor</t>
    </r>
    <r>
      <rPr>
        <vertAlign val="superscript"/>
        <sz val="10"/>
        <rFont val="Arial"/>
        <family val="2"/>
      </rPr>
      <t>(8)</t>
    </r>
  </si>
  <si>
    <r>
      <t xml:space="preserve">(2) </t>
    </r>
    <r>
      <rPr>
        <sz val="10"/>
        <color indexed="23"/>
        <rFont val="Arial"/>
        <family val="2"/>
      </rPr>
      <t>Although Citibank NA no longer has a P-1 short term rating from Moody's, the terms of the legal documents provide some leeway on replacement where the covered bonds' ratings will not be downgraded as a result.</t>
    </r>
  </si>
  <si>
    <r>
      <rPr>
        <vertAlign val="superscript"/>
        <sz val="10"/>
        <color indexed="23"/>
        <rFont val="Arial"/>
        <family val="2"/>
      </rPr>
      <t>(3)</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relating to the covered bond swaps, see table "Programme Triggers"</t>
    </r>
  </si>
  <si>
    <r>
      <rPr>
        <vertAlign val="superscript"/>
        <sz val="10"/>
        <color indexed="23"/>
        <rFont val="Arial"/>
        <family val="2"/>
      </rPr>
      <t>(4)</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may be consolidated into one "cover pool swap" at a future date, at the LLP's election.</t>
    </r>
  </si>
  <si>
    <r>
      <rPr>
        <vertAlign val="superscript"/>
        <sz val="10"/>
        <color indexed="23"/>
        <rFont val="Arial"/>
        <family val="2"/>
      </rPr>
      <t>(5)</t>
    </r>
    <r>
      <rPr>
        <sz val="10"/>
        <color indexed="23"/>
        <rFont val="Arial"/>
        <family val="2"/>
      </rPr>
      <t xml:space="preserve"> LLP receive/pay margins are an average across all interest rate swaps </t>
    </r>
  </si>
  <si>
    <r>
      <t>(6)</t>
    </r>
    <r>
      <rPr>
        <sz val="10"/>
        <color indexed="23"/>
        <rFont val="Arial"/>
        <family val="2"/>
      </rPr>
      <t xml:space="preserve"> The Supplemental Liquidity Reserve is calculated as 5% multiplied by the sterling equivalent of the outstanding covered bonds multiplied by the minimum level of over-collateralisation required (i.e. approximately a factor of 1.15)</t>
    </r>
  </si>
  <si>
    <r>
      <t>(7)</t>
    </r>
    <r>
      <rPr>
        <sz val="10"/>
        <color indexed="23"/>
        <rFont val="Arial"/>
        <family val="2"/>
      </rPr>
      <t xml:space="preserve"> This discount is set to zero while ever the issuer is rated at least BBB+/A-2 by S&amp;P, A2 by Moody's and A/F1 by Fitch and thereafter equals 100% of cleared credit balances with respect to Flexible Plus offset accounts</t>
    </r>
  </si>
  <si>
    <r>
      <t>(8)</t>
    </r>
    <r>
      <rPr>
        <sz val="10"/>
        <color indexed="23"/>
        <rFont val="Arial"/>
        <family val="2"/>
      </rPr>
      <t xml:space="preserve"> This discount is set to zero while ever the issuer is rated at least BBB+/A-2 by S&amp;P, A2 by Moody's and A/F1 by Fitch and thereafter equals 0.85% of the aggregate outstanding principal balance of the loans in the cover pool</t>
    </r>
  </si>
  <si>
    <r>
      <t>(9)</t>
    </r>
    <r>
      <rPr>
        <sz val="10"/>
        <color indexed="23"/>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</si>
  <si>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t>(10)</t>
    </r>
    <r>
      <rPr>
        <sz val="10"/>
        <color indexed="23"/>
        <rFont val="Arial"/>
        <family val="2"/>
      </rPr>
      <t xml:space="preserve"> The Constant Default Rate is not applicable to revolving programmes.</t>
    </r>
  </si>
  <si>
    <r>
      <t xml:space="preserve">(11) </t>
    </r>
    <r>
      <rPr>
        <sz val="10"/>
        <color indexed="23"/>
        <rFont val="Arial"/>
        <family val="2"/>
      </rPr>
      <t>Source: Fitch press release “Fitch Affirms Abbey's Covered Bonds at 'AAA'; Outlook Stable, Following Programme Update" dated 24th December 2012</t>
    </r>
  </si>
  <si>
    <r>
      <t xml:space="preserve">(12) </t>
    </r>
    <r>
      <rPr>
        <sz val="10"/>
        <color indexed="23"/>
        <rFont val="Arial"/>
        <family val="2"/>
      </rPr>
      <t xml:space="preserve">Source: Moody’s performance report dated 30th September 2012  </t>
    </r>
  </si>
  <si>
    <r>
      <t>(13)</t>
    </r>
    <r>
      <rPr>
        <sz val="10"/>
        <color indexed="23"/>
        <rFont val="Arial"/>
        <family val="2"/>
      </rPr>
      <t xml:space="preserve"> Margins are reported based on the index rate, therefore fixed are reported at the fixed rate, trackers are reported over BBR (0.5%) and variable over SVR (4.74%).</t>
    </r>
  </si>
  <si>
    <r>
      <t xml:space="preserve">(14) </t>
    </r>
    <r>
      <rPr>
        <sz val="10"/>
        <color indexed="23"/>
        <rFont val="Arial"/>
        <family val="2"/>
      </rPr>
      <t>The following tables omit approximately 1.04% of the pool which are held on a separate database. Data is presented on an account level basis.</t>
    </r>
  </si>
  <si>
    <r>
      <t xml:space="preserve">(15) </t>
    </r>
    <r>
      <rPr>
        <sz val="10"/>
        <color indexed="23"/>
        <rFont val="Arial"/>
        <family val="2"/>
      </rPr>
      <t xml:space="preserve">The Arrears breakdown table excludes accounts in possession.    </t>
    </r>
  </si>
  <si>
    <r>
      <t xml:space="preserve">(16) </t>
    </r>
    <r>
      <rPr>
        <sz val="10"/>
        <color indexed="23"/>
        <rFont val="Arial"/>
        <family val="2"/>
      </rPr>
      <t xml:space="preserve">Seasoning is the age of the loan at the report date in months based on the main mortgage completion date. Main mortgage completion date means the date the borrower first took out a loan on the secured property. The initial loan may have been repaid and replaced by subsequent lending under the same mortgage. </t>
    </r>
  </si>
  <si>
    <r>
      <t xml:space="preserve">(17) </t>
    </r>
    <r>
      <rPr>
        <sz val="10"/>
        <color indexed="23"/>
        <rFont val="Arial"/>
        <family val="2"/>
      </rPr>
      <t>Employment status is as at completion date.</t>
    </r>
  </si>
  <si>
    <r>
      <t xml:space="preserve">(18) </t>
    </r>
    <r>
      <rPr>
        <sz val="10"/>
        <color indexed="23"/>
        <rFont val="Arial"/>
        <family val="2"/>
      </rPr>
      <t>This category includes historical accounts where data was not retained on the system.</t>
    </r>
  </si>
  <si>
    <r>
      <t>Method used for calculating component 'A'</t>
    </r>
    <r>
      <rPr>
        <vertAlign val="superscript"/>
        <sz val="10"/>
        <rFont val="Arial"/>
        <family val="2"/>
      </rPr>
      <t>(9)</t>
    </r>
  </si>
  <si>
    <r>
      <t>Fitch Discontinuity Cap (%)</t>
    </r>
    <r>
      <rPr>
        <vertAlign val="superscript"/>
        <sz val="10"/>
        <rFont val="Arial"/>
        <family val="2"/>
      </rPr>
      <t>(11)</t>
    </r>
  </si>
  <si>
    <r>
      <t>Moody's Timely Payment Indicator</t>
    </r>
    <r>
      <rPr>
        <vertAlign val="superscript"/>
        <sz val="10"/>
        <rFont val="Arial"/>
        <family val="2"/>
      </rPr>
      <t>(12)</t>
    </r>
  </si>
  <si>
    <r>
      <t>Moody's Collateral Score (%)</t>
    </r>
    <r>
      <rPr>
        <vertAlign val="superscript"/>
        <sz val="10"/>
        <rFont val="Arial"/>
        <family val="2"/>
      </rPr>
      <t>(12)</t>
    </r>
  </si>
  <si>
    <r>
      <t>Current margin</t>
    </r>
    <r>
      <rPr>
        <vertAlign val="superscript"/>
        <sz val="10"/>
        <rFont val="Arial"/>
        <family val="2"/>
      </rPr>
      <t>(13)</t>
    </r>
  </si>
  <si>
    <r>
      <t>Stratifications</t>
    </r>
    <r>
      <rPr>
        <b/>
        <u/>
        <vertAlign val="superscript"/>
        <sz val="10"/>
        <rFont val="Arial"/>
        <family val="2"/>
      </rPr>
      <t>(14)</t>
    </r>
  </si>
  <si>
    <r>
      <t>Arrears breakdown</t>
    </r>
    <r>
      <rPr>
        <b/>
        <vertAlign val="superscript"/>
        <sz val="10"/>
        <rFont val="Arial"/>
        <family val="2"/>
      </rPr>
      <t>(15)</t>
    </r>
  </si>
  <si>
    <r>
      <t>Seasoning</t>
    </r>
    <r>
      <rPr>
        <b/>
        <vertAlign val="superscript"/>
        <sz val="10"/>
        <rFont val="Arial"/>
        <family val="2"/>
      </rPr>
      <t>(16)</t>
    </r>
  </si>
  <si>
    <r>
      <t>Employment status</t>
    </r>
    <r>
      <rPr>
        <b/>
        <vertAlign val="superscript"/>
        <sz val="10"/>
        <rFont val="Arial"/>
        <family val="2"/>
      </rPr>
      <t>(17)</t>
    </r>
  </si>
  <si>
    <r>
      <t>Other</t>
    </r>
    <r>
      <rPr>
        <vertAlign val="superscript"/>
        <sz val="10"/>
        <rFont val="Arial"/>
        <family val="2"/>
      </rPr>
      <t>(18)</t>
    </r>
  </si>
  <si>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</si>
  <si>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NATIONAL TRANSPARENCY TEMPLATE</t>
  </si>
</sst>
</file>

<file path=xl/styles.xml><?xml version="1.0" encoding="utf-8"?>
<styleSheet xmlns="http://schemas.openxmlformats.org/spreadsheetml/2006/main">
  <numFmts count="13">
    <numFmt numFmtId="42" formatCode="_-&quot;£&quot;* #,##0_-;\-&quot;£&quot;* #,##0_-;_-&quot;£&quot;* &quot;-&quot;_-;_-@_-"/>
    <numFmt numFmtId="41" formatCode="_-* #,##0_-;\-* #,##0_-;_-* &quot;-&quot;_-;_-@_-"/>
    <numFmt numFmtId="44" formatCode="_-&quot;£&quot;* #,##0.00_-;\-&quot;£&quot;* #,##0.00_-;_-&quot;£&quot;* &quot;-&quot;??_-;_-@_-"/>
    <numFmt numFmtId="164" formatCode="_(* #,##0.00_);_(* \(#,##0.00\);_(* &quot;-&quot;??_);_(@_)"/>
    <numFmt numFmtId="165" formatCode="dd/mm/yy;@"/>
    <numFmt numFmtId="166" formatCode="0.0%"/>
    <numFmt numFmtId="167" formatCode="#,##0_ ;\-#,##0\ "/>
    <numFmt numFmtId="168" formatCode="0.000"/>
    <numFmt numFmtId="169" formatCode="0.000%"/>
    <numFmt numFmtId="170" formatCode="[$-F800]dddd\,\ mmmm\ dd\,\ yyyy"/>
    <numFmt numFmtId="171" formatCode="0.0"/>
    <numFmt numFmtId="172" formatCode="_-[$€-2]\ * #,##0_-;\-[$€-2]\ * #,##0_-;_-[$€-2]\ * &quot;-&quot;_-;_-@_-"/>
    <numFmt numFmtId="173" formatCode="0.0000%"/>
  </numFmts>
  <fonts count="30">
    <font>
      <sz val="10"/>
      <name val="Arial"/>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vertAlign val="superscript"/>
      <sz val="10"/>
      <name val="Arial"/>
      <family val="2"/>
    </font>
    <font>
      <strike/>
      <sz val="10"/>
      <name val="Arial"/>
      <family val="2"/>
    </font>
    <font>
      <b/>
      <vertAlign val="superscript"/>
      <sz val="10"/>
      <name val="Arial"/>
      <family val="2"/>
    </font>
    <font>
      <sz val="10"/>
      <name val="Helvetica"/>
      <family val="2"/>
    </font>
    <font>
      <b/>
      <sz val="10"/>
      <name val="Helvetica"/>
      <family val="2"/>
    </font>
    <font>
      <b/>
      <sz val="12"/>
      <color indexed="48"/>
      <name val="Helvetica"/>
      <family val="2"/>
    </font>
    <font>
      <b/>
      <sz val="10"/>
      <color indexed="48"/>
      <name val="Helvetica"/>
      <family val="2"/>
    </font>
    <font>
      <b/>
      <u/>
      <vertAlign val="superscript"/>
      <sz val="10"/>
      <name val="Arial"/>
      <family val="2"/>
    </font>
    <font>
      <vertAlign val="superscript"/>
      <sz val="10"/>
      <color indexed="23"/>
      <name val="Arial"/>
      <family val="2"/>
    </font>
    <font>
      <sz val="10"/>
      <color indexed="23"/>
      <name val="Arial"/>
      <family val="2"/>
    </font>
    <font>
      <u/>
      <sz val="10"/>
      <color theme="10"/>
      <name val="Arial"/>
      <family val="2"/>
    </font>
    <font>
      <sz val="10"/>
      <color rgb="FF000000"/>
      <name val="Helvetica"/>
      <family val="2"/>
    </font>
    <font>
      <sz val="10"/>
      <color rgb="FFCCFFCC"/>
      <name val="Arial"/>
      <family val="2"/>
    </font>
    <font>
      <sz val="22"/>
      <color rgb="FF008000"/>
      <name val="Helvetica"/>
      <family val="2"/>
    </font>
    <font>
      <vertAlign val="superscript"/>
      <sz val="10"/>
      <color theme="0" tint="-0.499984740745262"/>
      <name val="Arial"/>
      <family val="2"/>
    </font>
    <font>
      <sz val="10"/>
      <color theme="0" tint="-0.499984740745262"/>
      <name val="Arial"/>
      <family val="2"/>
    </font>
    <font>
      <sz val="24"/>
      <color theme="0"/>
      <name val="Helvetica"/>
      <family val="2"/>
    </font>
    <font>
      <sz val="22"/>
      <color theme="1"/>
      <name val="Helvetica"/>
      <family val="2"/>
    </font>
    <font>
      <vertAlign val="superscript"/>
      <sz val="10"/>
      <color theme="0" tint="-0.34998626667073579"/>
      <name val="Arial"/>
      <family val="2"/>
    </font>
    <font>
      <sz val="10"/>
      <color theme="0" tint="-0.34998626667073579"/>
      <name val="Arial"/>
      <family val="2"/>
    </font>
    <font>
      <b/>
      <sz val="10"/>
      <name val="Helvetica"/>
    </font>
    <font>
      <b/>
      <u/>
      <sz val="11"/>
      <name val="Arial"/>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FF0000"/>
        <bgColor indexed="64"/>
      </patternFill>
    </fill>
  </fills>
  <borders count="1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6">
    <xf numFmtId="0" fontId="0" fillId="0" borderId="0"/>
    <xf numFmtId="164" fontId="1" fillId="0" borderId="0" applyFont="0" applyFill="0" applyBorder="0" applyAlignment="0" applyProtection="0"/>
    <xf numFmtId="0" fontId="18" fillId="0" borderId="0" applyNumberFormat="0" applyFill="0" applyBorder="0" applyAlignment="0" applyProtection="0">
      <alignment vertical="top"/>
      <protection locked="0"/>
    </xf>
    <xf numFmtId="0" fontId="4" fillId="0" borderId="0"/>
    <xf numFmtId="0" fontId="4" fillId="0" borderId="0"/>
    <xf numFmtId="9" fontId="1" fillId="0" borderId="0" applyFont="0" applyFill="0" applyBorder="0" applyAlignment="0" applyProtection="0"/>
  </cellStyleXfs>
  <cellXfs count="261">
    <xf numFmtId="0" fontId="0" fillId="0" borderId="0" xfId="0"/>
    <xf numFmtId="0" fontId="0" fillId="0" borderId="0" xfId="0" applyAlignment="1"/>
    <xf numFmtId="0" fontId="3" fillId="0" borderId="0" xfId="0" applyFont="1" applyAlignment="1">
      <alignment horizontal="center"/>
    </xf>
    <xf numFmtId="0" fontId="1" fillId="0" borderId="0" xfId="0" applyFont="1" applyAlignment="1"/>
    <xf numFmtId="0" fontId="1" fillId="0" borderId="0" xfId="0" applyFont="1" applyBorder="1" applyAlignment="1"/>
    <xf numFmtId="0" fontId="1" fillId="0" borderId="0" xfId="0" applyFont="1" applyFill="1" applyAlignment="1"/>
    <xf numFmtId="0" fontId="4" fillId="0" borderId="1" xfId="0" applyFont="1" applyFill="1" applyBorder="1" applyAlignment="1">
      <alignment horizontal="left"/>
    </xf>
    <xf numFmtId="0" fontId="11" fillId="2" borderId="0" xfId="0" applyFont="1" applyFill="1"/>
    <xf numFmtId="0" fontId="19" fillId="0" borderId="0" xfId="0" applyFont="1" applyFill="1" applyAlignment="1">
      <alignment horizontal="left" vertical="top" wrapText="1"/>
    </xf>
    <xf numFmtId="0" fontId="7" fillId="0" borderId="0" xfId="0" applyFont="1" applyFill="1" applyBorder="1" applyAlignment="1">
      <alignment horizontal="left"/>
    </xf>
    <xf numFmtId="0" fontId="0" fillId="0" borderId="0" xfId="0" applyFill="1"/>
    <xf numFmtId="0" fontId="11" fillId="0" borderId="0" xfId="0" applyFont="1" applyFill="1"/>
    <xf numFmtId="0" fontId="11" fillId="3" borderId="0" xfId="3" applyFont="1" applyFill="1"/>
    <xf numFmtId="0" fontId="11" fillId="3" borderId="0" xfId="3" applyFont="1" applyFill="1" applyAlignment="1">
      <alignment horizontal="left" vertical="top" wrapText="1"/>
    </xf>
    <xf numFmtId="0" fontId="0" fillId="3" borderId="0" xfId="0" applyFill="1"/>
    <xf numFmtId="0" fontId="0" fillId="3" borderId="0" xfId="0" applyFill="1" applyAlignment="1"/>
    <xf numFmtId="0" fontId="6" fillId="3" borderId="0" xfId="0" applyFont="1" applyFill="1" applyAlignment="1">
      <alignment horizontal="center"/>
    </xf>
    <xf numFmtId="0" fontId="3" fillId="3" borderId="0" xfId="0" applyFont="1" applyFill="1" applyAlignment="1">
      <alignment horizontal="center"/>
    </xf>
    <xf numFmtId="0" fontId="2" fillId="3" borderId="0" xfId="0" applyFont="1" applyFill="1" applyAlignment="1"/>
    <xf numFmtId="0" fontId="1" fillId="3" borderId="0" xfId="0" applyFont="1" applyFill="1" applyAlignment="1"/>
    <xf numFmtId="0" fontId="1" fillId="3" borderId="2" xfId="0" applyFont="1" applyFill="1" applyBorder="1" applyAlignment="1">
      <alignment wrapText="1"/>
    </xf>
    <xf numFmtId="0" fontId="1" fillId="3" borderId="3" xfId="0" applyFont="1" applyFill="1" applyBorder="1" applyAlignment="1">
      <alignment horizontal="center"/>
    </xf>
    <xf numFmtId="0" fontId="1" fillId="3" borderId="4" xfId="0" applyFont="1" applyFill="1" applyBorder="1" applyAlignment="1">
      <alignment horizontal="center"/>
    </xf>
    <xf numFmtId="0" fontId="1" fillId="3" borderId="5" xfId="0" applyFont="1" applyFill="1" applyBorder="1" applyAlignment="1"/>
    <xf numFmtId="0" fontId="1" fillId="3" borderId="6" xfId="0" applyFont="1" applyFill="1" applyBorder="1" applyAlignment="1">
      <alignment horizontal="center"/>
    </xf>
    <xf numFmtId="0" fontId="4" fillId="3" borderId="2" xfId="0" applyFont="1" applyFill="1" applyBorder="1" applyAlignment="1"/>
    <xf numFmtId="0" fontId="1" fillId="3" borderId="2" xfId="0" applyFont="1" applyFill="1" applyBorder="1" applyAlignment="1">
      <alignment horizontal="center"/>
    </xf>
    <xf numFmtId="0" fontId="1" fillId="3" borderId="2" xfId="0" applyFont="1" applyFill="1" applyBorder="1" applyAlignment="1"/>
    <xf numFmtId="0" fontId="4" fillId="3" borderId="0" xfId="0" applyFont="1" applyFill="1" applyAlignment="1"/>
    <xf numFmtId="0" fontId="1" fillId="3" borderId="2" xfId="0" applyFont="1" applyFill="1" applyBorder="1" applyAlignment="1">
      <alignment vertical="center"/>
    </xf>
    <xf numFmtId="0" fontId="1" fillId="3" borderId="0" xfId="0" applyFont="1" applyFill="1" applyBorder="1" applyAlignment="1">
      <alignment wrapText="1"/>
    </xf>
    <xf numFmtId="42" fontId="1" fillId="3" borderId="0" xfId="0" applyNumberFormat="1" applyFont="1" applyFill="1" applyBorder="1" applyAlignment="1"/>
    <xf numFmtId="42" fontId="1" fillId="3" borderId="0" xfId="0" applyNumberFormat="1" applyFont="1" applyFill="1" applyAlignment="1"/>
    <xf numFmtId="0" fontId="8" fillId="3" borderId="0" xfId="0" applyFont="1" applyFill="1" applyAlignment="1">
      <alignment horizontal="left"/>
    </xf>
    <xf numFmtId="0" fontId="4" fillId="3" borderId="2" xfId="0" applyFont="1" applyFill="1" applyBorder="1" applyAlignment="1">
      <alignment wrapText="1"/>
    </xf>
    <xf numFmtId="9" fontId="1" fillId="3" borderId="0" xfId="5" applyFont="1" applyFill="1" applyAlignment="1"/>
    <xf numFmtId="0" fontId="4" fillId="3" borderId="0" xfId="0" applyFont="1" applyFill="1" applyBorder="1" applyAlignment="1"/>
    <xf numFmtId="0" fontId="1" fillId="3" borderId="2" xfId="0" applyFont="1" applyFill="1" applyBorder="1" applyAlignment="1">
      <alignment vertical="top" wrapText="1"/>
    </xf>
    <xf numFmtId="0" fontId="1" fillId="3" borderId="5" xfId="0" applyFont="1" applyFill="1" applyBorder="1" applyAlignment="1">
      <alignment horizontal="center"/>
    </xf>
    <xf numFmtId="0" fontId="1" fillId="3" borderId="6" xfId="0" applyFont="1" applyFill="1" applyBorder="1" applyAlignment="1">
      <alignment horizontal="center" wrapText="1"/>
    </xf>
    <xf numFmtId="0" fontId="1" fillId="3" borderId="7" xfId="0" applyFont="1" applyFill="1" applyBorder="1" applyAlignment="1"/>
    <xf numFmtId="167" fontId="1" fillId="3" borderId="7" xfId="0" applyNumberFormat="1" applyFont="1" applyFill="1" applyBorder="1" applyAlignment="1"/>
    <xf numFmtId="10" fontId="1" fillId="3" borderId="7" xfId="0" applyNumberFormat="1" applyFont="1" applyFill="1" applyBorder="1" applyAlignment="1"/>
    <xf numFmtId="42" fontId="1" fillId="3" borderId="7" xfId="0" applyNumberFormat="1" applyFont="1" applyFill="1" applyBorder="1" applyAlignment="1"/>
    <xf numFmtId="164" fontId="1" fillId="3" borderId="0" xfId="1" applyFont="1" applyFill="1" applyAlignment="1"/>
    <xf numFmtId="0" fontId="5" fillId="3" borderId="2" xfId="0" applyFont="1" applyFill="1" applyBorder="1" applyAlignment="1"/>
    <xf numFmtId="0" fontId="1" fillId="3" borderId="0" xfId="0" applyFont="1" applyFill="1" applyBorder="1" applyAlignment="1"/>
    <xf numFmtId="167" fontId="4" fillId="3" borderId="1" xfId="0" applyNumberFormat="1" applyFont="1" applyFill="1" applyBorder="1" applyAlignment="1">
      <alignment horizontal="right"/>
    </xf>
    <xf numFmtId="0" fontId="0" fillId="3" borderId="0" xfId="0" applyFill="1" applyBorder="1"/>
    <xf numFmtId="0" fontId="1" fillId="3"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1" fillId="3" borderId="0" xfId="0" applyNumberFormat="1" applyFont="1" applyFill="1" applyAlignment="1"/>
    <xf numFmtId="0" fontId="5" fillId="3" borderId="8" xfId="4" applyFont="1" applyFill="1" applyBorder="1" applyAlignment="1">
      <alignment horizontal="left" vertical="top"/>
    </xf>
    <xf numFmtId="0" fontId="4" fillId="3" borderId="6" xfId="0" applyFont="1" applyFill="1" applyBorder="1" applyAlignment="1">
      <alignment horizontal="center"/>
    </xf>
    <xf numFmtId="44" fontId="1" fillId="3" borderId="0" xfId="0" applyNumberFormat="1" applyFont="1" applyFill="1" applyAlignment="1"/>
    <xf numFmtId="0" fontId="4" fillId="3" borderId="0" xfId="0" applyNumberFormat="1" applyFont="1" applyFill="1" applyAlignment="1">
      <alignment vertical="top"/>
    </xf>
    <xf numFmtId="0" fontId="4" fillId="3" borderId="2" xfId="0" applyFont="1" applyFill="1" applyBorder="1" applyAlignment="1">
      <alignment vertical="top" wrapText="1"/>
    </xf>
    <xf numFmtId="0" fontId="1" fillId="4" borderId="2" xfId="0" applyFont="1" applyFill="1" applyBorder="1" applyAlignment="1">
      <alignment horizontal="center"/>
    </xf>
    <xf numFmtId="0" fontId="1" fillId="4" borderId="2" xfId="0" applyFont="1" applyFill="1" applyBorder="1" applyAlignment="1">
      <alignment horizontal="center"/>
    </xf>
    <xf numFmtId="0" fontId="4" fillId="3" borderId="2" xfId="0" applyFont="1" applyFill="1" applyBorder="1" applyAlignment="1"/>
    <xf numFmtId="0" fontId="1" fillId="4" borderId="2" xfId="0" applyFont="1" applyFill="1" applyBorder="1" applyAlignment="1">
      <alignment horizontal="center" wrapText="1"/>
    </xf>
    <xf numFmtId="0" fontId="1" fillId="4" borderId="6" xfId="0" applyFont="1" applyFill="1" applyBorder="1" applyAlignment="1">
      <alignment horizontal="center"/>
    </xf>
    <xf numFmtId="42" fontId="1" fillId="4" borderId="2" xfId="0" applyNumberFormat="1" applyFont="1" applyFill="1" applyBorder="1" applyAlignment="1"/>
    <xf numFmtId="0" fontId="4" fillId="4" borderId="6" xfId="0" applyFont="1" applyFill="1" applyBorder="1" applyAlignment="1">
      <alignment horizontal="center"/>
    </xf>
    <xf numFmtId="14" fontId="1" fillId="4" borderId="2" xfId="0" applyNumberFormat="1" applyFont="1" applyFill="1" applyBorder="1" applyAlignment="1">
      <alignment horizontal="right"/>
    </xf>
    <xf numFmtId="42" fontId="1" fillId="4" borderId="2" xfId="0" applyNumberFormat="1" applyFont="1" applyFill="1" applyBorder="1" applyAlignment="1">
      <alignment horizontal="right"/>
    </xf>
    <xf numFmtId="0" fontId="4" fillId="4" borderId="2" xfId="0" applyFont="1" applyFill="1" applyBorder="1" applyAlignment="1">
      <alignment horizontal="center"/>
    </xf>
    <xf numFmtId="0" fontId="5" fillId="4" borderId="2" xfId="0" applyFont="1" applyFill="1" applyBorder="1" applyAlignment="1">
      <alignment horizontal="center"/>
    </xf>
    <xf numFmtId="15" fontId="1" fillId="4" borderId="2" xfId="0" applyNumberFormat="1" applyFont="1" applyFill="1" applyBorder="1" applyAlignment="1">
      <alignment horizontal="center"/>
    </xf>
    <xf numFmtId="0" fontId="0" fillId="4" borderId="2" xfId="0" applyFill="1" applyBorder="1" applyAlignment="1">
      <alignment horizontal="center"/>
    </xf>
    <xf numFmtId="3" fontId="1" fillId="4" borderId="2" xfId="0" applyNumberFormat="1" applyFont="1" applyFill="1" applyBorder="1" applyAlignment="1">
      <alignment horizontal="center"/>
    </xf>
    <xf numFmtId="41" fontId="1" fillId="4" borderId="2" xfId="0" quotePrefix="1" applyNumberFormat="1" applyFont="1" applyFill="1" applyBorder="1" applyAlignment="1">
      <alignment horizontal="center"/>
    </xf>
    <xf numFmtId="169" fontId="0" fillId="4" borderId="2" xfId="0" applyNumberFormat="1" applyFill="1" applyBorder="1" applyAlignment="1">
      <alignment horizontal="center"/>
    </xf>
    <xf numFmtId="168" fontId="1" fillId="4" borderId="2" xfId="0" applyNumberFormat="1" applyFont="1" applyFill="1" applyBorder="1" applyAlignment="1">
      <alignment horizontal="center"/>
    </xf>
    <xf numFmtId="169" fontId="1" fillId="4" borderId="2" xfId="0" applyNumberFormat="1" applyFont="1" applyFill="1" applyBorder="1" applyAlignment="1">
      <alignment horizontal="center"/>
    </xf>
    <xf numFmtId="165" fontId="0" fillId="4" borderId="2" xfId="0" applyNumberFormat="1" applyFill="1" applyBorder="1" applyAlignment="1">
      <alignment horizontal="center"/>
    </xf>
    <xf numFmtId="165" fontId="1" fillId="4" borderId="2" xfId="0" applyNumberFormat="1" applyFont="1" applyFill="1" applyBorder="1" applyAlignment="1">
      <alignment horizontal="center"/>
    </xf>
    <xf numFmtId="168" fontId="0" fillId="4" borderId="2" xfId="0" applyNumberFormat="1" applyFill="1" applyBorder="1" applyAlignment="1">
      <alignment horizontal="center"/>
    </xf>
    <xf numFmtId="3" fontId="0" fillId="4" borderId="2" xfId="0" applyNumberFormat="1" applyFill="1" applyBorder="1" applyAlignment="1">
      <alignment horizontal="center"/>
    </xf>
    <xf numFmtId="15" fontId="0" fillId="4" borderId="2" xfId="0" applyNumberFormat="1" applyFill="1" applyBorder="1" applyAlignment="1">
      <alignment horizontal="center"/>
    </xf>
    <xf numFmtId="41" fontId="0" fillId="4" borderId="2" xfId="0" applyNumberFormat="1" applyFill="1" applyBorder="1" applyAlignment="1">
      <alignment horizontal="center"/>
    </xf>
    <xf numFmtId="173" fontId="1" fillId="4" borderId="2" xfId="0" applyNumberFormat="1" applyFont="1" applyFill="1" applyBorder="1" applyAlignment="1">
      <alignment horizontal="center"/>
    </xf>
    <xf numFmtId="0" fontId="20" fillId="5" borderId="0" xfId="0" applyFont="1" applyFill="1" applyAlignment="1"/>
    <xf numFmtId="0" fontId="21" fillId="5" borderId="0" xfId="0" applyFont="1" applyFill="1" applyBorder="1" applyAlignment="1">
      <alignment vertical="top"/>
    </xf>
    <xf numFmtId="165" fontId="4" fillId="4" borderId="2" xfId="0" applyNumberFormat="1" applyFont="1" applyFill="1" applyBorder="1" applyAlignment="1">
      <alignment vertical="top"/>
    </xf>
    <xf numFmtId="165" fontId="4" fillId="4" borderId="2" xfId="0" applyNumberFormat="1" applyFont="1" applyFill="1" applyBorder="1" applyAlignment="1">
      <alignment vertical="top" wrapText="1"/>
    </xf>
    <xf numFmtId="165" fontId="4" fillId="4" borderId="2" xfId="0" applyNumberFormat="1" applyFont="1" applyFill="1" applyBorder="1" applyAlignment="1">
      <alignment horizontal="center" vertical="top"/>
    </xf>
    <xf numFmtId="0" fontId="4" fillId="3" borderId="2" xfId="0" applyFont="1" applyFill="1" applyBorder="1" applyAlignment="1">
      <alignment horizontal="center" vertical="center" wrapText="1"/>
    </xf>
    <xf numFmtId="42" fontId="4" fillId="4" borderId="2" xfId="0" applyNumberFormat="1" applyFont="1" applyFill="1" applyBorder="1" applyAlignment="1"/>
    <xf numFmtId="2" fontId="4" fillId="4" borderId="2" xfId="0" applyNumberFormat="1" applyFont="1" applyFill="1" applyBorder="1" applyAlignment="1">
      <alignment vertical="top" wrapText="1"/>
    </xf>
    <xf numFmtId="0" fontId="4" fillId="4" borderId="2" xfId="0" applyFont="1" applyFill="1" applyBorder="1" applyAlignment="1">
      <alignment horizontal="center"/>
    </xf>
    <xf numFmtId="0" fontId="1" fillId="4" borderId="2" xfId="0" applyFont="1" applyFill="1" applyBorder="1" applyAlignment="1">
      <alignment horizontal="center"/>
    </xf>
    <xf numFmtId="165" fontId="4" fillId="4" borderId="2" xfId="0" applyNumberFormat="1" applyFont="1" applyFill="1" applyBorder="1" applyAlignment="1">
      <alignment horizontal="center"/>
    </xf>
    <xf numFmtId="169" fontId="4" fillId="4" borderId="2" xfId="0" applyNumberFormat="1" applyFont="1" applyFill="1" applyBorder="1" applyAlignment="1">
      <alignment horizontal="center"/>
    </xf>
    <xf numFmtId="0" fontId="4" fillId="3" borderId="2" xfId="0" applyFont="1" applyFill="1" applyBorder="1" applyAlignment="1"/>
    <xf numFmtId="0" fontId="4" fillId="3" borderId="0" xfId="0" applyNumberFormat="1" applyFont="1" applyFill="1" applyAlignment="1"/>
    <xf numFmtId="0" fontId="0" fillId="3" borderId="2" xfId="0" applyFill="1" applyBorder="1" applyAlignment="1"/>
    <xf numFmtId="0" fontId="1" fillId="4" borderId="2" xfId="0" applyFont="1" applyFill="1" applyBorder="1" applyAlignment="1">
      <alignment horizontal="right"/>
    </xf>
    <xf numFmtId="166" fontId="1" fillId="4" borderId="2" xfId="0" applyNumberFormat="1" applyFont="1" applyFill="1" applyBorder="1" applyAlignment="1"/>
    <xf numFmtId="166" fontId="1" fillId="4" borderId="2" xfId="0" applyNumberFormat="1" applyFont="1" applyFill="1" applyBorder="1" applyAlignment="1">
      <alignment horizontal="right"/>
    </xf>
    <xf numFmtId="42" fontId="1" fillId="4" borderId="2" xfId="0" applyNumberFormat="1" applyFont="1" applyFill="1" applyBorder="1" applyAlignment="1">
      <alignment horizontal="right" wrapText="1"/>
    </xf>
    <xf numFmtId="172" fontId="4" fillId="4" borderId="2" xfId="0" applyNumberFormat="1" applyFont="1" applyFill="1" applyBorder="1" applyAlignment="1">
      <alignment horizontal="right" wrapText="1"/>
    </xf>
    <xf numFmtId="42" fontId="1" fillId="4" borderId="2" xfId="0" applyNumberFormat="1" applyFont="1" applyFill="1" applyBorder="1" applyAlignment="1">
      <alignment wrapText="1"/>
    </xf>
    <xf numFmtId="42" fontId="4" fillId="4" borderId="2" xfId="0" applyNumberFormat="1" applyFont="1" applyFill="1" applyBorder="1" applyAlignment="1">
      <alignment wrapText="1"/>
    </xf>
    <xf numFmtId="166" fontId="1" fillId="4" borderId="2" xfId="0" applyNumberFormat="1" applyFont="1" applyFill="1" applyBorder="1" applyAlignment="1">
      <alignment wrapText="1"/>
    </xf>
    <xf numFmtId="3" fontId="1" fillId="4" borderId="2" xfId="0" applyNumberFormat="1" applyFont="1" applyFill="1" applyBorder="1" applyAlignment="1">
      <alignment wrapText="1"/>
    </xf>
    <xf numFmtId="10" fontId="1" fillId="4" borderId="2" xfId="0" applyNumberFormat="1" applyFont="1" applyFill="1" applyBorder="1" applyAlignment="1">
      <alignment wrapText="1"/>
    </xf>
    <xf numFmtId="0" fontId="22" fillId="3" borderId="0" xfId="0" applyFont="1" applyFill="1"/>
    <xf numFmtId="0" fontId="23" fillId="3" borderId="0" xfId="0" applyNumberFormat="1" applyFont="1" applyFill="1" applyAlignment="1">
      <alignment vertical="top"/>
    </xf>
    <xf numFmtId="171" fontId="1" fillId="4" borderId="2" xfId="0" applyNumberFormat="1" applyFont="1" applyFill="1" applyBorder="1" applyAlignment="1">
      <alignment horizontal="right" wrapText="1"/>
    </xf>
    <xf numFmtId="167" fontId="1" fillId="4" borderId="2" xfId="0" applyNumberFormat="1" applyFont="1" applyFill="1" applyBorder="1" applyAlignment="1">
      <alignment horizontal="right"/>
    </xf>
    <xf numFmtId="166" fontId="1" fillId="4" borderId="2" xfId="5" applyNumberFormat="1" applyFont="1" applyFill="1" applyBorder="1" applyAlignment="1"/>
    <xf numFmtId="42" fontId="1" fillId="4" borderId="10" xfId="0" applyNumberFormat="1" applyFont="1" applyFill="1" applyBorder="1" applyAlignment="1">
      <alignment wrapText="1"/>
    </xf>
    <xf numFmtId="167" fontId="1" fillId="4" borderId="2" xfId="0" applyNumberFormat="1" applyFont="1" applyFill="1" applyBorder="1" applyAlignment="1"/>
    <xf numFmtId="10" fontId="1" fillId="4" borderId="2" xfId="5" applyNumberFormat="1" applyFont="1" applyFill="1" applyBorder="1" applyAlignment="1"/>
    <xf numFmtId="171" fontId="1" fillId="4" borderId="2" xfId="0" applyNumberFormat="1" applyFont="1" applyFill="1" applyBorder="1" applyAlignment="1"/>
    <xf numFmtId="10" fontId="1" fillId="4" borderId="2" xfId="0" applyNumberFormat="1" applyFont="1" applyFill="1" applyBorder="1" applyAlignment="1">
      <alignment horizontal="right"/>
    </xf>
    <xf numFmtId="3" fontId="1" fillId="4" borderId="2" xfId="0" applyNumberFormat="1" applyFont="1" applyFill="1" applyBorder="1" applyAlignment="1"/>
    <xf numFmtId="10" fontId="1" fillId="4" borderId="2" xfId="5" applyNumberFormat="1" applyFont="1" applyFill="1" applyBorder="1" applyAlignment="1">
      <alignment horizontal="right"/>
    </xf>
    <xf numFmtId="166" fontId="1" fillId="4" borderId="2" xfId="5" applyNumberFormat="1" applyFont="1" applyFill="1" applyBorder="1" applyAlignment="1">
      <alignment horizontal="right"/>
    </xf>
    <xf numFmtId="42" fontId="4" fillId="4" borderId="2" xfId="0" applyNumberFormat="1" applyFont="1" applyFill="1" applyBorder="1" applyAlignment="1">
      <alignment horizontal="right"/>
    </xf>
    <xf numFmtId="0" fontId="1" fillId="3" borderId="11" xfId="0" applyFont="1" applyFill="1" applyBorder="1" applyAlignment="1"/>
    <xf numFmtId="0" fontId="4" fillId="3" borderId="7" xfId="0" applyFont="1" applyFill="1" applyBorder="1" applyAlignment="1"/>
    <xf numFmtId="167" fontId="1" fillId="4" borderId="11" xfId="0" applyNumberFormat="1" applyFont="1" applyFill="1" applyBorder="1" applyAlignment="1"/>
    <xf numFmtId="166" fontId="1" fillId="4" borderId="11" xfId="5" applyNumberFormat="1" applyFont="1" applyFill="1" applyBorder="1" applyAlignment="1"/>
    <xf numFmtId="42" fontId="1" fillId="4" borderId="12" xfId="0" applyNumberFormat="1" applyFont="1" applyFill="1" applyBorder="1" applyAlignment="1">
      <alignment wrapText="1"/>
    </xf>
    <xf numFmtId="167" fontId="4" fillId="4" borderId="2" xfId="0" applyNumberFormat="1" applyFont="1" applyFill="1" applyBorder="1" applyAlignment="1">
      <alignment horizontal="right"/>
    </xf>
    <xf numFmtId="166" fontId="1" fillId="3" borderId="7" xfId="0" applyNumberFormat="1" applyFont="1" applyFill="1" applyBorder="1" applyAlignment="1"/>
    <xf numFmtId="10" fontId="4" fillId="4" borderId="2" xfId="0" applyNumberFormat="1" applyFont="1" applyFill="1" applyBorder="1" applyAlignment="1">
      <alignment horizontal="right"/>
    </xf>
    <xf numFmtId="0" fontId="1" fillId="4" borderId="2" xfId="0" applyNumberFormat="1" applyFont="1" applyFill="1" applyBorder="1" applyAlignment="1">
      <alignment horizontal="right" wrapText="1"/>
    </xf>
    <xf numFmtId="42" fontId="1" fillId="4" borderId="10" xfId="0" applyNumberFormat="1" applyFont="1" applyFill="1" applyBorder="1" applyAlignment="1">
      <alignment horizontal="right" wrapText="1"/>
    </xf>
    <xf numFmtId="0" fontId="22" fillId="3" borderId="0" xfId="0" applyFont="1" applyFill="1" applyAlignment="1"/>
    <xf numFmtId="166" fontId="4" fillId="4" borderId="2" xfId="0" applyNumberFormat="1" applyFont="1" applyFill="1" applyBorder="1" applyAlignment="1">
      <alignment horizontal="right" wrapText="1"/>
    </xf>
    <xf numFmtId="10" fontId="1" fillId="4" borderId="2" xfId="0" applyNumberFormat="1" applyFont="1" applyFill="1" applyBorder="1" applyAlignment="1">
      <alignment horizontal="right" wrapText="1"/>
    </xf>
    <xf numFmtId="4" fontId="1" fillId="4" borderId="2" xfId="0" applyNumberFormat="1" applyFont="1" applyFill="1" applyBorder="1" applyAlignment="1">
      <alignment wrapText="1"/>
    </xf>
    <xf numFmtId="0" fontId="23" fillId="3" borderId="0" xfId="0" applyFont="1" applyFill="1" applyAlignment="1"/>
    <xf numFmtId="0" fontId="23" fillId="0" borderId="0" xfId="0" applyFont="1" applyAlignment="1"/>
    <xf numFmtId="10" fontId="1" fillId="4" borderId="2" xfId="0" applyNumberFormat="1" applyFont="1" applyFill="1" applyBorder="1" applyAlignment="1"/>
    <xf numFmtId="0" fontId="1" fillId="3" borderId="9" xfId="0" applyFont="1" applyFill="1" applyBorder="1" applyAlignment="1">
      <alignment horizontal="center"/>
    </xf>
    <xf numFmtId="0" fontId="1" fillId="3" borderId="4" xfId="0" applyFont="1" applyFill="1" applyBorder="1" applyAlignment="1">
      <alignment horizontal="center"/>
    </xf>
    <xf numFmtId="0" fontId="4" fillId="3" borderId="2" xfId="0" applyFont="1" applyFill="1" applyBorder="1" applyAlignment="1"/>
    <xf numFmtId="0" fontId="4" fillId="3" borderId="2" xfId="0" applyFont="1" applyFill="1" applyBorder="1" applyAlignment="1"/>
    <xf numFmtId="10" fontId="1" fillId="3" borderId="0" xfId="5" applyNumberFormat="1" applyFont="1" applyFill="1" applyAlignment="1"/>
    <xf numFmtId="0" fontId="4" fillId="3" borderId="5" xfId="0" applyFont="1" applyFill="1" applyBorder="1" applyAlignment="1"/>
    <xf numFmtId="0" fontId="0" fillId="4" borderId="6" xfId="0" applyFill="1" applyBorder="1" applyAlignment="1">
      <alignment horizontal="center"/>
    </xf>
    <xf numFmtId="0" fontId="17" fillId="3" borderId="0" xfId="0" applyFont="1" applyFill="1" applyAlignment="1"/>
    <xf numFmtId="172" fontId="1" fillId="4" borderId="2" xfId="0" applyNumberFormat="1" applyFont="1" applyFill="1" applyBorder="1" applyAlignment="1"/>
    <xf numFmtId="15" fontId="1" fillId="4" borderId="2" xfId="0" applyNumberFormat="1" applyFont="1" applyFill="1" applyBorder="1" applyAlignment="1">
      <alignment horizontal="right"/>
    </xf>
    <xf numFmtId="169" fontId="4" fillId="4" borderId="2" xfId="0" applyNumberFormat="1" applyFont="1" applyFill="1" applyBorder="1" applyAlignment="1">
      <alignment horizontal="right"/>
    </xf>
    <xf numFmtId="173" fontId="1" fillId="4" borderId="2" xfId="0" applyNumberFormat="1" applyFont="1" applyFill="1" applyBorder="1" applyAlignment="1">
      <alignment horizontal="right"/>
    </xf>
    <xf numFmtId="0" fontId="11" fillId="4" borderId="14" xfId="0" applyFont="1" applyFill="1" applyBorder="1"/>
    <xf numFmtId="0" fontId="11" fillId="4" borderId="15" xfId="3" applyFont="1" applyFill="1" applyBorder="1"/>
    <xf numFmtId="0" fontId="14" fillId="4" borderId="15" xfId="3" applyFont="1" applyFill="1" applyBorder="1" applyAlignment="1">
      <alignment horizontal="left"/>
    </xf>
    <xf numFmtId="0" fontId="11" fillId="4" borderId="12" xfId="3" applyFont="1" applyFill="1" applyBorder="1"/>
    <xf numFmtId="0" fontId="0" fillId="4" borderId="0" xfId="0" applyFill="1" applyAlignment="1"/>
    <xf numFmtId="0" fontId="11" fillId="4" borderId="1" xfId="3" applyFont="1" applyFill="1" applyBorder="1" applyAlignment="1">
      <alignment horizontal="right"/>
    </xf>
    <xf numFmtId="0" fontId="11" fillId="4" borderId="0" xfId="3" applyFont="1" applyFill="1" applyBorder="1" applyAlignment="1">
      <alignment horizontal="left"/>
    </xf>
    <xf numFmtId="0" fontId="11" fillId="4" borderId="0" xfId="3" applyFont="1" applyFill="1" applyBorder="1"/>
    <xf numFmtId="0" fontId="11" fillId="4" borderId="16" xfId="3" applyFont="1" applyFill="1" applyBorder="1"/>
    <xf numFmtId="0" fontId="11" fillId="4" borderId="3" xfId="3" applyFont="1" applyFill="1" applyBorder="1"/>
    <xf numFmtId="0" fontId="13" fillId="4" borderId="9" xfId="3" applyFont="1" applyFill="1" applyBorder="1" applyAlignment="1">
      <alignment horizontal="left"/>
    </xf>
    <xf numFmtId="0" fontId="11" fillId="4" borderId="9" xfId="3" applyFont="1" applyFill="1" applyBorder="1"/>
    <xf numFmtId="0" fontId="11" fillId="4" borderId="4" xfId="3" applyFont="1" applyFill="1" applyBorder="1"/>
    <xf numFmtId="0" fontId="12" fillId="4" borderId="11" xfId="3" applyFont="1" applyFill="1" applyBorder="1"/>
    <xf numFmtId="0" fontId="11" fillId="4" borderId="17" xfId="3" applyFont="1" applyFill="1" applyBorder="1"/>
    <xf numFmtId="0" fontId="12" fillId="4" borderId="6" xfId="3" applyFont="1" applyFill="1" applyBorder="1"/>
    <xf numFmtId="0" fontId="11" fillId="4" borderId="6" xfId="3" applyFont="1" applyFill="1" applyBorder="1"/>
    <xf numFmtId="0" fontId="1" fillId="4" borderId="2" xfId="0" applyFont="1" applyFill="1" applyBorder="1" applyAlignment="1">
      <alignment horizontal="center"/>
    </xf>
    <xf numFmtId="0" fontId="28" fillId="4" borderId="17" xfId="3" applyFont="1" applyFill="1" applyBorder="1"/>
    <xf numFmtId="0" fontId="13" fillId="4" borderId="17" xfId="3" applyFont="1" applyFill="1" applyBorder="1" applyAlignment="1">
      <alignment horizontal="left"/>
    </xf>
    <xf numFmtId="0" fontId="13" fillId="4" borderId="6" xfId="3" applyFont="1" applyFill="1" applyBorder="1" applyAlignment="1">
      <alignment horizontal="left"/>
    </xf>
    <xf numFmtId="0" fontId="11" fillId="4" borderId="3" xfId="3" applyFont="1" applyFill="1" applyBorder="1" applyAlignment="1">
      <alignment horizontal="left" vertical="top" wrapText="1"/>
    </xf>
    <xf numFmtId="0" fontId="11" fillId="4" borderId="9" xfId="3" applyFont="1" applyFill="1" applyBorder="1" applyAlignment="1">
      <alignment horizontal="left" vertical="top" wrapText="1"/>
    </xf>
    <xf numFmtId="0" fontId="11" fillId="4" borderId="4" xfId="3" applyFont="1" applyFill="1" applyBorder="1" applyAlignment="1">
      <alignment horizontal="left" vertical="top" wrapText="1"/>
    </xf>
    <xf numFmtId="0" fontId="26" fillId="3" borderId="0" xfId="0" applyFont="1" applyFill="1" applyAlignment="1">
      <alignment vertical="top"/>
    </xf>
    <xf numFmtId="0" fontId="27" fillId="3" borderId="0" xfId="0" applyFont="1" applyFill="1" applyAlignment="1">
      <alignment vertical="top"/>
    </xf>
    <xf numFmtId="165" fontId="4" fillId="4" borderId="5" xfId="0" applyNumberFormat="1" applyFont="1" applyFill="1" applyBorder="1" applyAlignment="1">
      <alignment horizontal="left" vertical="top" wrapText="1"/>
    </xf>
    <xf numFmtId="165" fontId="4" fillId="4" borderId="13" xfId="0" applyNumberFormat="1" applyFont="1" applyFill="1" applyBorder="1" applyAlignment="1">
      <alignment horizontal="left" vertical="top" wrapText="1"/>
    </xf>
    <xf numFmtId="165" fontId="4" fillId="4" borderId="10" xfId="0" applyNumberFormat="1" applyFont="1" applyFill="1" applyBorder="1" applyAlignment="1">
      <alignment horizontal="left" vertical="top" wrapText="1"/>
    </xf>
    <xf numFmtId="2" fontId="4" fillId="4" borderId="2" xfId="0" applyNumberFormat="1" applyFont="1" applyFill="1" applyBorder="1" applyAlignment="1">
      <alignment vertical="top" wrapText="1"/>
    </xf>
    <xf numFmtId="2" fontId="4" fillId="4" borderId="2" xfId="0" applyNumberFormat="1" applyFont="1" applyFill="1" applyBorder="1" applyAlignment="1"/>
    <xf numFmtId="165" fontId="4" fillId="4" borderId="5" xfId="0" applyNumberFormat="1" applyFont="1" applyFill="1" applyBorder="1" applyAlignment="1">
      <alignment horizontal="left" vertical="top"/>
    </xf>
    <xf numFmtId="0" fontId="4" fillId="4" borderId="13" xfId="0" applyFont="1" applyFill="1" applyBorder="1" applyAlignment="1">
      <alignment horizontal="left" vertical="top"/>
    </xf>
    <xf numFmtId="0" fontId="4" fillId="4" borderId="10" xfId="0" applyFont="1" applyFill="1" applyBorder="1" applyAlignment="1">
      <alignment horizontal="left" vertical="top"/>
    </xf>
    <xf numFmtId="0" fontId="11" fillId="4" borderId="14" xfId="3" applyFont="1" applyFill="1" applyBorder="1" applyAlignment="1">
      <alignment horizontal="left" vertical="top"/>
    </xf>
    <xf numFmtId="0" fontId="11" fillId="4" borderId="15" xfId="3" applyFont="1" applyFill="1" applyBorder="1" applyAlignment="1">
      <alignment horizontal="left" vertical="top"/>
    </xf>
    <xf numFmtId="0" fontId="11" fillId="4" borderId="12" xfId="3" applyFont="1" applyFill="1" applyBorder="1" applyAlignment="1">
      <alignment horizontal="left" vertical="top"/>
    </xf>
    <xf numFmtId="0" fontId="11" fillId="4" borderId="3" xfId="3" applyFont="1" applyFill="1" applyBorder="1" applyAlignment="1">
      <alignment horizontal="left" vertical="top"/>
    </xf>
    <xf numFmtId="0" fontId="11" fillId="4" borderId="9" xfId="3" applyFont="1" applyFill="1" applyBorder="1" applyAlignment="1">
      <alignment horizontal="left" vertical="top"/>
    </xf>
    <xf numFmtId="0" fontId="11" fillId="4" borderId="4" xfId="3" applyFont="1" applyFill="1" applyBorder="1" applyAlignment="1">
      <alignment horizontal="left" vertical="top"/>
    </xf>
    <xf numFmtId="0" fontId="24" fillId="5" borderId="0" xfId="0" applyFont="1" applyFill="1" applyBorder="1" applyAlignment="1">
      <alignment horizontal="center"/>
    </xf>
    <xf numFmtId="0" fontId="25" fillId="5" borderId="0" xfId="0" applyFont="1" applyFill="1" applyBorder="1" applyAlignment="1">
      <alignment horizontal="center" vertical="top"/>
    </xf>
    <xf numFmtId="0" fontId="22" fillId="3" borderId="0" xfId="0" applyFont="1" applyFill="1" applyAlignment="1">
      <alignment vertical="top"/>
    </xf>
    <xf numFmtId="0" fontId="23" fillId="3" borderId="0" xfId="0" applyFont="1" applyFill="1" applyAlignment="1">
      <alignment vertical="top"/>
    </xf>
    <xf numFmtId="0" fontId="4" fillId="4" borderId="2" xfId="0" applyFont="1" applyFill="1" applyBorder="1" applyAlignment="1">
      <alignment horizontal="center"/>
    </xf>
    <xf numFmtId="0" fontId="1" fillId="4" borderId="2" xfId="0" applyFont="1" applyFill="1" applyBorder="1" applyAlignment="1">
      <alignment horizontal="center"/>
    </xf>
    <xf numFmtId="170" fontId="1" fillId="4" borderId="2" xfId="0" applyNumberFormat="1" applyFont="1" applyFill="1" applyBorder="1" applyAlignment="1">
      <alignment horizontal="left" wrapText="1"/>
    </xf>
    <xf numFmtId="170" fontId="0" fillId="4" borderId="2" xfId="0" applyNumberFormat="1" applyFill="1" applyBorder="1" applyAlignment="1">
      <alignment horizontal="left"/>
    </xf>
    <xf numFmtId="0" fontId="0" fillId="4" borderId="2" xfId="0" applyFill="1" applyBorder="1" applyAlignment="1">
      <alignment horizontal="left"/>
    </xf>
    <xf numFmtId="0" fontId="11" fillId="4" borderId="14" xfId="3" applyFont="1" applyFill="1" applyBorder="1" applyAlignment="1">
      <alignment horizontal="left" vertical="top" wrapText="1"/>
    </xf>
    <xf numFmtId="0" fontId="11" fillId="4" borderId="15" xfId="3" applyFont="1" applyFill="1" applyBorder="1" applyAlignment="1">
      <alignment horizontal="left" vertical="top" wrapText="1"/>
    </xf>
    <xf numFmtId="0" fontId="11" fillId="4" borderId="12" xfId="3" applyFont="1" applyFill="1" applyBorder="1" applyAlignment="1">
      <alignment horizontal="left" vertical="top" wrapText="1"/>
    </xf>
    <xf numFmtId="0" fontId="11" fillId="4" borderId="1" xfId="3" applyFont="1" applyFill="1" applyBorder="1" applyAlignment="1">
      <alignment horizontal="left" vertical="top" wrapText="1"/>
    </xf>
    <xf numFmtId="0" fontId="11" fillId="4" borderId="0" xfId="3" applyFont="1" applyFill="1" applyBorder="1" applyAlignment="1">
      <alignment horizontal="left" vertical="top" wrapText="1"/>
    </xf>
    <xf numFmtId="0" fontId="11" fillId="4" borderId="16" xfId="3" applyFont="1" applyFill="1" applyBorder="1" applyAlignment="1">
      <alignment horizontal="left" vertical="top" wrapText="1"/>
    </xf>
    <xf numFmtId="0" fontId="1" fillId="4" borderId="14" xfId="0" applyFont="1" applyFill="1" applyBorder="1" applyAlignment="1"/>
    <xf numFmtId="0" fontId="0" fillId="4" borderId="15" xfId="0" applyFill="1" applyBorder="1" applyAlignment="1"/>
    <xf numFmtId="0" fontId="0" fillId="4" borderId="12" xfId="0" applyFill="1" applyBorder="1" applyAlignment="1"/>
    <xf numFmtId="0" fontId="4" fillId="3" borderId="5" xfId="0" applyFont="1" applyFill="1" applyBorder="1" applyAlignment="1">
      <alignment horizontal="left"/>
    </xf>
    <xf numFmtId="0" fontId="4" fillId="3" borderId="13" xfId="0" applyFont="1" applyFill="1" applyBorder="1" applyAlignment="1">
      <alignment horizontal="left"/>
    </xf>
    <xf numFmtId="0" fontId="4" fillId="3" borderId="10" xfId="0" applyFont="1" applyFill="1" applyBorder="1" applyAlignment="1">
      <alignment horizontal="left"/>
    </xf>
    <xf numFmtId="0" fontId="4" fillId="3" borderId="3" xfId="0" applyFont="1" applyFill="1" applyBorder="1" applyAlignment="1">
      <alignment horizontal="left"/>
    </xf>
    <xf numFmtId="0" fontId="4" fillId="3" borderId="9" xfId="0" applyFont="1" applyFill="1" applyBorder="1" applyAlignment="1">
      <alignment horizontal="left"/>
    </xf>
    <xf numFmtId="0" fontId="4" fillId="3" borderId="4" xfId="0" applyFont="1" applyFill="1" applyBorder="1" applyAlignment="1">
      <alignment horizontal="left"/>
    </xf>
    <xf numFmtId="0" fontId="23" fillId="3" borderId="0" xfId="0" applyNumberFormat="1" applyFont="1" applyFill="1" applyAlignment="1">
      <alignment vertical="top"/>
    </xf>
    <xf numFmtId="0" fontId="11" fillId="4" borderId="1" xfId="3" applyFont="1" applyFill="1" applyBorder="1" applyAlignment="1">
      <alignment horizontal="left" wrapText="1"/>
    </xf>
    <xf numFmtId="0" fontId="11" fillId="4" borderId="0" xfId="3" applyFont="1" applyFill="1" applyBorder="1" applyAlignment="1">
      <alignment horizontal="left" wrapText="1"/>
    </xf>
    <xf numFmtId="0" fontId="11" fillId="4" borderId="16" xfId="3" applyFont="1" applyFill="1" applyBorder="1" applyAlignment="1">
      <alignment horizontal="left" wrapText="1"/>
    </xf>
    <xf numFmtId="0" fontId="1" fillId="3" borderId="2" xfId="0" applyFont="1" applyFill="1" applyBorder="1" applyAlignment="1">
      <alignment horizontal="center"/>
    </xf>
    <xf numFmtId="0" fontId="4" fillId="3" borderId="14" xfId="0" applyFont="1" applyFill="1" applyBorder="1" applyAlignment="1"/>
    <xf numFmtId="0" fontId="0" fillId="3" borderId="15" xfId="0" applyFill="1" applyBorder="1" applyAlignment="1"/>
    <xf numFmtId="0" fontId="0" fillId="3" borderId="12" xfId="0" applyFill="1" applyBorder="1" applyAlignment="1"/>
    <xf numFmtId="0" fontId="4" fillId="4" borderId="5" xfId="0" applyFont="1" applyFill="1" applyBorder="1" applyAlignment="1"/>
    <xf numFmtId="0" fontId="4" fillId="4" borderId="13" xfId="0" applyFont="1" applyFill="1" applyBorder="1" applyAlignment="1"/>
    <xf numFmtId="0" fontId="0" fillId="4" borderId="10" xfId="0" applyFill="1" applyBorder="1" applyAlignment="1"/>
    <xf numFmtId="0" fontId="4" fillId="4" borderId="2" xfId="0" applyFont="1" applyFill="1" applyBorder="1" applyAlignment="1">
      <alignment wrapText="1"/>
    </xf>
    <xf numFmtId="0" fontId="0" fillId="4" borderId="2" xfId="0" applyFill="1" applyBorder="1" applyAlignment="1"/>
    <xf numFmtId="165" fontId="18" fillId="4" borderId="2" xfId="2" applyNumberFormat="1" applyFill="1" applyBorder="1" applyAlignment="1" applyProtection="1">
      <alignment wrapText="1"/>
    </xf>
    <xf numFmtId="0" fontId="1" fillId="4" borderId="3" xfId="0" applyFont="1" applyFill="1" applyBorder="1" applyAlignment="1">
      <alignment horizontal="center"/>
    </xf>
    <xf numFmtId="0" fontId="1" fillId="4" borderId="9" xfId="0" applyFont="1" applyFill="1" applyBorder="1" applyAlignment="1">
      <alignment horizontal="center"/>
    </xf>
    <xf numFmtId="0" fontId="1" fillId="4" borderId="4" xfId="0" applyFont="1" applyFill="1" applyBorder="1" applyAlignment="1">
      <alignment horizontal="center"/>
    </xf>
    <xf numFmtId="0" fontId="1" fillId="4" borderId="5" xfId="0" applyFont="1" applyFill="1" applyBorder="1" applyAlignment="1">
      <alignment horizontal="center"/>
    </xf>
    <xf numFmtId="0" fontId="4" fillId="4" borderId="13" xfId="0" applyFont="1" applyFill="1" applyBorder="1" applyAlignment="1">
      <alignment horizontal="center"/>
    </xf>
    <xf numFmtId="0" fontId="4" fillId="4" borderId="10" xfId="0" applyFont="1" applyFill="1" applyBorder="1" applyAlignment="1">
      <alignment horizontal="center"/>
    </xf>
    <xf numFmtId="0" fontId="1" fillId="3" borderId="14" xfId="0" applyFont="1" applyFill="1" applyBorder="1" applyAlignment="1">
      <alignment horizontal="center"/>
    </xf>
    <xf numFmtId="0" fontId="1" fillId="3" borderId="15" xfId="0" applyFont="1" applyFill="1" applyBorder="1" applyAlignment="1">
      <alignment horizontal="center"/>
    </xf>
    <xf numFmtId="0" fontId="1" fillId="3" borderId="12" xfId="0" applyFont="1" applyFill="1" applyBorder="1" applyAlignment="1">
      <alignment horizontal="center"/>
    </xf>
    <xf numFmtId="165" fontId="4" fillId="4" borderId="2" xfId="0" applyNumberFormat="1" applyFont="1" applyFill="1" applyBorder="1" applyAlignment="1">
      <alignment vertical="top" wrapText="1"/>
    </xf>
    <xf numFmtId="0" fontId="4" fillId="4" borderId="2" xfId="0" applyFont="1" applyFill="1" applyBorder="1" applyAlignment="1"/>
    <xf numFmtId="0" fontId="4" fillId="4" borderId="3" xfId="0" applyFont="1" applyFill="1" applyBorder="1" applyAlignment="1"/>
    <xf numFmtId="0" fontId="4" fillId="4" borderId="9" xfId="0" applyFont="1" applyFill="1" applyBorder="1" applyAlignment="1"/>
    <xf numFmtId="0" fontId="0" fillId="4" borderId="4" xfId="0" applyFill="1" applyBorder="1" applyAlignment="1"/>
    <xf numFmtId="0" fontId="1" fillId="3" borderId="5" xfId="0" applyFont="1" applyFill="1" applyBorder="1" applyAlignment="1">
      <alignment horizontal="center"/>
    </xf>
    <xf numFmtId="0" fontId="1" fillId="3" borderId="13" xfId="0" applyFont="1" applyFill="1" applyBorder="1" applyAlignment="1">
      <alignment horizontal="center"/>
    </xf>
    <xf numFmtId="0" fontId="1" fillId="3" borderId="10" xfId="0" applyFont="1" applyFill="1" applyBorder="1" applyAlignment="1">
      <alignment horizontal="center"/>
    </xf>
    <xf numFmtId="0" fontId="1" fillId="3" borderId="5" xfId="0" applyFont="1" applyFill="1" applyBorder="1" applyAlignment="1">
      <alignment horizontal="center" vertical="center"/>
    </xf>
    <xf numFmtId="0" fontId="1" fillId="3" borderId="13" xfId="0" applyFont="1" applyFill="1" applyBorder="1" applyAlignment="1">
      <alignment horizontal="center" vertical="center"/>
    </xf>
    <xf numFmtId="0" fontId="0" fillId="3" borderId="10" xfId="0" applyFill="1" applyBorder="1" applyAlignment="1">
      <alignment horizontal="center" vertical="center"/>
    </xf>
    <xf numFmtId="0" fontId="4" fillId="3" borderId="2" xfId="0" applyFont="1" applyFill="1" applyBorder="1" applyAlignment="1">
      <alignment horizontal="center"/>
    </xf>
    <xf numFmtId="170" fontId="4" fillId="4" borderId="2" xfId="0" applyNumberFormat="1" applyFont="1" applyFill="1" applyBorder="1" applyAlignment="1">
      <alignment horizontal="left" wrapText="1"/>
    </xf>
    <xf numFmtId="0" fontId="11" fillId="3" borderId="0" xfId="0" applyFont="1" applyFill="1" applyBorder="1" applyAlignment="1">
      <alignment horizontal="left" vertical="top" wrapText="1"/>
    </xf>
    <xf numFmtId="0" fontId="19" fillId="3" borderId="0" xfId="0" applyFont="1" applyFill="1" applyAlignment="1">
      <alignment horizontal="left" vertical="top" wrapText="1"/>
    </xf>
    <xf numFmtId="0" fontId="0" fillId="3" borderId="0" xfId="0" applyFill="1" applyAlignment="1">
      <alignment wrapText="1"/>
    </xf>
    <xf numFmtId="0" fontId="5" fillId="3" borderId="5" xfId="4" applyFont="1" applyFill="1" applyBorder="1" applyAlignment="1">
      <alignment horizontal="left" vertical="top"/>
    </xf>
    <xf numFmtId="0" fontId="4" fillId="3" borderId="13" xfId="0" applyFont="1" applyFill="1" applyBorder="1" applyAlignment="1">
      <alignment horizontal="left" vertical="top"/>
    </xf>
    <xf numFmtId="0" fontId="4" fillId="3" borderId="10" xfId="0" applyFont="1" applyFill="1" applyBorder="1" applyAlignment="1">
      <alignment horizontal="left" vertical="top"/>
    </xf>
    <xf numFmtId="0" fontId="5" fillId="3" borderId="2" xfId="4" applyFont="1" applyFill="1" applyBorder="1" applyAlignment="1">
      <alignment horizontal="left" vertical="top"/>
    </xf>
    <xf numFmtId="0" fontId="4" fillId="3" borderId="2" xfId="0" applyFont="1" applyFill="1" applyBorder="1" applyAlignment="1"/>
    <xf numFmtId="0" fontId="1" fillId="3" borderId="2" xfId="0" applyFont="1" applyFill="1" applyBorder="1" applyAlignment="1">
      <alignment horizontal="center" vertical="center" wrapText="1"/>
    </xf>
    <xf numFmtId="0" fontId="5" fillId="0" borderId="0" xfId="0" applyFont="1" applyBorder="1" applyAlignment="1"/>
    <xf numFmtId="0" fontId="29" fillId="0" borderId="0" xfId="0" applyFont="1" applyBorder="1" applyAlignment="1"/>
  </cellXfs>
  <cellStyles count="6">
    <cellStyle name="Comma" xfId="1" builtinId="3"/>
    <cellStyle name="Hyperlink" xfId="2" builtinId="8"/>
    <cellStyle name="Normal" xfId="0" builtinId="0"/>
    <cellStyle name="Normal 2" xfId="3"/>
    <cellStyle name="Normal_CB Investor Report v1_00" xfId="4"/>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8</xdr:row>
      <xdr:rowOff>0</xdr:rowOff>
    </xdr:from>
    <xdr:to>
      <xdr:col>11</xdr:col>
      <xdr:colOff>1162050</xdr:colOff>
      <xdr:row>11</xdr:row>
      <xdr:rowOff>0</xdr:rowOff>
    </xdr:to>
    <xdr:pic>
      <xdr:nvPicPr>
        <xdr:cNvPr id="1198" name="Picture 86"/>
        <xdr:cNvPicPr preferRelativeResize="0">
          <a:picLocks noChangeArrowheads="1"/>
        </xdr:cNvPicPr>
      </xdr:nvPicPr>
      <xdr:blipFill>
        <a:blip xmlns:r="http://schemas.openxmlformats.org/officeDocument/2006/relationships" r:embed="rId1" cstate="print">
          <a:clrChange>
            <a:clrFrom>
              <a:srgbClr val="FD0100"/>
            </a:clrFrom>
            <a:clrTo>
              <a:srgbClr val="FD0100">
                <a:alpha val="0"/>
              </a:srgbClr>
            </a:clrTo>
          </a:clrChange>
        </a:blip>
        <a:srcRect l="864"/>
        <a:stretch>
          <a:fillRect/>
        </a:stretch>
      </xdr:blipFill>
      <xdr:spPr bwMode="auto">
        <a:xfrm>
          <a:off x="18240375" y="0"/>
          <a:ext cx="1152525" cy="971550"/>
        </a:xfrm>
        <a:prstGeom prst="rect">
          <a:avLst/>
        </a:prstGeom>
        <a:noFill/>
        <a:ln w="9525">
          <a:noFill/>
          <a:miter lim="800000"/>
          <a:headEnd/>
          <a:tailEnd/>
        </a:ln>
      </xdr:spPr>
    </xdr:pic>
    <xdr:clientData/>
  </xdr:twoCellAnchor>
  <xdr:twoCellAnchor editAs="oneCell">
    <xdr:from>
      <xdr:col>0</xdr:col>
      <xdr:colOff>47620</xdr:colOff>
      <xdr:row>1</xdr:row>
      <xdr:rowOff>71436</xdr:rowOff>
    </xdr:from>
    <xdr:to>
      <xdr:col>0</xdr:col>
      <xdr:colOff>2143120</xdr:colOff>
      <xdr:row>4</xdr:row>
      <xdr:rowOff>152399</xdr:rowOff>
    </xdr:to>
    <xdr:pic>
      <xdr:nvPicPr>
        <xdr:cNvPr id="1028" name="Picture 4"/>
        <xdr:cNvPicPr>
          <a:picLocks noChangeAspect="1" noChangeArrowheads="1"/>
        </xdr:cNvPicPr>
      </xdr:nvPicPr>
      <xdr:blipFill>
        <a:blip xmlns:r="http://schemas.openxmlformats.org/officeDocument/2006/relationships" r:embed="rId2" cstate="print"/>
        <a:srcRect/>
        <a:stretch>
          <a:fillRect/>
        </a:stretch>
      </xdr:blipFill>
      <xdr:spPr bwMode="auto">
        <a:xfrm>
          <a:off x="47620" y="238124"/>
          <a:ext cx="2095500" cy="5810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oeportal.co.uk/SantanderUK" TargetMode="External"/></Relationships>
</file>

<file path=xl/worksheets/sheet1.xml><?xml version="1.0" encoding="utf-8"?>
<worksheet xmlns="http://schemas.openxmlformats.org/spreadsheetml/2006/main" xmlns:r="http://schemas.openxmlformats.org/officeDocument/2006/relationships">
  <dimension ref="A7:IV570"/>
  <sheetViews>
    <sheetView tabSelected="1" view="pageBreakPreview" zoomScale="40" zoomScaleNormal="100" zoomScaleSheetLayoutView="40" workbookViewId="0">
      <selection activeCell="A7" sqref="A7"/>
    </sheetView>
  </sheetViews>
  <sheetFormatPr defaultRowHeight="12.75"/>
  <cols>
    <col min="1" max="1" width="62" style="1" customWidth="1"/>
    <col min="2" max="12" width="21.140625" style="1" customWidth="1"/>
    <col min="13" max="13" width="20.5703125" style="1" customWidth="1"/>
    <col min="14" max="14" width="15.140625" style="1" customWidth="1"/>
    <col min="15" max="16384" width="9.140625" style="1"/>
  </cols>
  <sheetData>
    <row r="7" spans="1:16" ht="15">
      <c r="A7" s="260" t="s">
        <v>651</v>
      </c>
    </row>
    <row r="8" spans="1:16">
      <c r="A8" s="259"/>
    </row>
    <row r="9" spans="1:16" customFormat="1" ht="25.5" customHeight="1">
      <c r="A9" s="190" t="s">
        <v>326</v>
      </c>
      <c r="B9" s="190"/>
      <c r="C9" s="190"/>
      <c r="D9" s="190"/>
      <c r="E9" s="190"/>
      <c r="F9" s="190"/>
      <c r="G9" s="190"/>
      <c r="H9" s="190"/>
      <c r="I9" s="190"/>
      <c r="J9" s="190"/>
      <c r="K9" s="190"/>
      <c r="L9" s="82"/>
    </row>
    <row r="10" spans="1:16" customFormat="1" ht="25.5" customHeight="1">
      <c r="A10" s="190"/>
      <c r="B10" s="190"/>
      <c r="C10" s="190"/>
      <c r="D10" s="190"/>
      <c r="E10" s="190"/>
      <c r="F10" s="190"/>
      <c r="G10" s="190"/>
      <c r="H10" s="190"/>
      <c r="I10" s="190"/>
      <c r="J10" s="190"/>
      <c r="K10" s="190"/>
      <c r="L10" s="82"/>
    </row>
    <row r="11" spans="1:16" customFormat="1" ht="25.5" customHeight="1">
      <c r="A11" s="191"/>
      <c r="B11" s="191"/>
      <c r="C11" s="191"/>
      <c r="D11" s="191"/>
      <c r="E11" s="191"/>
      <c r="F11" s="191"/>
      <c r="G11" s="191"/>
      <c r="H11" s="191"/>
      <c r="I11" s="191"/>
      <c r="J11" s="191"/>
      <c r="K11" s="191"/>
      <c r="L11" s="83"/>
    </row>
    <row r="12" spans="1:16" customFormat="1" ht="12.75" customHeight="1">
      <c r="A12" s="14"/>
      <c r="B12" s="14"/>
      <c r="C12" s="14"/>
      <c r="D12" s="14"/>
      <c r="E12" s="14"/>
      <c r="F12" s="14"/>
      <c r="G12" s="14"/>
      <c r="H12" s="14"/>
      <c r="I12" s="14"/>
      <c r="J12" s="14"/>
      <c r="K12" s="14"/>
      <c r="L12" s="14"/>
      <c r="M12" s="10"/>
    </row>
    <row r="13" spans="1:16" customFormat="1" ht="25.5" customHeight="1">
      <c r="A13" s="251" t="s">
        <v>290</v>
      </c>
      <c r="B13" s="252"/>
      <c r="C13" s="252"/>
      <c r="D13" s="252"/>
      <c r="E13" s="252"/>
      <c r="F13" s="252"/>
      <c r="G13" s="252"/>
      <c r="H13" s="252"/>
      <c r="I13" s="252"/>
      <c r="J13" s="252"/>
      <c r="K13" s="252"/>
      <c r="L13" s="252"/>
      <c r="M13" s="11"/>
      <c r="N13" s="7"/>
      <c r="O13" s="7"/>
      <c r="P13" s="7"/>
    </row>
    <row r="14" spans="1:16" customFormat="1" ht="25.5" customHeight="1">
      <c r="A14" s="250" t="s">
        <v>291</v>
      </c>
      <c r="B14" s="250"/>
      <c r="C14" s="250"/>
      <c r="D14" s="250"/>
      <c r="E14" s="250"/>
      <c r="F14" s="250"/>
      <c r="G14" s="250"/>
      <c r="H14" s="250"/>
      <c r="I14" s="250"/>
      <c r="J14" s="250"/>
      <c r="K14" s="250"/>
      <c r="L14" s="250"/>
      <c r="M14" s="8"/>
      <c r="N14" s="8"/>
      <c r="O14" s="8"/>
      <c r="P14" s="9"/>
    </row>
    <row r="15" spans="1:16" s="2" customFormat="1" ht="19.5" customHeight="1">
      <c r="A15" s="16"/>
      <c r="B15" s="17"/>
      <c r="C15" s="17"/>
      <c r="D15" s="17"/>
      <c r="E15" s="15"/>
      <c r="F15" s="15"/>
      <c r="G15" s="15"/>
      <c r="H15" s="17"/>
      <c r="I15" s="17"/>
      <c r="J15" s="17"/>
      <c r="K15" s="17"/>
      <c r="L15" s="17"/>
    </row>
    <row r="16" spans="1:16" s="3" customFormat="1">
      <c r="A16" s="18" t="s">
        <v>0</v>
      </c>
      <c r="B16" s="19"/>
      <c r="C16" s="19"/>
      <c r="D16" s="19"/>
      <c r="E16" s="19"/>
      <c r="F16" s="19"/>
      <c r="G16" s="19"/>
      <c r="H16" s="19"/>
      <c r="I16" s="19"/>
      <c r="J16" s="19"/>
      <c r="K16" s="19"/>
      <c r="L16" s="19"/>
    </row>
    <row r="17" spans="1:14" s="3" customFormat="1">
      <c r="A17" s="20" t="s">
        <v>1</v>
      </c>
      <c r="B17" s="225" t="s">
        <v>327</v>
      </c>
      <c r="C17" s="226"/>
      <c r="D17" s="226"/>
      <c r="E17" s="226"/>
      <c r="F17" s="226"/>
      <c r="G17" s="19"/>
      <c r="H17" s="19"/>
      <c r="I17" s="19"/>
      <c r="J17" s="19"/>
      <c r="K17" s="19"/>
      <c r="L17" s="19"/>
    </row>
    <row r="18" spans="1:14" s="3" customFormat="1">
      <c r="A18" s="20" t="s">
        <v>2</v>
      </c>
      <c r="B18" s="225" t="s">
        <v>328</v>
      </c>
      <c r="C18" s="226"/>
      <c r="D18" s="226"/>
      <c r="E18" s="226"/>
      <c r="F18" s="226"/>
      <c r="G18" s="19"/>
      <c r="H18" s="19"/>
      <c r="I18" s="19"/>
      <c r="J18" s="19"/>
      <c r="K18" s="19"/>
      <c r="L18" s="19"/>
    </row>
    <row r="19" spans="1:14" s="3" customFormat="1">
      <c r="A19" s="20" t="s">
        <v>3</v>
      </c>
      <c r="B19" s="225" t="s">
        <v>580</v>
      </c>
      <c r="C19" s="226"/>
      <c r="D19" s="226"/>
      <c r="E19" s="226"/>
      <c r="F19" s="226"/>
      <c r="G19" s="19"/>
      <c r="H19" s="19"/>
      <c r="I19" s="19"/>
      <c r="J19" s="19"/>
      <c r="K19" s="19"/>
      <c r="L19" s="19"/>
    </row>
    <row r="20" spans="1:14" s="3" customFormat="1">
      <c r="A20" s="20" t="s">
        <v>4</v>
      </c>
      <c r="B20" s="196">
        <v>41333</v>
      </c>
      <c r="C20" s="197"/>
      <c r="D20" s="197"/>
      <c r="E20" s="197"/>
      <c r="F20" s="198"/>
      <c r="G20" s="19"/>
      <c r="H20" s="19"/>
      <c r="I20" s="19"/>
      <c r="J20" s="19"/>
      <c r="K20" s="19"/>
      <c r="L20" s="19"/>
    </row>
    <row r="21" spans="1:14" s="3" customFormat="1">
      <c r="A21" s="20" t="s">
        <v>5</v>
      </c>
      <c r="B21" s="249" t="s">
        <v>606</v>
      </c>
      <c r="C21" s="197"/>
      <c r="D21" s="197"/>
      <c r="E21" s="197"/>
      <c r="F21" s="198"/>
      <c r="G21" s="19"/>
      <c r="H21" s="19"/>
      <c r="I21" s="19"/>
      <c r="J21" s="19"/>
      <c r="K21" s="19"/>
      <c r="L21" s="19"/>
    </row>
    <row r="22" spans="1:14" s="3" customFormat="1">
      <c r="A22" s="20" t="s">
        <v>6</v>
      </c>
      <c r="B22" s="249" t="s">
        <v>607</v>
      </c>
      <c r="C22" s="197"/>
      <c r="D22" s="197"/>
      <c r="E22" s="197"/>
      <c r="F22" s="198"/>
      <c r="G22" s="19"/>
      <c r="H22" s="19"/>
      <c r="I22" s="19"/>
      <c r="J22" s="19"/>
      <c r="K22" s="19"/>
      <c r="L22" s="19"/>
    </row>
    <row r="23" spans="1:14" s="3" customFormat="1">
      <c r="A23" s="20" t="s">
        <v>7</v>
      </c>
      <c r="B23" s="227" t="s">
        <v>329</v>
      </c>
      <c r="C23" s="226"/>
      <c r="D23" s="226"/>
      <c r="E23" s="226"/>
      <c r="F23" s="226"/>
      <c r="G23" s="19"/>
      <c r="H23" s="19"/>
      <c r="I23" s="19"/>
      <c r="J23" s="19"/>
      <c r="K23" s="19"/>
      <c r="L23" s="19"/>
    </row>
    <row r="24" spans="1:14" s="3" customFormat="1">
      <c r="A24" s="19"/>
      <c r="B24" s="19"/>
      <c r="C24" s="19"/>
      <c r="D24" s="19"/>
      <c r="E24" s="19"/>
      <c r="F24" s="19"/>
      <c r="G24" s="19"/>
      <c r="H24" s="19"/>
      <c r="I24" s="19"/>
      <c r="J24" s="19"/>
      <c r="K24" s="19"/>
      <c r="L24" s="19"/>
    </row>
    <row r="25" spans="1:14" s="3" customFormat="1">
      <c r="A25" s="18" t="s">
        <v>8</v>
      </c>
      <c r="B25" s="19"/>
      <c r="C25" s="19"/>
      <c r="D25" s="19"/>
      <c r="E25" s="19"/>
      <c r="F25" s="19"/>
      <c r="G25" s="19"/>
      <c r="H25" s="19"/>
      <c r="I25" s="19"/>
      <c r="J25" s="19"/>
      <c r="K25" s="19"/>
      <c r="L25" s="19"/>
    </row>
    <row r="26" spans="1:14" s="3" customFormat="1">
      <c r="A26" s="19"/>
      <c r="B26" s="234" t="s">
        <v>9</v>
      </c>
      <c r="C26" s="235"/>
      <c r="D26" s="236"/>
      <c r="E26" s="248" t="s">
        <v>10</v>
      </c>
      <c r="F26" s="218"/>
      <c r="G26" s="218" t="s">
        <v>11</v>
      </c>
      <c r="H26" s="218"/>
      <c r="I26" s="218" t="s">
        <v>12</v>
      </c>
      <c r="J26" s="218"/>
      <c r="K26" s="218" t="s">
        <v>13</v>
      </c>
      <c r="L26" s="218"/>
    </row>
    <row r="27" spans="1:14" s="3" customFormat="1">
      <c r="A27" s="19"/>
      <c r="B27" s="21"/>
      <c r="C27" s="138"/>
      <c r="D27" s="139"/>
      <c r="E27" s="21" t="s">
        <v>14</v>
      </c>
      <c r="F27" s="22" t="s">
        <v>15</v>
      </c>
      <c r="G27" s="21" t="s">
        <v>14</v>
      </c>
      <c r="H27" s="22" t="s">
        <v>15</v>
      </c>
      <c r="I27" s="21" t="s">
        <v>14</v>
      </c>
      <c r="J27" s="22" t="s">
        <v>15</v>
      </c>
      <c r="K27" s="21" t="s">
        <v>14</v>
      </c>
      <c r="L27" s="22" t="s">
        <v>15</v>
      </c>
    </row>
    <row r="28" spans="1:14" s="3" customFormat="1">
      <c r="A28" s="23" t="s">
        <v>16</v>
      </c>
      <c r="B28" s="228"/>
      <c r="C28" s="229"/>
      <c r="D28" s="230"/>
      <c r="E28" s="61" t="s">
        <v>240</v>
      </c>
      <c r="F28" s="61" t="s">
        <v>221</v>
      </c>
      <c r="G28" s="61" t="s">
        <v>240</v>
      </c>
      <c r="H28" s="61" t="s">
        <v>222</v>
      </c>
      <c r="I28" s="61" t="s">
        <v>223</v>
      </c>
      <c r="J28" s="144" t="s">
        <v>221</v>
      </c>
      <c r="K28" s="61" t="s">
        <v>223</v>
      </c>
      <c r="L28" s="61" t="s">
        <v>223</v>
      </c>
    </row>
    <row r="29" spans="1:14" s="3" customFormat="1" ht="12.75" customHeight="1">
      <c r="A29" s="143" t="s">
        <v>318</v>
      </c>
      <c r="B29" s="194" t="s">
        <v>327</v>
      </c>
      <c r="C29" s="195"/>
      <c r="D29" s="195"/>
      <c r="E29" s="60" t="s">
        <v>223</v>
      </c>
      <c r="F29" s="60" t="s">
        <v>239</v>
      </c>
      <c r="G29" s="57" t="s">
        <v>223</v>
      </c>
      <c r="H29" s="57" t="s">
        <v>241</v>
      </c>
      <c r="I29" s="60" t="s">
        <v>223</v>
      </c>
      <c r="J29" s="63" t="s">
        <v>331</v>
      </c>
      <c r="K29" s="61" t="s">
        <v>223</v>
      </c>
      <c r="L29" s="61" t="s">
        <v>223</v>
      </c>
      <c r="M29" s="6"/>
      <c r="N29" s="4"/>
    </row>
    <row r="30" spans="1:14" s="3" customFormat="1">
      <c r="A30" s="23" t="s">
        <v>17</v>
      </c>
      <c r="B30" s="194" t="s">
        <v>327</v>
      </c>
      <c r="C30" s="195"/>
      <c r="D30" s="195"/>
      <c r="E30" s="57" t="s">
        <v>223</v>
      </c>
      <c r="F30" s="60" t="s">
        <v>239</v>
      </c>
      <c r="G30" s="57" t="s">
        <v>223</v>
      </c>
      <c r="H30" s="57" t="s">
        <v>241</v>
      </c>
      <c r="I30" s="57" t="s">
        <v>223</v>
      </c>
      <c r="J30" s="63" t="s">
        <v>331</v>
      </c>
      <c r="K30" s="61" t="s">
        <v>223</v>
      </c>
      <c r="L30" s="61" t="s">
        <v>223</v>
      </c>
      <c r="M30" s="6"/>
      <c r="N30" s="4"/>
    </row>
    <row r="31" spans="1:14" s="3" customFormat="1">
      <c r="A31" s="23" t="s">
        <v>18</v>
      </c>
      <c r="B31" s="194" t="s">
        <v>330</v>
      </c>
      <c r="C31" s="195"/>
      <c r="D31" s="195"/>
      <c r="E31" s="63" t="s">
        <v>332</v>
      </c>
      <c r="F31" s="61" t="s">
        <v>239</v>
      </c>
      <c r="G31" s="61" t="s">
        <v>245</v>
      </c>
      <c r="H31" s="57" t="s">
        <v>241</v>
      </c>
      <c r="I31" s="63" t="s">
        <v>333</v>
      </c>
      <c r="J31" s="63" t="s">
        <v>331</v>
      </c>
      <c r="K31" s="61" t="s">
        <v>223</v>
      </c>
      <c r="L31" s="61" t="s">
        <v>223</v>
      </c>
    </row>
    <row r="32" spans="1:14" s="3" customFormat="1" ht="14.25">
      <c r="A32" s="23" t="s">
        <v>613</v>
      </c>
      <c r="B32" s="231" t="s">
        <v>610</v>
      </c>
      <c r="C32" s="232"/>
      <c r="D32" s="233"/>
      <c r="E32" s="61" t="s">
        <v>332</v>
      </c>
      <c r="F32" s="61" t="s">
        <v>239</v>
      </c>
      <c r="G32" s="61" t="s">
        <v>611</v>
      </c>
      <c r="H32" s="167" t="s">
        <v>612</v>
      </c>
      <c r="I32" s="63" t="s">
        <v>333</v>
      </c>
      <c r="J32" s="63" t="s">
        <v>331</v>
      </c>
      <c r="K32" s="61" t="s">
        <v>223</v>
      </c>
      <c r="L32" s="61" t="s">
        <v>223</v>
      </c>
    </row>
    <row r="33" spans="1:12" s="3" customFormat="1">
      <c r="A33" s="23" t="s">
        <v>19</v>
      </c>
      <c r="B33" s="194" t="s">
        <v>330</v>
      </c>
      <c r="C33" s="195"/>
      <c r="D33" s="195"/>
      <c r="E33" s="61" t="s">
        <v>244</v>
      </c>
      <c r="F33" s="61" t="s">
        <v>239</v>
      </c>
      <c r="G33" s="61" t="s">
        <v>243</v>
      </c>
      <c r="H33" s="61" t="s">
        <v>241</v>
      </c>
      <c r="I33" s="61" t="s">
        <v>244</v>
      </c>
      <c r="J33" s="63" t="s">
        <v>331</v>
      </c>
      <c r="K33" s="61" t="s">
        <v>223</v>
      </c>
      <c r="L33" s="61" t="s">
        <v>223</v>
      </c>
    </row>
    <row r="34" spans="1:12" s="3" customFormat="1">
      <c r="A34" s="23" t="s">
        <v>20</v>
      </c>
      <c r="B34" s="195" t="s">
        <v>242</v>
      </c>
      <c r="C34" s="195"/>
      <c r="D34" s="195"/>
      <c r="E34" s="61" t="s">
        <v>223</v>
      </c>
      <c r="F34" s="61" t="s">
        <v>223</v>
      </c>
      <c r="G34" s="61" t="s">
        <v>223</v>
      </c>
      <c r="H34" s="61" t="s">
        <v>223</v>
      </c>
      <c r="I34" s="61" t="s">
        <v>223</v>
      </c>
      <c r="J34" s="61" t="s">
        <v>223</v>
      </c>
      <c r="K34" s="61" t="s">
        <v>223</v>
      </c>
      <c r="L34" s="61" t="s">
        <v>223</v>
      </c>
    </row>
    <row r="35" spans="1:12" s="3" customFormat="1" ht="12.75" customHeight="1">
      <c r="A35" s="143" t="s">
        <v>317</v>
      </c>
      <c r="B35" s="194" t="s">
        <v>327</v>
      </c>
      <c r="C35" s="195"/>
      <c r="D35" s="195"/>
      <c r="E35" s="167" t="s">
        <v>616</v>
      </c>
      <c r="F35" s="61" t="s">
        <v>239</v>
      </c>
      <c r="G35" s="167" t="s">
        <v>614</v>
      </c>
      <c r="H35" s="61" t="s">
        <v>241</v>
      </c>
      <c r="I35" s="167" t="s">
        <v>615</v>
      </c>
      <c r="J35" s="63" t="s">
        <v>331</v>
      </c>
      <c r="K35" s="61" t="s">
        <v>223</v>
      </c>
      <c r="L35" s="61" t="s">
        <v>223</v>
      </c>
    </row>
    <row r="36" spans="1:12" s="3" customFormat="1">
      <c r="A36" s="23" t="s">
        <v>21</v>
      </c>
      <c r="B36" s="195" t="s">
        <v>242</v>
      </c>
      <c r="C36" s="195"/>
      <c r="D36" s="195"/>
      <c r="E36" s="61" t="s">
        <v>223</v>
      </c>
      <c r="F36" s="61" t="s">
        <v>223</v>
      </c>
      <c r="G36" s="61" t="s">
        <v>223</v>
      </c>
      <c r="H36" s="61" t="s">
        <v>223</v>
      </c>
      <c r="I36" s="61" t="s">
        <v>223</v>
      </c>
      <c r="J36" s="61" t="s">
        <v>223</v>
      </c>
      <c r="K36" s="61" t="s">
        <v>223</v>
      </c>
      <c r="L36" s="61" t="s">
        <v>223</v>
      </c>
    </row>
    <row r="37" spans="1:12" s="3" customFormat="1" ht="12.75" customHeight="1">
      <c r="A37" s="27" t="s">
        <v>617</v>
      </c>
      <c r="B37" s="62">
        <v>35218100034.209999</v>
      </c>
      <c r="C37" s="19"/>
      <c r="D37" s="19"/>
      <c r="E37" s="19"/>
      <c r="F37" s="19"/>
      <c r="G37" s="19"/>
      <c r="H37" s="19"/>
      <c r="I37" s="19"/>
      <c r="J37" s="19"/>
      <c r="K37" s="19"/>
      <c r="L37" s="19"/>
    </row>
    <row r="38" spans="1:12" s="3" customFormat="1" ht="12.75" customHeight="1">
      <c r="A38" s="140" t="s">
        <v>581</v>
      </c>
      <c r="B38" s="64" t="s">
        <v>223</v>
      </c>
      <c r="C38" s="19"/>
      <c r="D38" s="19"/>
      <c r="E38" s="19"/>
      <c r="F38" s="19"/>
      <c r="G38" s="19"/>
      <c r="H38" s="19"/>
      <c r="I38" s="19"/>
      <c r="J38" s="19"/>
      <c r="K38" s="19"/>
      <c r="L38" s="19"/>
    </row>
    <row r="39" spans="1:12" s="3" customFormat="1" ht="12.75" customHeight="1">
      <c r="A39" s="27" t="s">
        <v>618</v>
      </c>
      <c r="B39" s="128" t="s">
        <v>578</v>
      </c>
      <c r="C39" s="19"/>
      <c r="D39" s="19"/>
      <c r="E39" s="19"/>
      <c r="F39" s="19"/>
      <c r="G39" s="19"/>
      <c r="H39" s="19"/>
      <c r="I39" s="19"/>
      <c r="J39" s="19"/>
      <c r="K39" s="19"/>
      <c r="L39" s="19"/>
    </row>
    <row r="40" spans="1:12" s="3" customFormat="1" ht="12.75" customHeight="1">
      <c r="A40" s="27" t="s">
        <v>619</v>
      </c>
      <c r="B40" s="137">
        <v>3.2438647863550003E-2</v>
      </c>
      <c r="C40" s="19"/>
      <c r="D40" s="19"/>
      <c r="E40" s="19"/>
      <c r="F40" s="19"/>
      <c r="G40" s="19"/>
      <c r="H40" s="19"/>
      <c r="I40" s="19"/>
      <c r="J40" s="19"/>
      <c r="K40" s="19"/>
      <c r="L40" s="19"/>
    </row>
    <row r="41" spans="1:12" s="3" customFormat="1" ht="12.75" customHeight="1">
      <c r="A41" s="140" t="s">
        <v>582</v>
      </c>
      <c r="B41" s="62">
        <v>0</v>
      </c>
      <c r="C41" s="19"/>
      <c r="D41" s="19"/>
      <c r="E41" s="19"/>
      <c r="F41" s="19"/>
      <c r="G41" s="28"/>
      <c r="H41" s="19"/>
      <c r="I41" s="19"/>
      <c r="J41" s="19"/>
      <c r="K41" s="19"/>
      <c r="L41" s="19"/>
    </row>
    <row r="42" spans="1:12" s="3" customFormat="1" ht="12.75" customHeight="1">
      <c r="A42" s="19"/>
      <c r="B42" s="19"/>
      <c r="C42" s="19"/>
      <c r="D42" s="19"/>
      <c r="E42" s="19"/>
      <c r="F42" s="19"/>
      <c r="G42" s="28"/>
      <c r="H42" s="19"/>
      <c r="I42" s="19"/>
      <c r="J42" s="19"/>
      <c r="K42" s="19"/>
      <c r="L42" s="19"/>
    </row>
    <row r="43" spans="1:12" s="3" customFormat="1" ht="12.75" customHeight="1">
      <c r="A43" s="140" t="s">
        <v>583</v>
      </c>
      <c r="B43" s="120" t="s">
        <v>584</v>
      </c>
      <c r="C43" s="19"/>
      <c r="D43" s="208" t="s">
        <v>590</v>
      </c>
      <c r="E43" s="209"/>
      <c r="F43" s="210"/>
      <c r="G43" s="120" t="s">
        <v>584</v>
      </c>
      <c r="H43" s="19"/>
      <c r="I43" s="19"/>
      <c r="J43" s="19"/>
      <c r="K43" s="19"/>
      <c r="L43" s="19"/>
    </row>
    <row r="44" spans="1:12" s="3" customFormat="1" ht="12.75" customHeight="1">
      <c r="A44" s="140" t="s">
        <v>589</v>
      </c>
      <c r="B44" s="146">
        <v>666666666.65999997</v>
      </c>
      <c r="C44" s="19"/>
      <c r="D44" s="208" t="s">
        <v>589</v>
      </c>
      <c r="E44" s="209"/>
      <c r="F44" s="210"/>
      <c r="G44" s="146">
        <v>500000000</v>
      </c>
      <c r="H44" s="19"/>
      <c r="I44" s="19"/>
      <c r="J44" s="19"/>
      <c r="K44" s="19"/>
      <c r="L44" s="19"/>
    </row>
    <row r="45" spans="1:12" s="3" customFormat="1" ht="12.75" customHeight="1">
      <c r="A45" s="140" t="s">
        <v>581</v>
      </c>
      <c r="B45" s="147">
        <v>42163</v>
      </c>
      <c r="C45" s="19"/>
      <c r="D45" s="208" t="s">
        <v>581</v>
      </c>
      <c r="E45" s="209"/>
      <c r="F45" s="210"/>
      <c r="G45" s="147">
        <v>44298</v>
      </c>
      <c r="H45" s="19"/>
      <c r="I45" s="19"/>
      <c r="J45" s="19"/>
      <c r="K45" s="19"/>
      <c r="L45" s="19"/>
    </row>
    <row r="46" spans="1:12" s="3" customFormat="1" ht="12.75" customHeight="1">
      <c r="A46" s="140" t="s">
        <v>22</v>
      </c>
      <c r="B46" s="148">
        <v>3.3750000000000002E-2</v>
      </c>
      <c r="C46" s="19"/>
      <c r="D46" s="208" t="s">
        <v>22</v>
      </c>
      <c r="E46" s="209"/>
      <c r="F46" s="210"/>
      <c r="G46" s="128">
        <v>4.2500000000000003E-2</v>
      </c>
      <c r="H46" s="19"/>
      <c r="I46" s="19"/>
      <c r="J46" s="19"/>
      <c r="K46" s="19"/>
      <c r="L46" s="19"/>
    </row>
    <row r="47" spans="1:12" s="3" customFormat="1" ht="12.75" customHeight="1">
      <c r="A47" s="140" t="s">
        <v>23</v>
      </c>
      <c r="B47" s="116" t="s">
        <v>585</v>
      </c>
      <c r="C47" s="19"/>
      <c r="D47" s="208" t="s">
        <v>23</v>
      </c>
      <c r="E47" s="209"/>
      <c r="F47" s="210"/>
      <c r="G47" s="149">
        <v>4.8700000000000002E-4</v>
      </c>
      <c r="H47" s="19"/>
      <c r="I47" s="19"/>
      <c r="J47" s="19"/>
      <c r="K47" s="19"/>
      <c r="L47" s="19"/>
    </row>
    <row r="48" spans="1:12" s="3" customFormat="1" ht="12.75" customHeight="1">
      <c r="A48" s="140" t="s">
        <v>588</v>
      </c>
      <c r="B48" s="146">
        <v>241213043.93000001</v>
      </c>
      <c r="C48" s="19"/>
      <c r="D48" s="211" t="s">
        <v>588</v>
      </c>
      <c r="E48" s="212"/>
      <c r="F48" s="213"/>
      <c r="G48" s="146">
        <v>217516165.06999999</v>
      </c>
      <c r="H48" s="19"/>
      <c r="I48" s="19"/>
      <c r="J48" s="19"/>
      <c r="K48" s="19"/>
      <c r="L48" s="19"/>
    </row>
    <row r="49" spans="1:12" s="3" customFormat="1" ht="12.75" customHeight="1">
      <c r="A49" s="19"/>
      <c r="B49" s="19"/>
      <c r="C49" s="19"/>
      <c r="D49" s="19"/>
      <c r="E49" s="19"/>
      <c r="F49" s="19"/>
      <c r="G49" s="28"/>
      <c r="H49" s="19"/>
      <c r="I49" s="19"/>
      <c r="J49" s="19"/>
      <c r="K49" s="19"/>
      <c r="L49" s="19"/>
    </row>
    <row r="50" spans="1:12" s="3" customFormat="1" ht="12.75" customHeight="1">
      <c r="A50" s="140" t="s">
        <v>583</v>
      </c>
      <c r="B50" s="120" t="s">
        <v>586</v>
      </c>
      <c r="C50" s="19"/>
      <c r="D50" s="208" t="s">
        <v>590</v>
      </c>
      <c r="E50" s="209"/>
      <c r="F50" s="210"/>
      <c r="G50" s="120" t="s">
        <v>591</v>
      </c>
      <c r="H50" s="19"/>
      <c r="I50" s="19"/>
      <c r="J50" s="19"/>
      <c r="K50" s="19"/>
      <c r="L50" s="19"/>
    </row>
    <row r="51" spans="1:12" s="3" customFormat="1" ht="12.75" customHeight="1">
      <c r="A51" s="140" t="s">
        <v>589</v>
      </c>
      <c r="B51" s="146">
        <v>666666666.65999997</v>
      </c>
      <c r="C51" s="19"/>
      <c r="D51" s="208" t="s">
        <v>589</v>
      </c>
      <c r="E51" s="209"/>
      <c r="F51" s="210"/>
      <c r="G51" s="146">
        <v>500000000</v>
      </c>
      <c r="H51" s="19"/>
      <c r="I51" s="19"/>
      <c r="J51" s="19"/>
      <c r="K51" s="19"/>
      <c r="L51" s="19"/>
    </row>
    <row r="52" spans="1:12" s="3" customFormat="1" ht="12.75" customHeight="1">
      <c r="A52" s="140" t="s">
        <v>581</v>
      </c>
      <c r="B52" s="147">
        <v>42163</v>
      </c>
      <c r="C52" s="19"/>
      <c r="D52" s="208" t="s">
        <v>581</v>
      </c>
      <c r="E52" s="209"/>
      <c r="F52" s="210"/>
      <c r="G52" s="147">
        <v>44298</v>
      </c>
      <c r="H52" s="19"/>
      <c r="I52" s="19"/>
      <c r="J52" s="19"/>
      <c r="K52" s="19"/>
      <c r="L52" s="19"/>
    </row>
    <row r="53" spans="1:12" s="3" customFormat="1" ht="12.75" customHeight="1">
      <c r="A53" s="140" t="s">
        <v>319</v>
      </c>
      <c r="B53" s="148">
        <v>3.3750000000000002E-2</v>
      </c>
      <c r="C53" s="19"/>
      <c r="D53" s="208" t="s">
        <v>22</v>
      </c>
      <c r="E53" s="209"/>
      <c r="F53" s="210"/>
      <c r="G53" s="128">
        <v>4.2500000000000003E-2</v>
      </c>
      <c r="H53" s="19"/>
      <c r="I53" s="19"/>
      <c r="J53" s="19"/>
      <c r="K53" s="19"/>
      <c r="L53" s="19"/>
    </row>
    <row r="54" spans="1:12" s="3" customFormat="1" ht="12.75" customHeight="1">
      <c r="A54" s="140" t="s">
        <v>320</v>
      </c>
      <c r="B54" s="116" t="s">
        <v>585</v>
      </c>
      <c r="C54" s="19"/>
      <c r="D54" s="208" t="s">
        <v>23</v>
      </c>
      <c r="E54" s="209"/>
      <c r="F54" s="210"/>
      <c r="G54" s="149">
        <v>4.8700000000000002E-4</v>
      </c>
      <c r="H54" s="19"/>
      <c r="I54" s="19"/>
      <c r="J54" s="19"/>
      <c r="K54" s="19"/>
      <c r="L54" s="19"/>
    </row>
    <row r="55" spans="1:12" s="3" customFormat="1" ht="12.75" customHeight="1">
      <c r="A55" s="140" t="s">
        <v>588</v>
      </c>
      <c r="B55" s="146">
        <v>219560079</v>
      </c>
      <c r="C55" s="19"/>
      <c r="D55" s="211" t="s">
        <v>588</v>
      </c>
      <c r="E55" s="212"/>
      <c r="F55" s="213"/>
      <c r="G55" s="146">
        <v>202503320.28999999</v>
      </c>
      <c r="H55" s="19"/>
      <c r="I55" s="19"/>
      <c r="J55" s="19"/>
      <c r="K55" s="19"/>
      <c r="L55" s="19"/>
    </row>
    <row r="56" spans="1:12" s="3" customFormat="1" ht="12.75" customHeight="1">
      <c r="A56" s="19"/>
      <c r="B56" s="19"/>
      <c r="C56" s="19"/>
      <c r="D56" s="19"/>
      <c r="E56" s="19"/>
      <c r="F56" s="19"/>
      <c r="G56" s="28"/>
      <c r="H56" s="19"/>
      <c r="I56" s="19"/>
      <c r="J56" s="19"/>
      <c r="K56" s="19"/>
      <c r="L56" s="19"/>
    </row>
    <row r="57" spans="1:12" s="3" customFormat="1" ht="12.75" customHeight="1">
      <c r="A57" s="140" t="s">
        <v>583</v>
      </c>
      <c r="B57" s="120" t="s">
        <v>587</v>
      </c>
      <c r="C57" s="19"/>
      <c r="D57" s="208" t="s">
        <v>590</v>
      </c>
      <c r="E57" s="209"/>
      <c r="F57" s="210"/>
      <c r="G57" s="120" t="s">
        <v>592</v>
      </c>
      <c r="H57" s="19"/>
      <c r="I57" s="19"/>
      <c r="J57" s="19"/>
      <c r="K57" s="19"/>
      <c r="L57" s="19"/>
    </row>
    <row r="58" spans="1:12" s="3" customFormat="1" ht="12.75" customHeight="1">
      <c r="A58" s="140" t="s">
        <v>589</v>
      </c>
      <c r="B58" s="146">
        <v>666666666.65999997</v>
      </c>
      <c r="C58" s="19"/>
      <c r="D58" s="208" t="s">
        <v>589</v>
      </c>
      <c r="E58" s="209"/>
      <c r="F58" s="210"/>
      <c r="G58" s="146">
        <v>500000000</v>
      </c>
      <c r="H58" s="19"/>
      <c r="I58" s="19"/>
      <c r="J58" s="19"/>
      <c r="K58" s="19"/>
      <c r="L58" s="19"/>
    </row>
    <row r="59" spans="1:12" s="3" customFormat="1" ht="12.75" customHeight="1">
      <c r="A59" s="140" t="s">
        <v>581</v>
      </c>
      <c r="B59" s="147">
        <v>42163</v>
      </c>
      <c r="C59" s="19"/>
      <c r="D59" s="208" t="s">
        <v>581</v>
      </c>
      <c r="E59" s="209"/>
      <c r="F59" s="210"/>
      <c r="G59" s="147">
        <v>44298</v>
      </c>
      <c r="H59" s="19"/>
      <c r="I59" s="19"/>
      <c r="J59" s="19"/>
      <c r="K59" s="19"/>
      <c r="L59" s="19"/>
    </row>
    <row r="60" spans="1:12" s="3" customFormat="1" ht="12.75" customHeight="1">
      <c r="A60" s="140" t="s">
        <v>22</v>
      </c>
      <c r="B60" s="148">
        <v>3.3750000000000002E-2</v>
      </c>
      <c r="C60" s="19"/>
      <c r="D60" s="208" t="s">
        <v>22</v>
      </c>
      <c r="E60" s="209"/>
      <c r="F60" s="210"/>
      <c r="G60" s="128">
        <v>4.2500000000000003E-2</v>
      </c>
      <c r="H60" s="19"/>
      <c r="I60" s="19"/>
      <c r="J60" s="19"/>
      <c r="K60" s="19"/>
      <c r="L60" s="19"/>
    </row>
    <row r="61" spans="1:12" s="3" customFormat="1" ht="12.75" customHeight="1">
      <c r="A61" s="140" t="s">
        <v>23</v>
      </c>
      <c r="B61" s="116" t="s">
        <v>585</v>
      </c>
      <c r="C61" s="19"/>
      <c r="D61" s="208" t="s">
        <v>23</v>
      </c>
      <c r="E61" s="209"/>
      <c r="F61" s="210"/>
      <c r="G61" s="149">
        <v>4.8700000000000002E-4</v>
      </c>
      <c r="H61" s="19"/>
      <c r="I61" s="19"/>
      <c r="J61" s="19"/>
      <c r="K61" s="19"/>
      <c r="L61" s="19"/>
    </row>
    <row r="62" spans="1:12" s="3" customFormat="1" ht="12.75" customHeight="1">
      <c r="A62" s="140" t="s">
        <v>588</v>
      </c>
      <c r="B62" s="146">
        <v>193898165</v>
      </c>
      <c r="C62" s="19"/>
      <c r="D62" s="211" t="s">
        <v>588</v>
      </c>
      <c r="E62" s="212"/>
      <c r="F62" s="213"/>
      <c r="G62" s="146">
        <v>210076047</v>
      </c>
      <c r="H62" s="19"/>
      <c r="I62" s="19"/>
      <c r="J62" s="19"/>
      <c r="K62" s="19"/>
      <c r="L62" s="19"/>
    </row>
    <row r="63" spans="1:12" s="3" customFormat="1">
      <c r="A63" s="19"/>
      <c r="B63" s="19"/>
      <c r="C63" s="19"/>
      <c r="D63" s="19"/>
      <c r="E63" s="19"/>
      <c r="F63" s="19"/>
      <c r="G63" s="19"/>
      <c r="H63" s="19"/>
      <c r="I63" s="19"/>
      <c r="J63" s="19"/>
      <c r="K63" s="19"/>
      <c r="L63" s="19"/>
    </row>
    <row r="64" spans="1:12" s="3" customFormat="1">
      <c r="A64" s="18" t="s">
        <v>24</v>
      </c>
      <c r="B64" s="19"/>
      <c r="C64" s="19"/>
      <c r="D64" s="19"/>
      <c r="E64" s="19"/>
      <c r="F64" s="19"/>
      <c r="G64" s="19"/>
      <c r="H64" s="19"/>
      <c r="I64" s="19"/>
      <c r="J64" s="19"/>
      <c r="K64" s="19"/>
      <c r="L64" s="19"/>
    </row>
    <row r="65" spans="1:12" s="3" customFormat="1" ht="25.5">
      <c r="A65" s="19"/>
      <c r="B65" s="20" t="s">
        <v>25</v>
      </c>
      <c r="C65" s="20" t="s">
        <v>26</v>
      </c>
      <c r="D65" s="29" t="s">
        <v>27</v>
      </c>
      <c r="E65" s="19"/>
      <c r="F65" s="30"/>
      <c r="G65" s="19"/>
      <c r="H65" s="19"/>
      <c r="I65" s="19"/>
      <c r="J65" s="19"/>
      <c r="K65" s="19"/>
      <c r="L65" s="19"/>
    </row>
    <row r="66" spans="1:12" s="3" customFormat="1">
      <c r="A66" s="27" t="s">
        <v>255</v>
      </c>
      <c r="B66" s="62"/>
      <c r="C66" s="62"/>
      <c r="D66" s="65"/>
      <c r="E66" s="19"/>
      <c r="F66" s="31"/>
      <c r="G66" s="19"/>
      <c r="H66" s="19"/>
      <c r="I66" s="19"/>
      <c r="J66" s="19"/>
      <c r="K66" s="19"/>
      <c r="L66" s="19"/>
    </row>
    <row r="67" spans="1:12" s="3" customFormat="1">
      <c r="A67" s="25" t="s">
        <v>224</v>
      </c>
      <c r="B67" s="62">
        <v>126428874.37256783</v>
      </c>
      <c r="C67" s="62">
        <v>109769098.862222</v>
      </c>
      <c r="D67" s="65" t="s">
        <v>223</v>
      </c>
      <c r="E67" s="19"/>
      <c r="F67" s="31"/>
      <c r="G67" s="19"/>
      <c r="H67" s="19"/>
      <c r="I67" s="19"/>
      <c r="J67" s="19"/>
      <c r="K67" s="19"/>
      <c r="L67" s="19"/>
    </row>
    <row r="68" spans="1:12" s="3" customFormat="1">
      <c r="A68" s="59" t="s">
        <v>507</v>
      </c>
      <c r="B68" s="62">
        <v>724512.68</v>
      </c>
      <c r="C68" s="62">
        <v>835257.98</v>
      </c>
      <c r="D68" s="65" t="s">
        <v>223</v>
      </c>
      <c r="E68" s="19"/>
      <c r="F68" s="31"/>
      <c r="G68" s="19"/>
      <c r="H68" s="19"/>
      <c r="I68" s="19"/>
      <c r="J68" s="19"/>
      <c r="K68" s="19"/>
      <c r="L68" s="19"/>
    </row>
    <row r="69" spans="1:12" s="3" customFormat="1">
      <c r="A69" s="25" t="s">
        <v>225</v>
      </c>
      <c r="B69" s="62">
        <v>3159239.0695212781</v>
      </c>
      <c r="C69" s="62">
        <v>116587.61430585384</v>
      </c>
      <c r="D69" s="65" t="s">
        <v>223</v>
      </c>
      <c r="E69" s="19"/>
      <c r="F69" s="31"/>
      <c r="G69" s="19"/>
      <c r="H69" s="19"/>
      <c r="I69" s="19"/>
      <c r="J69" s="19"/>
      <c r="K69" s="19"/>
      <c r="L69" s="19"/>
    </row>
    <row r="70" spans="1:12" s="3" customFormat="1">
      <c r="A70" s="59" t="s">
        <v>518</v>
      </c>
      <c r="B70" s="62">
        <v>0</v>
      </c>
      <c r="C70" s="62">
        <v>0</v>
      </c>
      <c r="D70" s="65" t="s">
        <v>223</v>
      </c>
      <c r="E70" s="19"/>
      <c r="F70" s="31"/>
      <c r="G70" s="19"/>
      <c r="H70" s="19"/>
      <c r="I70" s="19"/>
      <c r="J70" s="19"/>
      <c r="K70" s="19"/>
      <c r="L70" s="19"/>
    </row>
    <row r="71" spans="1:12" s="3" customFormat="1">
      <c r="A71" s="25" t="s">
        <v>226</v>
      </c>
      <c r="B71" s="88">
        <v>130312626.12208912</v>
      </c>
      <c r="C71" s="88">
        <v>110720944.45652786</v>
      </c>
      <c r="D71" s="65" t="s">
        <v>223</v>
      </c>
      <c r="E71" s="19"/>
      <c r="F71" s="31"/>
      <c r="G71" s="19"/>
      <c r="H71" s="19"/>
      <c r="I71" s="19"/>
      <c r="J71" s="19"/>
      <c r="K71" s="19"/>
      <c r="L71" s="19"/>
    </row>
    <row r="72" spans="1:12" s="3" customFormat="1">
      <c r="A72" s="59" t="s">
        <v>510</v>
      </c>
      <c r="B72" s="62">
        <v>3582874.084162707</v>
      </c>
      <c r="C72" s="62">
        <v>3423786.2836839007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E73" s="19"/>
      <c r="F73" s="31"/>
      <c r="G73" s="19"/>
      <c r="H73" s="19"/>
      <c r="I73" s="19"/>
      <c r="J73" s="19"/>
      <c r="K73" s="19"/>
      <c r="L73" s="19"/>
    </row>
    <row r="74" spans="1:12" s="3" customFormat="1">
      <c r="A74" s="141" t="s">
        <v>608</v>
      </c>
      <c r="B74" s="62">
        <v>29896202.220000014</v>
      </c>
      <c r="C74" s="62">
        <v>30025729.030000001</v>
      </c>
      <c r="D74" s="65" t="s">
        <v>223</v>
      </c>
      <c r="E74" s="19"/>
      <c r="F74" s="31"/>
      <c r="G74" s="19"/>
      <c r="H74" s="19"/>
      <c r="I74" s="19"/>
      <c r="J74" s="19"/>
      <c r="K74" s="19"/>
      <c r="L74" s="19"/>
    </row>
    <row r="75" spans="1:12" s="3" customFormat="1">
      <c r="A75" s="25" t="s">
        <v>227</v>
      </c>
      <c r="B75" s="62">
        <v>7747222.9699999988</v>
      </c>
      <c r="C75" s="62">
        <v>8271284.3700000001</v>
      </c>
      <c r="D75" s="65" t="s">
        <v>223</v>
      </c>
      <c r="E75" s="19"/>
      <c r="F75" s="31"/>
      <c r="G75" s="19"/>
      <c r="H75" s="19"/>
      <c r="I75" s="19"/>
      <c r="J75" s="19"/>
      <c r="K75" s="19"/>
      <c r="L75" s="19"/>
    </row>
    <row r="76" spans="1:12" s="3" customFormat="1">
      <c r="A76" s="59" t="s">
        <v>509</v>
      </c>
      <c r="B76" s="62">
        <v>0</v>
      </c>
      <c r="C76" s="62">
        <v>0</v>
      </c>
      <c r="D76" s="65" t="s">
        <v>223</v>
      </c>
      <c r="E76" s="19"/>
      <c r="F76" s="31"/>
      <c r="G76" s="19"/>
      <c r="H76" s="19"/>
      <c r="I76" s="19"/>
      <c r="J76" s="19"/>
      <c r="K76" s="19"/>
      <c r="L76" s="19"/>
    </row>
    <row r="77" spans="1:12" s="3" customFormat="1">
      <c r="A77" s="25" t="s">
        <v>228</v>
      </c>
      <c r="B77" s="62">
        <v>60750431.027926385</v>
      </c>
      <c r="C77" s="62">
        <v>43107729.552843928</v>
      </c>
      <c r="D77" s="65" t="s">
        <v>223</v>
      </c>
      <c r="E77" s="19"/>
      <c r="F77" s="31"/>
      <c r="G77" s="19"/>
      <c r="H77" s="19"/>
      <c r="I77" s="19"/>
      <c r="J77" s="19"/>
      <c r="K77" s="19"/>
      <c r="L77" s="19"/>
    </row>
    <row r="78" spans="1:12" s="3" customFormat="1">
      <c r="A78" s="59" t="s">
        <v>229</v>
      </c>
      <c r="B78" s="62">
        <v>0</v>
      </c>
      <c r="C78" s="62">
        <v>0</v>
      </c>
      <c r="D78" s="65" t="s">
        <v>223</v>
      </c>
      <c r="E78" s="19"/>
      <c r="F78" s="31"/>
      <c r="G78" s="19"/>
      <c r="H78" s="19"/>
      <c r="I78" s="19"/>
      <c r="J78" s="19"/>
      <c r="K78" s="19"/>
      <c r="L78" s="19"/>
    </row>
    <row r="79" spans="1:12" s="3" customFormat="1">
      <c r="A79" s="25" t="s">
        <v>230</v>
      </c>
      <c r="B79" s="62">
        <v>130312626.12208912</v>
      </c>
      <c r="C79" s="62">
        <v>110720944.45652784</v>
      </c>
      <c r="D79" s="65" t="s">
        <v>223</v>
      </c>
      <c r="E79" s="19"/>
      <c r="F79" s="31"/>
      <c r="G79" s="19"/>
      <c r="H79" s="19"/>
      <c r="I79" s="19"/>
      <c r="J79" s="19"/>
      <c r="K79" s="19"/>
      <c r="L79" s="19"/>
    </row>
    <row r="80" spans="1:12" s="3" customFormat="1">
      <c r="A80" s="25" t="s">
        <v>256</v>
      </c>
      <c r="B80" s="62"/>
      <c r="C80" s="62"/>
      <c r="D80" s="65"/>
      <c r="E80" s="19"/>
      <c r="F80" s="31"/>
      <c r="G80" s="19"/>
      <c r="H80" s="19"/>
      <c r="I80" s="19"/>
      <c r="J80" s="19"/>
      <c r="K80" s="19"/>
      <c r="L80" s="19"/>
    </row>
    <row r="81" spans="1:12" s="3" customFormat="1">
      <c r="A81" s="25" t="s">
        <v>231</v>
      </c>
      <c r="B81" s="62">
        <v>958546339.85743213</v>
      </c>
      <c r="C81" s="62">
        <v>789159930.86777806</v>
      </c>
      <c r="D81" s="65" t="s">
        <v>223</v>
      </c>
      <c r="E81" s="19"/>
      <c r="F81" s="31"/>
      <c r="G81" s="19"/>
      <c r="H81" s="19"/>
      <c r="I81" s="19"/>
      <c r="J81" s="19"/>
      <c r="K81" s="19"/>
      <c r="L81" s="19"/>
    </row>
    <row r="82" spans="1:12" s="3" customFormat="1">
      <c r="A82" s="25" t="s">
        <v>232</v>
      </c>
      <c r="B82" s="62">
        <v>0</v>
      </c>
      <c r="C82" s="62">
        <v>0</v>
      </c>
      <c r="D82" s="65" t="s">
        <v>223</v>
      </c>
      <c r="E82" s="19"/>
      <c r="F82" s="31"/>
      <c r="G82" s="19"/>
      <c r="H82" s="19"/>
      <c r="I82" s="19"/>
      <c r="J82" s="19"/>
      <c r="K82" s="19"/>
      <c r="L82" s="19"/>
    </row>
    <row r="83" spans="1:12" s="3" customFormat="1">
      <c r="A83" s="59" t="s">
        <v>233</v>
      </c>
      <c r="B83" s="62">
        <v>0</v>
      </c>
      <c r="C83" s="62">
        <v>0</v>
      </c>
      <c r="D83" s="65" t="s">
        <v>223</v>
      </c>
      <c r="E83" s="19"/>
      <c r="F83" s="31"/>
      <c r="G83" s="19"/>
      <c r="H83" s="19"/>
      <c r="I83" s="19"/>
      <c r="J83" s="19"/>
      <c r="K83" s="19"/>
      <c r="L83" s="19"/>
    </row>
    <row r="84" spans="1:12" s="3" customFormat="1">
      <c r="A84" s="59" t="s">
        <v>511</v>
      </c>
      <c r="B84" s="62">
        <v>0</v>
      </c>
      <c r="C84" s="62">
        <v>0</v>
      </c>
      <c r="D84" s="65" t="s">
        <v>223</v>
      </c>
      <c r="E84" s="19"/>
      <c r="F84" s="31"/>
      <c r="G84" s="19"/>
      <c r="H84" s="19"/>
      <c r="I84" s="19"/>
      <c r="J84" s="19"/>
      <c r="K84" s="19"/>
      <c r="L84" s="19"/>
    </row>
    <row r="85" spans="1:12" s="3" customFormat="1">
      <c r="A85" s="59" t="s">
        <v>512</v>
      </c>
      <c r="B85" s="62">
        <v>0</v>
      </c>
      <c r="C85" s="62">
        <v>0</v>
      </c>
      <c r="D85" s="65" t="s">
        <v>223</v>
      </c>
      <c r="E85" s="19"/>
      <c r="F85" s="31"/>
      <c r="G85" s="19"/>
      <c r="H85" s="19"/>
      <c r="I85" s="19"/>
      <c r="J85" s="19"/>
      <c r="K85" s="19"/>
      <c r="L85" s="19"/>
    </row>
    <row r="86" spans="1:12" s="3" customFormat="1">
      <c r="A86" s="25" t="s">
        <v>234</v>
      </c>
      <c r="B86" s="88">
        <v>958546339.85743213</v>
      </c>
      <c r="C86" s="88">
        <v>789159930.86777806</v>
      </c>
      <c r="D86" s="65" t="s">
        <v>223</v>
      </c>
      <c r="E86" s="19"/>
      <c r="F86" s="31"/>
      <c r="G86" s="19"/>
      <c r="H86" s="19"/>
      <c r="I86" s="19"/>
      <c r="J86" s="19"/>
      <c r="K86" s="19"/>
      <c r="L86" s="19"/>
    </row>
    <row r="87" spans="1:12" s="3" customFormat="1">
      <c r="A87" s="59" t="s">
        <v>513</v>
      </c>
      <c r="B87" s="62">
        <v>0</v>
      </c>
      <c r="C87" s="62">
        <v>0</v>
      </c>
      <c r="D87" s="65" t="s">
        <v>223</v>
      </c>
      <c r="E87" s="19"/>
      <c r="F87" s="31"/>
      <c r="G87" s="19"/>
      <c r="H87" s="19"/>
      <c r="I87" s="19"/>
      <c r="J87" s="19"/>
      <c r="K87" s="19"/>
      <c r="L87" s="19"/>
    </row>
    <row r="88" spans="1:12" s="3" customFormat="1">
      <c r="A88" s="59" t="s">
        <v>514</v>
      </c>
      <c r="B88" s="62">
        <v>0</v>
      </c>
      <c r="C88" s="62">
        <v>0</v>
      </c>
      <c r="D88" s="65" t="s">
        <v>223</v>
      </c>
      <c r="E88" s="19"/>
      <c r="F88" s="31"/>
      <c r="G88" s="19"/>
      <c r="H88" s="19"/>
      <c r="I88" s="19"/>
      <c r="J88" s="19"/>
      <c r="K88" s="19"/>
      <c r="L88" s="19"/>
    </row>
    <row r="89" spans="1:12" s="3" customFormat="1">
      <c r="A89" s="59" t="s">
        <v>515</v>
      </c>
      <c r="B89" s="62">
        <v>0</v>
      </c>
      <c r="C89" s="62">
        <v>0</v>
      </c>
      <c r="D89" s="65" t="s">
        <v>223</v>
      </c>
      <c r="E89" s="19"/>
      <c r="F89" s="31"/>
      <c r="G89" s="19"/>
      <c r="H89" s="19"/>
      <c r="I89" s="19"/>
      <c r="J89" s="19"/>
      <c r="K89" s="19"/>
      <c r="L89" s="19"/>
    </row>
    <row r="90" spans="1:12" s="3" customFormat="1">
      <c r="A90" s="59" t="s">
        <v>516</v>
      </c>
      <c r="B90" s="62">
        <v>0</v>
      </c>
      <c r="C90" s="62">
        <v>0</v>
      </c>
      <c r="D90" s="65" t="s">
        <v>223</v>
      </c>
      <c r="E90" s="19"/>
      <c r="F90" s="31"/>
      <c r="G90" s="19"/>
      <c r="H90" s="19"/>
      <c r="I90" s="19"/>
      <c r="J90" s="19"/>
      <c r="K90" s="19"/>
      <c r="L90" s="19"/>
    </row>
    <row r="91" spans="1:12" s="3" customFormat="1">
      <c r="A91" s="59" t="s">
        <v>517</v>
      </c>
      <c r="B91" s="62">
        <v>958546339.85743213</v>
      </c>
      <c r="C91" s="62">
        <v>789159930.86777806</v>
      </c>
      <c r="D91" s="65" t="s">
        <v>223</v>
      </c>
      <c r="E91" s="19"/>
      <c r="F91" s="31"/>
      <c r="G91" s="19"/>
      <c r="H91" s="19"/>
      <c r="I91" s="19"/>
      <c r="J91" s="19"/>
      <c r="K91" s="19"/>
      <c r="L91" s="19"/>
    </row>
    <row r="92" spans="1:12" s="3" customFormat="1">
      <c r="A92" s="25" t="s">
        <v>230</v>
      </c>
      <c r="B92" s="62">
        <v>958546339.85743213</v>
      </c>
      <c r="C92" s="62">
        <v>789159930.86777806</v>
      </c>
      <c r="D92" s="65" t="s">
        <v>223</v>
      </c>
      <c r="E92" s="19"/>
      <c r="F92" s="31"/>
      <c r="G92" s="19"/>
      <c r="H92" s="19"/>
      <c r="I92" s="19"/>
      <c r="J92" s="19"/>
      <c r="K92" s="19"/>
      <c r="L92" s="19"/>
    </row>
    <row r="93" spans="1:12" s="3" customFormat="1">
      <c r="A93" s="27" t="s">
        <v>28</v>
      </c>
      <c r="B93" s="62">
        <v>201093480.67416269</v>
      </c>
      <c r="C93" s="62">
        <v>204252719.74368396</v>
      </c>
      <c r="D93" s="62">
        <f>B93</f>
        <v>201093480.67416269</v>
      </c>
      <c r="E93" s="19"/>
      <c r="F93" s="31"/>
      <c r="G93" s="19"/>
      <c r="H93" s="19"/>
      <c r="I93" s="19"/>
      <c r="J93" s="19"/>
      <c r="K93" s="19"/>
      <c r="L93" s="19"/>
    </row>
    <row r="94" spans="1:12" s="3" customFormat="1">
      <c r="A94" s="27" t="s">
        <v>29</v>
      </c>
      <c r="B94" s="62">
        <v>0</v>
      </c>
      <c r="C94" s="62">
        <v>0</v>
      </c>
      <c r="D94" s="65" t="s">
        <v>223</v>
      </c>
      <c r="E94" s="19"/>
      <c r="F94" s="31"/>
      <c r="G94" s="19"/>
      <c r="H94" s="19"/>
      <c r="I94" s="19"/>
      <c r="J94" s="19"/>
      <c r="K94" s="19"/>
      <c r="L94" s="19"/>
    </row>
    <row r="95" spans="1:12" s="3" customFormat="1">
      <c r="A95" s="27" t="s">
        <v>30</v>
      </c>
      <c r="B95" s="62">
        <v>2440042663.4199986</v>
      </c>
      <c r="C95" s="62">
        <v>2440042663.4199986</v>
      </c>
      <c r="D95" s="65" t="s">
        <v>223</v>
      </c>
      <c r="E95" s="19"/>
      <c r="F95" s="31"/>
      <c r="G95" s="32"/>
      <c r="H95" s="19"/>
      <c r="I95" s="19"/>
      <c r="J95" s="19"/>
      <c r="K95" s="19"/>
      <c r="L95" s="19"/>
    </row>
    <row r="96" spans="1:12" s="3" customFormat="1">
      <c r="A96" s="27" t="s">
        <v>31</v>
      </c>
      <c r="B96" s="65" t="s">
        <v>223</v>
      </c>
      <c r="C96" s="65" t="s">
        <v>223</v>
      </c>
      <c r="D96" s="65" t="s">
        <v>223</v>
      </c>
      <c r="E96" s="19"/>
      <c r="F96" s="31"/>
      <c r="G96" s="19"/>
      <c r="H96" s="19"/>
      <c r="I96" s="19"/>
      <c r="J96" s="19"/>
      <c r="K96" s="19"/>
      <c r="L96" s="19"/>
    </row>
    <row r="97" spans="1:12" s="3" customFormat="1">
      <c r="A97" s="19"/>
      <c r="B97" s="19"/>
      <c r="C97" s="19"/>
      <c r="D97" s="19"/>
      <c r="E97" s="19"/>
      <c r="F97" s="19"/>
      <c r="G97" s="19"/>
      <c r="H97" s="19"/>
      <c r="I97" s="19"/>
      <c r="J97" s="19"/>
      <c r="K97" s="19"/>
      <c r="L97" s="19"/>
    </row>
    <row r="98" spans="1:12" s="3" customFormat="1">
      <c r="A98" s="18" t="s">
        <v>32</v>
      </c>
      <c r="B98" s="19"/>
      <c r="C98" s="19"/>
      <c r="D98" s="19"/>
      <c r="E98" s="19"/>
      <c r="F98" s="19"/>
      <c r="G98" s="19"/>
      <c r="H98" s="19"/>
      <c r="I98" s="19"/>
      <c r="J98" s="19"/>
      <c r="K98" s="19"/>
      <c r="L98" s="19"/>
    </row>
    <row r="99" spans="1:12" s="3" customFormat="1" ht="12.75" customHeight="1">
      <c r="A99" s="19"/>
      <c r="B99" s="26" t="s">
        <v>33</v>
      </c>
      <c r="C99" s="219" t="s">
        <v>569</v>
      </c>
      <c r="D99" s="220"/>
      <c r="E99" s="221"/>
      <c r="F99" s="19"/>
      <c r="G99" s="19"/>
      <c r="H99" s="19"/>
      <c r="I99" s="19"/>
      <c r="J99" s="19"/>
      <c r="K99" s="19"/>
      <c r="L99" s="19"/>
    </row>
    <row r="100" spans="1:12" s="3" customFormat="1">
      <c r="A100" s="27" t="s">
        <v>34</v>
      </c>
      <c r="B100" s="62">
        <v>30548737141.200001</v>
      </c>
      <c r="C100" s="222" t="s">
        <v>293</v>
      </c>
      <c r="D100" s="223"/>
      <c r="E100" s="224"/>
      <c r="F100" s="19"/>
      <c r="G100" s="19"/>
      <c r="H100" s="19"/>
      <c r="I100" s="19"/>
      <c r="J100" s="19"/>
      <c r="K100" s="19"/>
      <c r="L100" s="19"/>
    </row>
    <row r="101" spans="1:12" s="3" customFormat="1">
      <c r="A101" s="27" t="s">
        <v>35</v>
      </c>
      <c r="B101" s="62">
        <v>2718310528.8600001</v>
      </c>
      <c r="C101" s="222" t="s">
        <v>36</v>
      </c>
      <c r="D101" s="223"/>
      <c r="E101" s="224"/>
      <c r="F101" s="19"/>
      <c r="G101" s="19"/>
      <c r="H101" s="19"/>
      <c r="I101" s="19"/>
      <c r="J101" s="19"/>
      <c r="K101" s="19"/>
      <c r="L101" s="19"/>
    </row>
    <row r="102" spans="1:12" s="3" customFormat="1">
      <c r="A102" s="27" t="s">
        <v>37</v>
      </c>
      <c r="B102" s="62">
        <v>0</v>
      </c>
      <c r="C102" s="222" t="s">
        <v>235</v>
      </c>
      <c r="D102" s="223"/>
      <c r="E102" s="224"/>
      <c r="F102" s="19"/>
      <c r="G102" s="19"/>
      <c r="H102" s="19"/>
      <c r="I102" s="19"/>
      <c r="J102" s="19"/>
      <c r="K102" s="19"/>
      <c r="L102" s="19"/>
    </row>
    <row r="103" spans="1:12" s="3" customFormat="1">
      <c r="A103" s="27" t="s">
        <v>38</v>
      </c>
      <c r="B103" s="62">
        <v>0</v>
      </c>
      <c r="C103" s="222" t="s">
        <v>292</v>
      </c>
      <c r="D103" s="223"/>
      <c r="E103" s="224"/>
      <c r="F103" s="19"/>
      <c r="G103" s="19"/>
      <c r="H103" s="19"/>
      <c r="I103" s="19"/>
      <c r="J103" s="19"/>
      <c r="K103" s="19"/>
      <c r="L103" s="19"/>
    </row>
    <row r="104" spans="1:12" s="3" customFormat="1">
      <c r="A104" s="27" t="s">
        <v>39</v>
      </c>
      <c r="B104" s="62">
        <v>0</v>
      </c>
      <c r="C104" s="222" t="s">
        <v>571</v>
      </c>
      <c r="D104" s="223"/>
      <c r="E104" s="224"/>
      <c r="F104" s="19"/>
      <c r="G104" s="19"/>
      <c r="H104" s="19"/>
      <c r="I104" s="19"/>
      <c r="J104" s="19"/>
      <c r="K104" s="19"/>
      <c r="L104" s="19"/>
    </row>
    <row r="105" spans="1:12" s="3" customFormat="1" ht="14.25">
      <c r="A105" s="96" t="s">
        <v>568</v>
      </c>
      <c r="B105" s="62">
        <v>1326996669.1082916</v>
      </c>
      <c r="C105" s="205" t="s">
        <v>620</v>
      </c>
      <c r="D105" s="206"/>
      <c r="E105" s="207"/>
      <c r="F105" s="19"/>
      <c r="G105" s="19"/>
      <c r="H105" s="19"/>
      <c r="I105" s="19"/>
      <c r="J105" s="19"/>
      <c r="K105" s="19"/>
      <c r="L105" s="19"/>
    </row>
    <row r="106" spans="1:12" s="3" customFormat="1" ht="14.25">
      <c r="A106" s="27" t="s">
        <v>321</v>
      </c>
      <c r="B106" s="65" t="s">
        <v>223</v>
      </c>
      <c r="C106" s="205" t="s">
        <v>621</v>
      </c>
      <c r="D106" s="206"/>
      <c r="E106" s="207"/>
      <c r="F106" s="19"/>
      <c r="G106" s="19"/>
      <c r="H106" s="19"/>
      <c r="I106" s="19"/>
      <c r="J106" s="19"/>
      <c r="K106" s="19"/>
      <c r="L106" s="19"/>
    </row>
    <row r="107" spans="1:12" s="3" customFormat="1" ht="14.25">
      <c r="A107" s="27" t="s">
        <v>322</v>
      </c>
      <c r="B107" s="65" t="s">
        <v>223</v>
      </c>
      <c r="C107" s="205" t="s">
        <v>622</v>
      </c>
      <c r="D107" s="206"/>
      <c r="E107" s="207"/>
      <c r="F107" s="19"/>
      <c r="G107" s="19"/>
      <c r="H107" s="19"/>
      <c r="I107" s="19"/>
      <c r="J107" s="19"/>
      <c r="K107" s="19"/>
      <c r="L107" s="19"/>
    </row>
    <row r="108" spans="1:12" s="3" customFormat="1">
      <c r="A108" s="27" t="s">
        <v>40</v>
      </c>
      <c r="B108" s="62">
        <v>242889512.5632</v>
      </c>
      <c r="C108" s="222" t="s">
        <v>236</v>
      </c>
      <c r="D108" s="223"/>
      <c r="E108" s="224"/>
      <c r="F108" s="19"/>
      <c r="G108" s="19"/>
      <c r="H108" s="19"/>
      <c r="I108" s="19"/>
      <c r="J108" s="19"/>
      <c r="K108" s="19"/>
      <c r="L108" s="19"/>
    </row>
    <row r="109" spans="1:12" s="3" customFormat="1">
      <c r="A109" s="27" t="s">
        <v>41</v>
      </c>
      <c r="B109" s="62">
        <v>0</v>
      </c>
      <c r="C109" s="222" t="s">
        <v>570</v>
      </c>
      <c r="D109" s="223"/>
      <c r="E109" s="224"/>
      <c r="F109" s="19"/>
      <c r="G109" s="19"/>
      <c r="H109" s="19"/>
      <c r="I109" s="19"/>
      <c r="J109" s="19"/>
      <c r="K109" s="19"/>
      <c r="L109" s="19"/>
    </row>
    <row r="110" spans="1:12" s="3" customFormat="1">
      <c r="A110" s="27" t="s">
        <v>42</v>
      </c>
      <c r="B110" s="62">
        <v>623833267.04457891</v>
      </c>
      <c r="C110" s="239" t="s">
        <v>237</v>
      </c>
      <c r="D110" s="240"/>
      <c r="E110" s="241"/>
      <c r="F110" s="19"/>
      <c r="G110" s="19"/>
      <c r="H110" s="19"/>
      <c r="I110" s="19"/>
      <c r="J110" s="19"/>
      <c r="K110" s="19"/>
      <c r="L110" s="19"/>
    </row>
    <row r="111" spans="1:12" s="3" customFormat="1" ht="12.75" customHeight="1">
      <c r="A111" s="27" t="s">
        <v>43</v>
      </c>
      <c r="B111" s="62">
        <v>31073005143.883934</v>
      </c>
      <c r="C111" s="19"/>
      <c r="D111" s="19"/>
      <c r="E111" s="19"/>
      <c r="F111" s="19"/>
      <c r="G111" s="19"/>
      <c r="H111" s="19"/>
      <c r="I111" s="19"/>
      <c r="J111" s="19"/>
      <c r="K111" s="19"/>
      <c r="L111" s="19"/>
    </row>
    <row r="112" spans="1:12" s="3" customFormat="1" ht="12.75" customHeight="1">
      <c r="A112" s="27" t="s">
        <v>640</v>
      </c>
      <c r="B112" s="97" t="s">
        <v>238</v>
      </c>
      <c r="C112" s="19"/>
      <c r="D112" s="19"/>
      <c r="E112" s="19"/>
      <c r="F112" s="19"/>
      <c r="G112" s="19"/>
      <c r="H112" s="19"/>
      <c r="I112" s="19"/>
      <c r="J112" s="19"/>
      <c r="K112" s="19"/>
      <c r="L112" s="19"/>
    </row>
    <row r="113" spans="1:12" s="3" customFormat="1">
      <c r="A113" s="27" t="s">
        <v>44</v>
      </c>
      <c r="B113" s="98">
        <v>0.9</v>
      </c>
      <c r="C113" s="19"/>
      <c r="D113" s="19"/>
      <c r="E113" s="19"/>
      <c r="F113" s="19"/>
      <c r="G113" s="19"/>
      <c r="H113" s="19"/>
      <c r="I113" s="19"/>
      <c r="J113" s="19"/>
      <c r="K113" s="19"/>
      <c r="L113" s="19"/>
    </row>
    <row r="114" spans="1:12" s="3" customFormat="1" ht="12.75" customHeight="1">
      <c r="A114" s="25" t="s">
        <v>295</v>
      </c>
      <c r="B114" s="98">
        <v>0.91</v>
      </c>
      <c r="C114" s="33"/>
      <c r="D114" s="19"/>
      <c r="E114" s="19"/>
      <c r="F114" s="19"/>
      <c r="G114" s="19"/>
      <c r="H114" s="19"/>
      <c r="I114" s="19"/>
      <c r="J114" s="19"/>
      <c r="K114" s="19"/>
      <c r="L114" s="19"/>
    </row>
    <row r="115" spans="1:12" s="3" customFormat="1" ht="12.75" customHeight="1">
      <c r="A115" s="25" t="s">
        <v>296</v>
      </c>
      <c r="B115" s="98">
        <v>0.91</v>
      </c>
      <c r="C115" s="33"/>
      <c r="D115" s="19"/>
      <c r="E115" s="19"/>
      <c r="F115" s="19"/>
      <c r="G115" s="19"/>
      <c r="H115" s="19"/>
      <c r="I115" s="19"/>
      <c r="J115" s="19"/>
      <c r="K115" s="19"/>
      <c r="L115" s="19"/>
    </row>
    <row r="116" spans="1:12" s="3" customFormat="1">
      <c r="A116" s="27" t="s">
        <v>45</v>
      </c>
      <c r="B116" s="99">
        <v>0.9</v>
      </c>
      <c r="C116" s="19"/>
      <c r="D116" s="19"/>
      <c r="E116" s="19"/>
      <c r="F116" s="19"/>
      <c r="G116" s="19"/>
      <c r="H116" s="19"/>
      <c r="I116" s="19"/>
      <c r="J116" s="19"/>
      <c r="K116" s="19"/>
      <c r="L116" s="19"/>
    </row>
    <row r="117" spans="1:12" s="3" customFormat="1">
      <c r="A117" s="27" t="s">
        <v>46</v>
      </c>
      <c r="B117" s="99" t="s">
        <v>223</v>
      </c>
      <c r="C117" s="19"/>
      <c r="D117" s="19"/>
      <c r="E117" s="19"/>
      <c r="F117" s="19"/>
      <c r="G117" s="19"/>
      <c r="H117" s="19"/>
      <c r="I117" s="19"/>
      <c r="J117" s="19"/>
      <c r="K117" s="19"/>
      <c r="L117" s="19"/>
    </row>
    <row r="118" spans="1:12" s="3" customFormat="1">
      <c r="A118" s="27" t="s">
        <v>47</v>
      </c>
      <c r="B118" s="88">
        <v>7985842880.2739334</v>
      </c>
      <c r="C118" s="19"/>
      <c r="D118" s="19"/>
      <c r="E118" s="19"/>
      <c r="F118" s="19"/>
      <c r="G118" s="19"/>
      <c r="H118" s="19"/>
      <c r="I118" s="19"/>
      <c r="J118" s="19"/>
      <c r="K118" s="19"/>
      <c r="L118" s="19"/>
    </row>
    <row r="119" spans="1:12" s="3" customFormat="1">
      <c r="A119" s="27" t="s">
        <v>48</v>
      </c>
      <c r="B119" s="98">
        <v>0.34589971643510403</v>
      </c>
      <c r="C119" s="19"/>
      <c r="D119" s="19"/>
      <c r="E119" s="19"/>
      <c r="F119" s="19"/>
      <c r="G119" s="19"/>
      <c r="H119" s="19"/>
      <c r="I119" s="19"/>
      <c r="J119" s="19"/>
      <c r="K119" s="19"/>
      <c r="L119" s="19"/>
    </row>
    <row r="120" spans="1:12" s="3" customFormat="1">
      <c r="A120" s="46"/>
      <c r="B120" s="46"/>
      <c r="C120" s="19"/>
      <c r="D120" s="19"/>
      <c r="E120" s="19"/>
      <c r="F120" s="19"/>
      <c r="G120" s="19"/>
      <c r="H120" s="19"/>
      <c r="I120" s="19"/>
      <c r="J120" s="19"/>
      <c r="K120" s="19"/>
      <c r="L120" s="19"/>
    </row>
    <row r="121" spans="1:12" s="3" customFormat="1">
      <c r="A121" s="46"/>
      <c r="B121" s="46"/>
      <c r="C121" s="19"/>
      <c r="D121" s="19"/>
      <c r="E121" s="19"/>
      <c r="F121" s="19"/>
      <c r="G121" s="19"/>
      <c r="H121" s="19"/>
      <c r="I121" s="19"/>
      <c r="J121" s="19"/>
      <c r="K121" s="19"/>
      <c r="L121" s="19"/>
    </row>
    <row r="122" spans="1:12" s="3" customFormat="1">
      <c r="A122" s="18" t="s">
        <v>49</v>
      </c>
      <c r="B122" s="19"/>
      <c r="C122" s="19"/>
      <c r="D122" s="19"/>
      <c r="E122" s="19"/>
      <c r="F122" s="19"/>
      <c r="G122" s="19"/>
      <c r="H122" s="19"/>
      <c r="I122" s="19"/>
      <c r="J122" s="19"/>
      <c r="K122" s="19"/>
      <c r="L122" s="19"/>
    </row>
    <row r="123" spans="1:12" s="3" customFormat="1">
      <c r="A123" s="18"/>
      <c r="B123" s="19"/>
      <c r="C123" s="19"/>
      <c r="D123" s="19"/>
      <c r="E123" s="19"/>
      <c r="F123" s="19"/>
      <c r="G123" s="19"/>
      <c r="H123" s="19"/>
      <c r="I123" s="19"/>
      <c r="J123" s="19"/>
      <c r="K123" s="19"/>
      <c r="L123" s="19"/>
    </row>
    <row r="124" spans="1:12" s="3" customFormat="1">
      <c r="A124" s="20" t="s">
        <v>50</v>
      </c>
      <c r="B124" s="100" t="s">
        <v>294</v>
      </c>
      <c r="C124" s="19"/>
      <c r="D124" s="19"/>
      <c r="E124" s="19"/>
      <c r="F124" s="19"/>
      <c r="G124" s="19"/>
      <c r="H124" s="19"/>
      <c r="I124" s="19"/>
      <c r="J124" s="19"/>
      <c r="K124" s="19"/>
      <c r="L124" s="19"/>
    </row>
    <row r="125" spans="1:12" s="3" customFormat="1">
      <c r="A125" s="20" t="s">
        <v>51</v>
      </c>
      <c r="B125" s="101" t="s">
        <v>572</v>
      </c>
      <c r="C125" s="19"/>
      <c r="D125" s="19"/>
      <c r="E125" s="19"/>
      <c r="F125" s="19"/>
      <c r="G125" s="19"/>
      <c r="H125" s="19"/>
      <c r="I125" s="19"/>
      <c r="J125" s="19"/>
      <c r="K125" s="19"/>
      <c r="L125" s="19"/>
    </row>
    <row r="126" spans="1:12" s="3" customFormat="1" ht="25.5">
      <c r="A126" s="20" t="s">
        <v>52</v>
      </c>
      <c r="B126" s="102">
        <v>23087162263.610001</v>
      </c>
      <c r="C126" s="19"/>
      <c r="D126" s="19"/>
      <c r="E126" s="19"/>
      <c r="F126" s="19"/>
      <c r="G126" s="19"/>
      <c r="H126" s="19"/>
      <c r="I126" s="19"/>
      <c r="J126" s="19"/>
      <c r="K126" s="19"/>
      <c r="L126" s="19"/>
    </row>
    <row r="127" spans="1:12" s="3" customFormat="1" ht="25.5" customHeight="1">
      <c r="A127" s="34" t="s">
        <v>594</v>
      </c>
      <c r="B127" s="102">
        <v>23634972625.970001</v>
      </c>
      <c r="C127" s="19"/>
      <c r="D127" s="19"/>
      <c r="E127" s="19"/>
      <c r="F127" s="19"/>
      <c r="G127" s="19"/>
      <c r="H127" s="19"/>
      <c r="I127" s="19"/>
      <c r="J127" s="19"/>
      <c r="K127" s="19"/>
      <c r="L127" s="19"/>
    </row>
    <row r="128" spans="1:12" s="3" customFormat="1">
      <c r="A128" s="20" t="s">
        <v>53</v>
      </c>
      <c r="B128" s="103">
        <v>34094954204.340004</v>
      </c>
      <c r="C128" s="19"/>
      <c r="D128" s="19"/>
      <c r="E128" s="19"/>
      <c r="F128" s="19"/>
      <c r="G128" s="19"/>
      <c r="H128" s="19"/>
      <c r="I128" s="19"/>
      <c r="J128" s="19"/>
      <c r="K128" s="19"/>
      <c r="L128" s="19"/>
    </row>
    <row r="129" spans="1:12" s="3" customFormat="1" ht="12.75" customHeight="1">
      <c r="A129" s="34" t="s">
        <v>573</v>
      </c>
      <c r="B129" s="103">
        <v>2718310528.8600001</v>
      </c>
      <c r="C129" s="19"/>
      <c r="D129" s="19"/>
      <c r="E129" s="19"/>
      <c r="F129" s="19"/>
      <c r="G129" s="19"/>
      <c r="H129" s="19"/>
      <c r="I129" s="19"/>
      <c r="J129" s="19"/>
      <c r="K129" s="19"/>
      <c r="L129" s="19"/>
    </row>
    <row r="130" spans="1:12" s="3" customFormat="1">
      <c r="A130" s="20" t="s">
        <v>54</v>
      </c>
      <c r="B130" s="102">
        <v>0</v>
      </c>
      <c r="C130" s="19"/>
      <c r="D130" s="19"/>
      <c r="E130" s="19"/>
      <c r="F130" s="19"/>
      <c r="G130" s="19"/>
      <c r="H130" s="19"/>
      <c r="I130" s="19"/>
      <c r="J130" s="19"/>
      <c r="K130" s="19"/>
      <c r="L130" s="19"/>
    </row>
    <row r="131" spans="1:12" s="3" customFormat="1">
      <c r="A131" s="34" t="s">
        <v>55</v>
      </c>
      <c r="B131" s="102">
        <v>0</v>
      </c>
      <c r="C131" s="19"/>
      <c r="D131" s="19"/>
      <c r="E131" s="19"/>
      <c r="F131" s="19"/>
      <c r="G131" s="19"/>
      <c r="H131" s="19"/>
      <c r="I131" s="19"/>
      <c r="J131" s="19"/>
      <c r="K131" s="19"/>
      <c r="L131" s="19"/>
    </row>
    <row r="132" spans="1:12" s="3" customFormat="1">
      <c r="A132" s="20" t="s">
        <v>56</v>
      </c>
      <c r="B132" s="102">
        <v>4821647368.8599997</v>
      </c>
      <c r="C132" s="19"/>
      <c r="D132" s="19"/>
      <c r="E132" s="19"/>
      <c r="F132" s="19"/>
      <c r="G132" s="19"/>
      <c r="H132" s="19"/>
      <c r="I132" s="19"/>
      <c r="J132" s="19"/>
      <c r="K132" s="19"/>
      <c r="L132" s="19"/>
    </row>
    <row r="133" spans="1:12" s="3" customFormat="1" ht="12.75" customHeight="1">
      <c r="A133" s="34" t="s">
        <v>593</v>
      </c>
      <c r="B133" s="102">
        <v>1171082113.22</v>
      </c>
      <c r="C133" s="19"/>
      <c r="D133" s="35"/>
      <c r="E133" s="19"/>
      <c r="F133" s="19"/>
      <c r="G133" s="19"/>
      <c r="H133" s="19"/>
      <c r="I133" s="19"/>
      <c r="J133" s="19"/>
      <c r="K133" s="19"/>
      <c r="L133" s="19"/>
    </row>
    <row r="134" spans="1:12" s="3" customFormat="1" ht="12.75" customHeight="1">
      <c r="A134" s="20" t="s">
        <v>57</v>
      </c>
      <c r="B134" s="102">
        <v>362961526.06</v>
      </c>
      <c r="C134" s="19"/>
      <c r="D134" s="19"/>
      <c r="E134" s="19"/>
      <c r="F134" s="19"/>
      <c r="G134" s="19"/>
      <c r="H134" s="19"/>
      <c r="I134" s="19"/>
      <c r="J134" s="19"/>
      <c r="K134" s="19"/>
      <c r="L134" s="19"/>
    </row>
    <row r="135" spans="1:12" s="3" customFormat="1">
      <c r="A135" s="34" t="s">
        <v>579</v>
      </c>
      <c r="B135" s="102">
        <v>11007791940.730003</v>
      </c>
      <c r="C135" s="19"/>
      <c r="D135" s="19"/>
      <c r="E135" s="19"/>
      <c r="F135" s="19"/>
      <c r="G135" s="19"/>
      <c r="H135" s="19"/>
      <c r="I135" s="19"/>
      <c r="J135" s="19"/>
      <c r="K135" s="19"/>
      <c r="L135" s="19"/>
    </row>
    <row r="136" spans="1:12" s="3" customFormat="1">
      <c r="A136" s="20" t="s">
        <v>58</v>
      </c>
      <c r="B136" s="106">
        <v>0.47679276539241428</v>
      </c>
      <c r="C136" s="19"/>
      <c r="D136" s="19"/>
      <c r="E136" s="19"/>
      <c r="F136" s="19"/>
      <c r="G136" s="19"/>
      <c r="H136" s="19"/>
      <c r="I136" s="19"/>
      <c r="J136" s="19"/>
      <c r="K136" s="19"/>
      <c r="L136" s="19"/>
    </row>
    <row r="137" spans="1:12" s="3" customFormat="1">
      <c r="A137" s="20" t="s">
        <v>59</v>
      </c>
      <c r="B137" s="105">
        <v>316466</v>
      </c>
      <c r="C137" s="19"/>
      <c r="D137" s="19"/>
      <c r="E137" s="19"/>
      <c r="F137" s="19"/>
      <c r="G137" s="19"/>
      <c r="H137" s="19"/>
      <c r="I137" s="19"/>
      <c r="J137" s="19"/>
      <c r="K137" s="19"/>
      <c r="L137" s="19"/>
    </row>
    <row r="138" spans="1:12" s="3" customFormat="1">
      <c r="A138" s="20" t="s">
        <v>60</v>
      </c>
      <c r="B138" s="102">
        <v>107736.54738373159</v>
      </c>
      <c r="C138" s="19"/>
      <c r="D138" s="19"/>
      <c r="E138" s="19"/>
      <c r="F138" s="19"/>
      <c r="G138" s="19"/>
      <c r="H138" s="19"/>
      <c r="I138" s="19"/>
      <c r="J138" s="19"/>
      <c r="K138" s="19"/>
      <c r="L138" s="19"/>
    </row>
    <row r="139" spans="1:12" s="3" customFormat="1">
      <c r="A139" s="20" t="s">
        <v>61</v>
      </c>
      <c r="B139" s="106">
        <v>0.6361</v>
      </c>
      <c r="C139" s="19"/>
      <c r="D139" s="19"/>
      <c r="E139" s="19"/>
      <c r="F139" s="19"/>
      <c r="G139" s="19"/>
      <c r="H139" s="19"/>
      <c r="I139" s="19"/>
      <c r="J139" s="19"/>
      <c r="K139" s="19"/>
      <c r="L139" s="19"/>
    </row>
    <row r="140" spans="1:12" s="3" customFormat="1">
      <c r="A140" s="20" t="s">
        <v>62</v>
      </c>
      <c r="B140" s="106">
        <v>0.67900000000000005</v>
      </c>
      <c r="C140" s="19"/>
      <c r="D140" s="19"/>
      <c r="E140" s="19"/>
      <c r="F140" s="19"/>
      <c r="G140" s="19"/>
      <c r="H140" s="19"/>
      <c r="I140" s="19"/>
      <c r="J140" s="19"/>
      <c r="K140" s="19"/>
      <c r="L140" s="19"/>
    </row>
    <row r="141" spans="1:12" s="3" customFormat="1">
      <c r="A141" s="20" t="s">
        <v>63</v>
      </c>
      <c r="B141" s="134">
        <v>59.38</v>
      </c>
      <c r="C141" s="19"/>
      <c r="D141" s="19"/>
      <c r="E141" s="19"/>
      <c r="F141" s="19"/>
      <c r="G141" s="19"/>
      <c r="H141" s="19"/>
      <c r="I141" s="19"/>
      <c r="J141" s="19"/>
      <c r="K141" s="19"/>
      <c r="L141" s="19"/>
    </row>
    <row r="142" spans="1:12" s="3" customFormat="1">
      <c r="A142" s="20" t="s">
        <v>64</v>
      </c>
      <c r="B142" s="134">
        <v>210.55</v>
      </c>
      <c r="C142" s="19"/>
      <c r="D142" s="19"/>
      <c r="E142" s="19"/>
      <c r="F142" s="19"/>
      <c r="G142" s="19"/>
      <c r="H142" s="19"/>
      <c r="I142" s="19"/>
      <c r="J142" s="19"/>
      <c r="K142" s="19"/>
      <c r="L142" s="19"/>
    </row>
    <row r="143" spans="1:12" s="3" customFormat="1">
      <c r="A143" s="20" t="s">
        <v>65</v>
      </c>
      <c r="B143" s="106">
        <v>3.9900000000000005E-2</v>
      </c>
      <c r="C143" s="19"/>
      <c r="D143" s="19"/>
      <c r="E143" s="19"/>
      <c r="F143" s="19"/>
      <c r="G143" s="19"/>
      <c r="H143" s="19"/>
      <c r="I143" s="19"/>
      <c r="J143" s="19"/>
      <c r="K143" s="19"/>
      <c r="L143" s="19"/>
    </row>
    <row r="144" spans="1:12" s="3" customFormat="1">
      <c r="A144" s="20" t="s">
        <v>66</v>
      </c>
      <c r="B144" s="133">
        <v>4.7400000000000005E-2</v>
      </c>
      <c r="C144" s="19"/>
      <c r="D144" s="19"/>
      <c r="E144" s="19"/>
      <c r="F144" s="19"/>
      <c r="G144" s="19"/>
      <c r="H144" s="19"/>
      <c r="I144" s="19"/>
      <c r="J144" s="19"/>
      <c r="K144" s="19"/>
      <c r="L144" s="19"/>
    </row>
    <row r="145" spans="1:12" s="3" customFormat="1">
      <c r="A145" s="20" t="s">
        <v>67</v>
      </c>
      <c r="B145" s="106">
        <v>2.2499999999999999E-2</v>
      </c>
      <c r="C145" s="19"/>
      <c r="D145" s="19"/>
      <c r="E145" s="19"/>
      <c r="F145" s="19"/>
      <c r="G145" s="19"/>
      <c r="H145" s="19"/>
      <c r="I145" s="19"/>
      <c r="J145" s="19"/>
      <c r="K145" s="19"/>
      <c r="L145" s="19"/>
    </row>
    <row r="146" spans="1:12" s="3" customFormat="1">
      <c r="A146" s="20" t="s">
        <v>68</v>
      </c>
      <c r="B146" s="106">
        <v>6.9199999999999998E-2</v>
      </c>
      <c r="C146" s="19"/>
      <c r="D146" s="19"/>
      <c r="E146" s="19"/>
      <c r="F146" s="19"/>
      <c r="G146" s="19"/>
      <c r="H146" s="19"/>
      <c r="I146" s="19"/>
      <c r="J146" s="19"/>
      <c r="K146" s="19"/>
      <c r="L146" s="19"/>
    </row>
    <row r="147" spans="1:12" s="3" customFormat="1">
      <c r="A147" s="27" t="s">
        <v>69</v>
      </c>
      <c r="B147" s="106">
        <v>1.9599999999999999E-2</v>
      </c>
      <c r="C147" s="19"/>
      <c r="D147" s="19"/>
      <c r="E147" s="19"/>
      <c r="F147" s="19"/>
      <c r="G147" s="19"/>
      <c r="H147" s="19"/>
      <c r="I147" s="19"/>
      <c r="J147" s="19"/>
      <c r="K147" s="19"/>
      <c r="L147" s="19"/>
    </row>
    <row r="148" spans="1:12" s="3" customFormat="1">
      <c r="A148" s="27" t="s">
        <v>70</v>
      </c>
      <c r="B148" s="106">
        <v>6.13E-2</v>
      </c>
      <c r="C148" s="19"/>
      <c r="D148" s="19"/>
      <c r="E148" s="19"/>
      <c r="F148" s="19"/>
      <c r="G148" s="19"/>
      <c r="H148" s="19"/>
      <c r="I148" s="19"/>
      <c r="J148" s="19"/>
      <c r="K148" s="19"/>
      <c r="L148" s="19"/>
    </row>
    <row r="149" spans="1:12" s="3" customFormat="1">
      <c r="A149" s="27" t="s">
        <v>71</v>
      </c>
      <c r="B149" s="132" t="s">
        <v>223</v>
      </c>
      <c r="C149" s="19"/>
      <c r="D149" s="19"/>
      <c r="E149" s="19"/>
      <c r="F149" s="19"/>
      <c r="G149" s="19"/>
      <c r="H149" s="19"/>
      <c r="I149" s="19"/>
      <c r="J149" s="19"/>
      <c r="K149" s="19"/>
      <c r="L149" s="19"/>
    </row>
    <row r="150" spans="1:12" s="3" customFormat="1" ht="14.25">
      <c r="A150" s="27" t="s">
        <v>609</v>
      </c>
      <c r="B150" s="132" t="s">
        <v>223</v>
      </c>
      <c r="C150" s="19"/>
      <c r="D150" s="19"/>
      <c r="E150" s="19"/>
      <c r="F150" s="19"/>
      <c r="G150" s="19"/>
      <c r="H150" s="19"/>
      <c r="I150" s="19"/>
      <c r="J150" s="19"/>
      <c r="K150" s="19"/>
      <c r="L150" s="19"/>
    </row>
    <row r="151" spans="1:12" s="3" customFormat="1" ht="12.75" customHeight="1">
      <c r="A151" s="20" t="s">
        <v>641</v>
      </c>
      <c r="B151" s="109" t="s">
        <v>323</v>
      </c>
      <c r="C151" s="33"/>
      <c r="D151" s="19"/>
      <c r="E151" s="19"/>
      <c r="F151" s="19"/>
      <c r="G151" s="19"/>
      <c r="H151" s="19"/>
      <c r="I151" s="19"/>
      <c r="J151" s="19"/>
      <c r="K151" s="19"/>
      <c r="L151" s="19"/>
    </row>
    <row r="152" spans="1:12" s="3" customFormat="1" ht="12.75" customHeight="1">
      <c r="A152" s="20" t="s">
        <v>642</v>
      </c>
      <c r="B152" s="129" t="s">
        <v>252</v>
      </c>
      <c r="C152" s="33"/>
      <c r="D152" s="19"/>
      <c r="E152" s="19"/>
      <c r="F152" s="19"/>
      <c r="G152" s="19"/>
      <c r="H152" s="19"/>
      <c r="I152" s="19"/>
      <c r="J152" s="19"/>
      <c r="K152" s="19"/>
      <c r="L152" s="19"/>
    </row>
    <row r="153" spans="1:12" s="3" customFormat="1" ht="12.75" customHeight="1">
      <c r="A153" s="20" t="s">
        <v>643</v>
      </c>
      <c r="B153" s="104">
        <v>6.7000000000000004E-2</v>
      </c>
      <c r="C153" s="33"/>
      <c r="D153" s="19"/>
      <c r="E153" s="19"/>
      <c r="F153" s="19"/>
      <c r="G153" s="19"/>
      <c r="H153" s="19"/>
      <c r="I153" s="19"/>
      <c r="J153" s="19"/>
      <c r="K153" s="19"/>
      <c r="L153" s="19"/>
    </row>
    <row r="154" spans="1:12" s="3" customFormat="1">
      <c r="A154" s="19"/>
      <c r="B154" s="19"/>
      <c r="C154" s="19"/>
      <c r="D154" s="19"/>
      <c r="E154" s="19"/>
      <c r="F154" s="19"/>
      <c r="G154" s="19"/>
      <c r="H154" s="19"/>
      <c r="I154" s="19"/>
      <c r="J154" s="19"/>
      <c r="K154" s="19"/>
      <c r="L154" s="19"/>
    </row>
    <row r="155" spans="1:12" s="3" customFormat="1">
      <c r="A155" s="18" t="s">
        <v>72</v>
      </c>
      <c r="B155" s="19"/>
      <c r="C155" s="19"/>
      <c r="D155" s="19"/>
      <c r="E155" s="19"/>
      <c r="F155" s="19"/>
      <c r="G155" s="19"/>
      <c r="H155" s="19"/>
      <c r="I155" s="19"/>
      <c r="J155" s="19"/>
      <c r="K155" s="19"/>
      <c r="L155" s="19"/>
    </row>
    <row r="156" spans="1:12" s="3" customFormat="1">
      <c r="A156" s="19"/>
      <c r="B156" s="19"/>
      <c r="C156" s="36"/>
      <c r="D156" s="19"/>
      <c r="E156" s="19"/>
      <c r="F156" s="19"/>
      <c r="G156" s="19"/>
      <c r="H156" s="19"/>
      <c r="I156" s="19"/>
      <c r="J156" s="19"/>
      <c r="K156" s="19"/>
      <c r="L156" s="19"/>
    </row>
    <row r="157" spans="1:12" s="3" customFormat="1">
      <c r="A157" s="37" t="s">
        <v>73</v>
      </c>
      <c r="B157" s="112">
        <v>126836711</v>
      </c>
      <c r="C157" s="36"/>
      <c r="D157" s="32"/>
      <c r="E157" s="19"/>
      <c r="F157" s="19"/>
      <c r="G157" s="19"/>
      <c r="H157" s="19"/>
      <c r="I157" s="19"/>
      <c r="J157" s="19"/>
      <c r="K157" s="19"/>
      <c r="L157" s="19"/>
    </row>
    <row r="158" spans="1:12" s="3" customFormat="1">
      <c r="A158" s="37" t="s">
        <v>74</v>
      </c>
      <c r="B158" s="112">
        <v>103351157.26000214</v>
      </c>
      <c r="C158" s="19"/>
      <c r="D158" s="19"/>
      <c r="E158" s="19"/>
      <c r="F158" s="19"/>
      <c r="G158" s="19"/>
      <c r="H158" s="19"/>
      <c r="I158" s="19"/>
      <c r="J158" s="19"/>
      <c r="K158" s="19"/>
      <c r="L158" s="19"/>
    </row>
    <row r="159" spans="1:12" s="3" customFormat="1">
      <c r="A159" s="56" t="s">
        <v>576</v>
      </c>
      <c r="B159" s="130" t="s">
        <v>223</v>
      </c>
      <c r="C159" s="19"/>
      <c r="D159" s="19"/>
      <c r="E159" s="19"/>
      <c r="F159" s="19"/>
      <c r="G159" s="19"/>
      <c r="H159" s="19"/>
      <c r="I159" s="19"/>
      <c r="J159" s="19"/>
      <c r="K159" s="19"/>
      <c r="L159" s="19"/>
    </row>
    <row r="160" spans="1:12" s="3" customFormat="1">
      <c r="A160" s="37" t="s">
        <v>75</v>
      </c>
      <c r="B160" s="112">
        <v>855195182.59999788</v>
      </c>
      <c r="C160" s="36"/>
      <c r="D160" s="19"/>
      <c r="E160" s="19"/>
      <c r="F160" s="19"/>
      <c r="G160" s="19"/>
      <c r="H160" s="19"/>
      <c r="I160" s="19"/>
      <c r="J160" s="19"/>
      <c r="K160" s="19"/>
      <c r="L160" s="19"/>
    </row>
    <row r="161" spans="1:12" s="3" customFormat="1">
      <c r="A161" s="19"/>
      <c r="B161" s="19"/>
      <c r="C161" s="19"/>
      <c r="D161" s="19"/>
      <c r="E161" s="19"/>
      <c r="F161" s="19"/>
      <c r="G161" s="19"/>
      <c r="H161" s="19"/>
      <c r="I161" s="19"/>
      <c r="J161" s="19"/>
      <c r="K161" s="19"/>
      <c r="L161" s="19"/>
    </row>
    <row r="162" spans="1:12" s="3" customFormat="1">
      <c r="A162" s="18" t="s">
        <v>76</v>
      </c>
      <c r="B162" s="19"/>
      <c r="C162" s="19"/>
      <c r="D162" s="19"/>
      <c r="E162" s="19"/>
      <c r="F162" s="19"/>
      <c r="G162" s="19"/>
      <c r="H162" s="19"/>
      <c r="I162" s="19"/>
      <c r="J162" s="19"/>
      <c r="K162" s="19"/>
      <c r="L162" s="19"/>
    </row>
    <row r="163" spans="1:12" s="3" customFormat="1">
      <c r="A163" s="19"/>
      <c r="B163" s="26" t="s">
        <v>77</v>
      </c>
      <c r="C163" s="26" t="s">
        <v>78</v>
      </c>
      <c r="D163" s="38" t="s">
        <v>79</v>
      </c>
      <c r="E163" s="26" t="s">
        <v>80</v>
      </c>
      <c r="F163" s="19"/>
      <c r="G163" s="19"/>
      <c r="H163" s="19"/>
      <c r="I163" s="19"/>
      <c r="J163" s="19"/>
      <c r="K163" s="19"/>
      <c r="L163" s="19"/>
    </row>
    <row r="164" spans="1:12" s="3" customFormat="1">
      <c r="A164" s="27" t="s">
        <v>81</v>
      </c>
      <c r="B164" s="110">
        <v>3914</v>
      </c>
      <c r="C164" s="111">
        <v>1.2367837303217407E-2</v>
      </c>
      <c r="D164" s="112">
        <v>450970365.61999786</v>
      </c>
      <c r="E164" s="111">
        <v>1.3226894599042843E-2</v>
      </c>
      <c r="F164" s="54"/>
      <c r="G164" s="19"/>
      <c r="H164" s="19"/>
      <c r="I164" s="19"/>
      <c r="J164" s="19"/>
      <c r="K164" s="19"/>
      <c r="L164" s="19"/>
    </row>
    <row r="165" spans="1:12" s="3" customFormat="1">
      <c r="A165" s="27" t="s">
        <v>82</v>
      </c>
      <c r="B165" s="113">
        <v>3038</v>
      </c>
      <c r="C165" s="111">
        <v>9.5997674315724275E-3</v>
      </c>
      <c r="D165" s="112">
        <v>404224816.98000002</v>
      </c>
      <c r="E165" s="111">
        <v>1.1855854521973389E-2</v>
      </c>
      <c r="F165" s="54"/>
      <c r="G165" s="19"/>
      <c r="H165" s="19"/>
      <c r="I165" s="19"/>
      <c r="J165" s="19"/>
      <c r="K165" s="19"/>
      <c r="L165" s="19"/>
    </row>
    <row r="166" spans="1:12" s="3" customFormat="1">
      <c r="A166" s="27" t="s">
        <v>83</v>
      </c>
      <c r="B166" s="113">
        <v>413</v>
      </c>
      <c r="C166" s="111">
        <v>1.3050375079787402E-3</v>
      </c>
      <c r="D166" s="112">
        <v>51569847.489999972</v>
      </c>
      <c r="E166" s="111">
        <v>1.5125360538960795E-3</v>
      </c>
      <c r="F166" s="54"/>
      <c r="G166" s="19"/>
      <c r="H166" s="19"/>
      <c r="I166" s="19"/>
      <c r="J166" s="19"/>
      <c r="K166" s="19"/>
      <c r="L166" s="19"/>
    </row>
    <row r="167" spans="1:12" s="3" customFormat="1">
      <c r="A167" s="27" t="s">
        <v>84</v>
      </c>
      <c r="B167" s="113">
        <v>135</v>
      </c>
      <c r="C167" s="111">
        <v>4.2658611035624678E-4</v>
      </c>
      <c r="D167" s="112">
        <v>15667552.709999995</v>
      </c>
      <c r="E167" s="111">
        <v>4.5952702021830684E-4</v>
      </c>
      <c r="F167" s="19"/>
      <c r="G167" s="19"/>
      <c r="H167" s="19"/>
      <c r="I167" s="19"/>
      <c r="J167" s="19"/>
      <c r="K167" s="19"/>
      <c r="L167" s="19"/>
    </row>
    <row r="168" spans="1:12" s="3" customFormat="1">
      <c r="A168" s="27" t="s">
        <v>85</v>
      </c>
      <c r="B168" s="113">
        <v>0</v>
      </c>
      <c r="C168" s="111">
        <v>0</v>
      </c>
      <c r="D168" s="112">
        <v>0</v>
      </c>
      <c r="E168" s="111">
        <v>0</v>
      </c>
      <c r="F168" s="54"/>
      <c r="G168" s="19"/>
      <c r="H168" s="19"/>
      <c r="I168" s="19"/>
      <c r="J168" s="19"/>
      <c r="K168" s="19"/>
      <c r="L168" s="19"/>
    </row>
    <row r="169" spans="1:12" s="3" customFormat="1">
      <c r="A169" s="19"/>
      <c r="B169" s="19"/>
      <c r="C169" s="19"/>
      <c r="D169" s="19"/>
      <c r="E169" s="19"/>
      <c r="F169" s="19"/>
      <c r="G169" s="19"/>
      <c r="H169" s="19"/>
      <c r="I169" s="19"/>
      <c r="J169" s="19"/>
      <c r="K169" s="19"/>
      <c r="L169" s="19"/>
    </row>
    <row r="170" spans="1:12" s="3" customFormat="1">
      <c r="A170" s="18" t="s">
        <v>595</v>
      </c>
      <c r="B170" s="19"/>
      <c r="C170" s="19"/>
      <c r="D170" s="19"/>
      <c r="E170" s="19"/>
      <c r="F170" s="242" t="s">
        <v>86</v>
      </c>
      <c r="G170" s="243"/>
      <c r="H170" s="243"/>
      <c r="I170" s="243"/>
      <c r="J170" s="244"/>
      <c r="K170" s="19"/>
      <c r="L170" s="19"/>
    </row>
    <row r="171" spans="1:12" s="3" customFormat="1" ht="25.5">
      <c r="A171" s="27"/>
      <c r="B171" s="26" t="s">
        <v>77</v>
      </c>
      <c r="C171" s="26" t="s">
        <v>78</v>
      </c>
      <c r="D171" s="26" t="s">
        <v>79</v>
      </c>
      <c r="E171" s="38" t="s">
        <v>80</v>
      </c>
      <c r="F171" s="24" t="s">
        <v>87</v>
      </c>
      <c r="G171" s="39" t="s">
        <v>88</v>
      </c>
      <c r="H171" s="24" t="s">
        <v>644</v>
      </c>
      <c r="I171" s="53" t="s">
        <v>596</v>
      </c>
      <c r="J171" s="53" t="s">
        <v>597</v>
      </c>
      <c r="K171" s="19"/>
      <c r="L171" s="19"/>
    </row>
    <row r="172" spans="1:12" s="3" customFormat="1">
      <c r="A172" s="27" t="s">
        <v>89</v>
      </c>
      <c r="B172" s="113">
        <v>180568</v>
      </c>
      <c r="C172" s="111">
        <v>0.57240000000000002</v>
      </c>
      <c r="D172" s="62">
        <v>20256300634.099998</v>
      </c>
      <c r="E172" s="111">
        <v>0.59</v>
      </c>
      <c r="F172" s="114">
        <v>4.7400000000000005E-2</v>
      </c>
      <c r="G172" s="115">
        <v>-3.53</v>
      </c>
      <c r="H172" s="114">
        <v>2.52E-2</v>
      </c>
      <c r="I172" s="116">
        <v>2.2499999999999999E-2</v>
      </c>
      <c r="J172" s="114">
        <v>5.2060030499999993E-2</v>
      </c>
      <c r="K172" s="142"/>
      <c r="L172" s="19"/>
    </row>
    <row r="173" spans="1:12" s="3" customFormat="1">
      <c r="A173" s="27" t="s">
        <v>90</v>
      </c>
      <c r="B173" s="117">
        <v>0</v>
      </c>
      <c r="C173" s="111">
        <v>0</v>
      </c>
      <c r="D173" s="120" t="s">
        <v>223</v>
      </c>
      <c r="E173" s="111">
        <v>0</v>
      </c>
      <c r="F173" s="116">
        <v>0</v>
      </c>
      <c r="G173" s="115">
        <v>0</v>
      </c>
      <c r="H173" s="116">
        <v>0</v>
      </c>
      <c r="I173" s="116">
        <v>0</v>
      </c>
      <c r="J173" s="116">
        <v>0</v>
      </c>
      <c r="K173" s="142"/>
      <c r="L173" s="19"/>
    </row>
    <row r="174" spans="1:12" s="3" customFormat="1">
      <c r="A174" s="27" t="s">
        <v>91</v>
      </c>
      <c r="B174" s="117">
        <v>1580</v>
      </c>
      <c r="C174" s="111">
        <v>5.0000000000000001E-3</v>
      </c>
      <c r="D174" s="62">
        <v>149965140.05000001</v>
      </c>
      <c r="E174" s="111">
        <v>4.4000000000000003E-3</v>
      </c>
      <c r="F174" s="116">
        <v>1.2500000000000001E-2</v>
      </c>
      <c r="G174" s="115">
        <v>-69.58</v>
      </c>
      <c r="H174" s="116">
        <v>7.4999999999999997E-3</v>
      </c>
      <c r="I174" s="116">
        <v>7.4999999999999997E-3</v>
      </c>
      <c r="J174" s="116">
        <v>6.2044243999999998E-2</v>
      </c>
      <c r="K174" s="142"/>
      <c r="L174" s="19"/>
    </row>
    <row r="175" spans="1:12" s="3" customFormat="1">
      <c r="A175" s="27" t="s">
        <v>92</v>
      </c>
      <c r="B175" s="117">
        <v>779</v>
      </c>
      <c r="C175" s="111">
        <v>2.5000000000000001E-3</v>
      </c>
      <c r="D175" s="62">
        <v>28766021.710000001</v>
      </c>
      <c r="E175" s="111">
        <v>8.0000000000000004E-4</v>
      </c>
      <c r="F175" s="118">
        <v>5.4800000000000001E-2</v>
      </c>
      <c r="G175" s="115">
        <v>43.89</v>
      </c>
      <c r="H175" s="118">
        <v>5.3899999999999997E-2</v>
      </c>
      <c r="I175" s="116">
        <v>5.3899999999999997E-2</v>
      </c>
      <c r="J175" s="118">
        <v>5.6077507899999997E-2</v>
      </c>
      <c r="K175" s="142"/>
      <c r="L175" s="19"/>
    </row>
    <row r="176" spans="1:12" s="3" customFormat="1">
      <c r="A176" s="27" t="s">
        <v>93</v>
      </c>
      <c r="B176" s="117">
        <v>58098</v>
      </c>
      <c r="C176" s="111">
        <v>0.18420000000000003</v>
      </c>
      <c r="D176" s="62">
        <v>7215640945.4300003</v>
      </c>
      <c r="E176" s="111">
        <v>0.2102</v>
      </c>
      <c r="F176" s="118">
        <v>3.9100000000000003E-2</v>
      </c>
      <c r="G176" s="115">
        <v>-7.62</v>
      </c>
      <c r="H176" s="118">
        <v>1.24E-2</v>
      </c>
      <c r="I176" s="116">
        <v>2.07E-2</v>
      </c>
      <c r="J176" s="118">
        <v>4.5339954100000003E-2</v>
      </c>
      <c r="K176" s="142"/>
      <c r="L176" s="19"/>
    </row>
    <row r="177" spans="1:12" s="3" customFormat="1">
      <c r="A177" s="27" t="s">
        <v>94</v>
      </c>
      <c r="B177" s="117">
        <v>0</v>
      </c>
      <c r="C177" s="111">
        <v>0</v>
      </c>
      <c r="D177" s="120" t="s">
        <v>223</v>
      </c>
      <c r="E177" s="111">
        <v>0</v>
      </c>
      <c r="F177" s="119">
        <v>0</v>
      </c>
      <c r="G177" s="115">
        <v>0</v>
      </c>
      <c r="H177" s="116">
        <v>0</v>
      </c>
      <c r="I177" s="116">
        <v>0</v>
      </c>
      <c r="J177" s="119">
        <v>0</v>
      </c>
      <c r="K177" s="142"/>
      <c r="L177" s="19"/>
    </row>
    <row r="178" spans="1:12" s="3" customFormat="1">
      <c r="A178" s="27" t="s">
        <v>95</v>
      </c>
      <c r="B178" s="117">
        <v>53250</v>
      </c>
      <c r="C178" s="111">
        <v>0.16879999999999998</v>
      </c>
      <c r="D178" s="62">
        <v>5839639669.1899996</v>
      </c>
      <c r="E178" s="111">
        <v>0.17010000000000003</v>
      </c>
      <c r="F178" s="118">
        <v>1.46E-2</v>
      </c>
      <c r="G178" s="115">
        <v>161.75</v>
      </c>
      <c r="H178" s="116">
        <v>9.5999999999999992E-3</v>
      </c>
      <c r="I178" s="116">
        <v>9.5999999999999992E-3</v>
      </c>
      <c r="J178" s="118">
        <v>5.2900508400000004E-2</v>
      </c>
      <c r="K178" s="142"/>
      <c r="L178" s="19"/>
    </row>
    <row r="179" spans="1:12" s="3" customFormat="1">
      <c r="A179" s="27" t="s">
        <v>96</v>
      </c>
      <c r="B179" s="117">
        <v>21190</v>
      </c>
      <c r="C179" s="111">
        <v>6.7199999999999996E-2</v>
      </c>
      <c r="D179" s="62">
        <v>840729420.40999997</v>
      </c>
      <c r="E179" s="111">
        <v>2.4500000000000001E-2</v>
      </c>
      <c r="F179" s="116">
        <v>4.6799999999999994E-2</v>
      </c>
      <c r="G179" s="115">
        <v>-4.96</v>
      </c>
      <c r="H179" s="116">
        <v>-5.9999999999999995E-4</v>
      </c>
      <c r="I179" s="116">
        <v>2.5000000000000001E-3</v>
      </c>
      <c r="J179" s="116">
        <v>6.7124316700000006E-2</v>
      </c>
      <c r="K179" s="142"/>
      <c r="L179" s="19"/>
    </row>
    <row r="180" spans="1:12" s="3" customFormat="1">
      <c r="A180" s="27" t="s">
        <v>97</v>
      </c>
      <c r="B180" s="117">
        <v>0</v>
      </c>
      <c r="C180" s="111">
        <v>0</v>
      </c>
      <c r="D180" s="120" t="s">
        <v>223</v>
      </c>
      <c r="E180" s="111">
        <v>0</v>
      </c>
      <c r="F180" s="116">
        <v>0</v>
      </c>
      <c r="G180" s="115">
        <v>0</v>
      </c>
      <c r="H180" s="116">
        <v>0</v>
      </c>
      <c r="I180" s="116">
        <v>0</v>
      </c>
      <c r="J180" s="116">
        <v>0</v>
      </c>
      <c r="K180" s="142"/>
      <c r="L180" s="19"/>
    </row>
    <row r="181" spans="1:12" s="3" customFormat="1" ht="12.75" customHeight="1" thickBot="1">
      <c r="A181" s="40" t="s">
        <v>43</v>
      </c>
      <c r="B181" s="41">
        <v>315465</v>
      </c>
      <c r="C181" s="42">
        <v>1</v>
      </c>
      <c r="D181" s="43">
        <v>34331041830.889999</v>
      </c>
      <c r="E181" s="42">
        <v>1</v>
      </c>
      <c r="F181" s="42">
        <v>3.991372E-2</v>
      </c>
      <c r="G181" s="19"/>
      <c r="H181" s="42">
        <v>1.9168859999999999E-2</v>
      </c>
      <c r="I181" s="19"/>
      <c r="J181" s="28"/>
      <c r="K181" s="19"/>
      <c r="L181" s="19"/>
    </row>
    <row r="182" spans="1:12" s="3" customFormat="1" ht="12.75" customHeight="1" thickTop="1">
      <c r="A182" s="19"/>
      <c r="B182" s="19"/>
      <c r="C182" s="19"/>
      <c r="D182" s="19"/>
      <c r="E182" s="19"/>
      <c r="F182" s="19"/>
      <c r="G182" s="19"/>
      <c r="H182" s="19"/>
      <c r="I182" s="19"/>
      <c r="J182" s="19"/>
      <c r="K182" s="19"/>
      <c r="L182" s="19"/>
    </row>
    <row r="183" spans="1:12" s="3" customFormat="1" ht="14.25">
      <c r="A183" s="18" t="s">
        <v>645</v>
      </c>
      <c r="B183" s="19"/>
      <c r="C183" s="19"/>
      <c r="D183" s="44"/>
      <c r="E183" s="19"/>
      <c r="F183" s="19"/>
      <c r="G183" s="19"/>
      <c r="H183" s="19"/>
      <c r="I183" s="19"/>
      <c r="J183" s="28"/>
      <c r="K183" s="19"/>
      <c r="L183" s="19"/>
    </row>
    <row r="184" spans="1:12" s="3" customFormat="1">
      <c r="A184" s="18"/>
      <c r="B184" s="19"/>
      <c r="C184" s="19"/>
      <c r="D184" s="44"/>
      <c r="E184" s="19"/>
      <c r="F184" s="19"/>
      <c r="G184" s="19"/>
      <c r="H184" s="19"/>
      <c r="I184" s="19"/>
      <c r="J184" s="28"/>
      <c r="K184" s="19"/>
      <c r="L184" s="19"/>
    </row>
    <row r="185" spans="1:12" s="3" customFormat="1" ht="12.75" customHeight="1">
      <c r="A185" s="45" t="s">
        <v>646</v>
      </c>
      <c r="B185" s="26" t="s">
        <v>77</v>
      </c>
      <c r="C185" s="26" t="s">
        <v>78</v>
      </c>
      <c r="D185" s="26" t="s">
        <v>79</v>
      </c>
      <c r="E185" s="26" t="s">
        <v>80</v>
      </c>
      <c r="F185" s="19"/>
      <c r="G185" s="19"/>
      <c r="H185" s="19"/>
      <c r="I185" s="19"/>
      <c r="J185" s="28"/>
      <c r="K185" s="19"/>
      <c r="L185" s="19"/>
    </row>
    <row r="186" spans="1:12" s="3" customFormat="1">
      <c r="A186" s="27" t="s">
        <v>98</v>
      </c>
      <c r="B186" s="113">
        <v>298799</v>
      </c>
      <c r="C186" s="111">
        <v>0.94720000000000004</v>
      </c>
      <c r="D186" s="112">
        <v>32526300058.200001</v>
      </c>
      <c r="E186" s="111">
        <v>0.94739999999999991</v>
      </c>
      <c r="F186" s="19"/>
      <c r="G186" s="19"/>
      <c r="H186" s="19"/>
      <c r="I186" s="19"/>
      <c r="J186" s="19"/>
      <c r="K186" s="19"/>
      <c r="L186" s="19"/>
    </row>
    <row r="187" spans="1:12" s="3" customFormat="1">
      <c r="A187" s="27" t="s">
        <v>99</v>
      </c>
      <c r="B187" s="113">
        <v>12828</v>
      </c>
      <c r="C187" s="111">
        <v>4.07E-2</v>
      </c>
      <c r="D187" s="112">
        <v>1351121145.49</v>
      </c>
      <c r="E187" s="111">
        <v>3.9399999999999998E-2</v>
      </c>
      <c r="F187" s="44"/>
      <c r="G187" s="19"/>
      <c r="H187" s="19"/>
      <c r="I187" s="19"/>
      <c r="J187" s="19"/>
      <c r="K187" s="19"/>
      <c r="L187" s="19"/>
    </row>
    <row r="188" spans="1:12" s="3" customFormat="1">
      <c r="A188" s="27" t="s">
        <v>100</v>
      </c>
      <c r="B188" s="113">
        <v>2649</v>
      </c>
      <c r="C188" s="111">
        <v>8.3999999999999995E-3</v>
      </c>
      <c r="D188" s="112">
        <v>310874600.07999998</v>
      </c>
      <c r="E188" s="111">
        <v>9.1000000000000004E-3</v>
      </c>
      <c r="F188" s="19"/>
      <c r="G188" s="19"/>
      <c r="H188" s="19"/>
      <c r="I188" s="19"/>
      <c r="J188" s="19"/>
      <c r="K188" s="19"/>
      <c r="L188" s="19"/>
    </row>
    <row r="189" spans="1:12" s="3" customFormat="1">
      <c r="A189" s="27" t="s">
        <v>101</v>
      </c>
      <c r="B189" s="113">
        <v>1179</v>
      </c>
      <c r="C189" s="111">
        <v>3.7000000000000002E-3</v>
      </c>
      <c r="D189" s="112">
        <v>141974787.03999999</v>
      </c>
      <c r="E189" s="111">
        <v>4.0999999999999995E-3</v>
      </c>
      <c r="F189" s="19"/>
      <c r="G189" s="19"/>
      <c r="H189" s="19"/>
      <c r="I189" s="19"/>
      <c r="J189" s="19"/>
      <c r="K189" s="19"/>
      <c r="L189" s="19"/>
    </row>
    <row r="190" spans="1:12" s="3" customFormat="1">
      <c r="A190" s="27" t="s">
        <v>102</v>
      </c>
      <c r="B190" s="113">
        <v>8</v>
      </c>
      <c r="C190" s="111">
        <v>0</v>
      </c>
      <c r="D190" s="112">
        <v>544229.26</v>
      </c>
      <c r="E190" s="111">
        <v>0</v>
      </c>
      <c r="F190" s="15"/>
      <c r="G190" s="19"/>
      <c r="H190" s="19"/>
      <c r="I190" s="19"/>
      <c r="J190" s="19"/>
      <c r="K190" s="19"/>
      <c r="L190" s="19"/>
    </row>
    <row r="191" spans="1:12" s="3" customFormat="1">
      <c r="A191" s="27" t="s">
        <v>103</v>
      </c>
      <c r="B191" s="113">
        <v>0</v>
      </c>
      <c r="C191" s="111">
        <v>0</v>
      </c>
      <c r="D191" s="112">
        <v>0</v>
      </c>
      <c r="E191" s="111">
        <v>0</v>
      </c>
      <c r="F191" s="19"/>
      <c r="G191" s="19"/>
      <c r="H191" s="19"/>
      <c r="I191" s="19"/>
      <c r="J191" s="19"/>
      <c r="K191" s="19"/>
      <c r="L191" s="19"/>
    </row>
    <row r="192" spans="1:12" s="3" customFormat="1">
      <c r="A192" s="27" t="s">
        <v>104</v>
      </c>
      <c r="B192" s="113">
        <v>2</v>
      </c>
      <c r="C192" s="111">
        <v>0</v>
      </c>
      <c r="D192" s="112">
        <v>227010.82</v>
      </c>
      <c r="E192" s="111">
        <v>0</v>
      </c>
      <c r="F192" s="19"/>
      <c r="G192" s="19"/>
      <c r="H192" s="19"/>
      <c r="I192" s="19"/>
      <c r="J192" s="19"/>
      <c r="K192" s="19"/>
      <c r="L192" s="19"/>
    </row>
    <row r="193" spans="1:12" s="3" customFormat="1" ht="12.75" customHeight="1" thickBot="1">
      <c r="A193" s="40" t="s">
        <v>43</v>
      </c>
      <c r="B193" s="41">
        <v>315465</v>
      </c>
      <c r="C193" s="42">
        <v>1</v>
      </c>
      <c r="D193" s="43">
        <v>34331041830.890003</v>
      </c>
      <c r="E193" s="42">
        <v>1</v>
      </c>
      <c r="F193" s="19"/>
      <c r="G193" s="19"/>
      <c r="H193" s="19"/>
      <c r="I193" s="19"/>
      <c r="J193" s="19"/>
      <c r="K193" s="19"/>
      <c r="L193" s="19"/>
    </row>
    <row r="194" spans="1:12" s="3" customFormat="1" ht="12.75" customHeight="1" thickTop="1">
      <c r="A194" s="19"/>
      <c r="B194" s="19"/>
      <c r="C194" s="19"/>
      <c r="D194" s="19"/>
      <c r="E194" s="19"/>
      <c r="F194" s="19"/>
      <c r="G194" s="19"/>
      <c r="H194" s="19"/>
      <c r="I194" s="19"/>
      <c r="J194" s="19"/>
      <c r="K194" s="19"/>
      <c r="L194" s="19"/>
    </row>
    <row r="195" spans="1:12" s="3" customFormat="1">
      <c r="A195" s="45" t="s">
        <v>105</v>
      </c>
      <c r="B195" s="26" t="s">
        <v>77</v>
      </c>
      <c r="C195" s="26" t="s">
        <v>78</v>
      </c>
      <c r="D195" s="26" t="s">
        <v>79</v>
      </c>
      <c r="E195" s="26" t="s">
        <v>80</v>
      </c>
      <c r="F195" s="19"/>
      <c r="G195" s="19"/>
      <c r="H195" s="19"/>
      <c r="I195" s="19"/>
      <c r="J195" s="19"/>
      <c r="K195" s="19"/>
      <c r="L195" s="19"/>
    </row>
    <row r="196" spans="1:12" s="3" customFormat="1">
      <c r="A196" s="27" t="s">
        <v>106</v>
      </c>
      <c r="B196" s="113">
        <v>126197</v>
      </c>
      <c r="C196" s="98">
        <v>0.4</v>
      </c>
      <c r="D196" s="112">
        <v>7672670349.2799997</v>
      </c>
      <c r="E196" s="98">
        <v>0.2235</v>
      </c>
      <c r="F196" s="28"/>
      <c r="G196" s="19"/>
      <c r="H196" s="19"/>
      <c r="I196" s="19"/>
      <c r="J196" s="19"/>
      <c r="K196" s="19"/>
      <c r="L196" s="19"/>
    </row>
    <row r="197" spans="1:12" s="3" customFormat="1">
      <c r="A197" s="27" t="s">
        <v>107</v>
      </c>
      <c r="B197" s="113">
        <v>18465</v>
      </c>
      <c r="C197" s="98">
        <v>5.8499999999999996E-2</v>
      </c>
      <c r="D197" s="112">
        <v>2060933311.1700001</v>
      </c>
      <c r="E197" s="98">
        <v>0.06</v>
      </c>
      <c r="F197" s="19"/>
      <c r="G197" s="19"/>
      <c r="H197" s="19"/>
      <c r="I197" s="19"/>
      <c r="J197" s="19"/>
      <c r="K197" s="19"/>
      <c r="L197" s="19"/>
    </row>
    <row r="198" spans="1:12" s="3" customFormat="1">
      <c r="A198" s="27" t="s">
        <v>108</v>
      </c>
      <c r="B198" s="113">
        <v>20218</v>
      </c>
      <c r="C198" s="98">
        <v>6.4100000000000004E-2</v>
      </c>
      <c r="D198" s="112">
        <v>2456801586.6300001</v>
      </c>
      <c r="E198" s="98">
        <v>7.1599999999999997E-2</v>
      </c>
      <c r="F198" s="19"/>
      <c r="G198" s="19"/>
      <c r="H198" s="19"/>
      <c r="I198" s="19"/>
      <c r="J198" s="19"/>
      <c r="K198" s="19"/>
      <c r="L198" s="19"/>
    </row>
    <row r="199" spans="1:12" s="3" customFormat="1">
      <c r="A199" s="27" t="s">
        <v>109</v>
      </c>
      <c r="B199" s="113">
        <v>23334</v>
      </c>
      <c r="C199" s="98">
        <v>7.400000000000001E-2</v>
      </c>
      <c r="D199" s="112">
        <v>3022877842.6900001</v>
      </c>
      <c r="E199" s="98">
        <v>8.8100000000000012E-2</v>
      </c>
      <c r="F199" s="19"/>
      <c r="G199" s="19"/>
      <c r="H199" s="19"/>
      <c r="I199" s="19"/>
      <c r="J199" s="19"/>
      <c r="K199" s="19"/>
      <c r="L199" s="19"/>
    </row>
    <row r="200" spans="1:12" s="3" customFormat="1">
      <c r="A200" s="27" t="s">
        <v>110</v>
      </c>
      <c r="B200" s="113">
        <v>27984</v>
      </c>
      <c r="C200" s="98">
        <v>8.8699999999999987E-2</v>
      </c>
      <c r="D200" s="112">
        <v>3873258105.6799998</v>
      </c>
      <c r="E200" s="98">
        <v>0.1128</v>
      </c>
      <c r="F200" s="19"/>
      <c r="G200" s="19"/>
      <c r="H200" s="19"/>
      <c r="I200" s="19"/>
      <c r="J200" s="19"/>
      <c r="K200" s="19"/>
      <c r="L200" s="19"/>
    </row>
    <row r="201" spans="1:12" s="3" customFormat="1">
      <c r="A201" s="27" t="s">
        <v>111</v>
      </c>
      <c r="B201" s="113">
        <v>28538</v>
      </c>
      <c r="C201" s="98">
        <v>9.0500000000000011E-2</v>
      </c>
      <c r="D201" s="112">
        <v>4312417140.5299997</v>
      </c>
      <c r="E201" s="98">
        <v>0.12560000000000002</v>
      </c>
      <c r="F201" s="19"/>
      <c r="G201" s="19"/>
      <c r="H201" s="19"/>
      <c r="I201" s="19"/>
      <c r="J201" s="19"/>
      <c r="K201" s="19"/>
      <c r="L201" s="19"/>
    </row>
    <row r="202" spans="1:12" s="3" customFormat="1">
      <c r="A202" s="27" t="s">
        <v>112</v>
      </c>
      <c r="B202" s="113">
        <v>27019</v>
      </c>
      <c r="C202" s="98">
        <v>8.5600000000000009E-2</v>
      </c>
      <c r="D202" s="112">
        <v>4295782426.0799999</v>
      </c>
      <c r="E202" s="98">
        <v>0.12509999999999999</v>
      </c>
      <c r="F202" s="19"/>
      <c r="G202" s="19"/>
      <c r="H202" s="19"/>
      <c r="I202" s="19"/>
      <c r="J202" s="19"/>
      <c r="K202" s="19"/>
      <c r="L202" s="19"/>
    </row>
    <row r="203" spans="1:12" s="3" customFormat="1">
      <c r="A203" s="27" t="s">
        <v>113</v>
      </c>
      <c r="B203" s="113">
        <v>23294</v>
      </c>
      <c r="C203" s="98">
        <v>7.3800000000000004E-2</v>
      </c>
      <c r="D203" s="112">
        <v>3485322501.8499999</v>
      </c>
      <c r="E203" s="98">
        <v>0.10150000000000001</v>
      </c>
      <c r="F203" s="19"/>
      <c r="G203" s="19"/>
      <c r="H203" s="19"/>
      <c r="I203" s="19"/>
      <c r="J203" s="19"/>
      <c r="K203" s="19"/>
      <c r="L203" s="19"/>
    </row>
    <row r="204" spans="1:12" s="3" customFormat="1">
      <c r="A204" s="27" t="s">
        <v>114</v>
      </c>
      <c r="B204" s="113">
        <v>13796</v>
      </c>
      <c r="C204" s="98">
        <v>4.3700000000000003E-2</v>
      </c>
      <c r="D204" s="112">
        <v>2153582264.3699999</v>
      </c>
      <c r="E204" s="98">
        <v>6.2699999999999992E-2</v>
      </c>
      <c r="F204" s="19"/>
      <c r="G204" s="46"/>
      <c r="H204" s="19"/>
      <c r="I204" s="19"/>
      <c r="J204" s="19"/>
      <c r="K204" s="19"/>
      <c r="L204" s="19"/>
    </row>
    <row r="205" spans="1:12" s="3" customFormat="1">
      <c r="A205" s="27" t="s">
        <v>115</v>
      </c>
      <c r="B205" s="113">
        <v>4262</v>
      </c>
      <c r="C205" s="98">
        <v>1.3500000000000002E-2</v>
      </c>
      <c r="D205" s="112">
        <v>734862635.5</v>
      </c>
      <c r="E205" s="98">
        <v>2.1400000000000002E-2</v>
      </c>
      <c r="F205" s="19"/>
      <c r="G205" s="19"/>
      <c r="H205" s="19"/>
      <c r="I205" s="19"/>
      <c r="J205" s="19"/>
      <c r="K205" s="19"/>
      <c r="L205" s="19"/>
    </row>
    <row r="206" spans="1:12" s="3" customFormat="1">
      <c r="A206" s="27" t="s">
        <v>116</v>
      </c>
      <c r="B206" s="113">
        <v>1876</v>
      </c>
      <c r="C206" s="98">
        <v>5.8999999999999999E-3</v>
      </c>
      <c r="D206" s="112">
        <v>204256099.30000001</v>
      </c>
      <c r="E206" s="98">
        <v>5.8999999999999999E-3</v>
      </c>
      <c r="F206" s="19"/>
      <c r="G206" s="19"/>
      <c r="H206" s="19"/>
      <c r="I206" s="19"/>
      <c r="J206" s="19"/>
      <c r="K206" s="19"/>
      <c r="L206" s="19"/>
    </row>
    <row r="207" spans="1:12" s="3" customFormat="1">
      <c r="A207" s="27" t="s">
        <v>117</v>
      </c>
      <c r="B207" s="113">
        <v>174</v>
      </c>
      <c r="C207" s="98">
        <v>5.9999999999999995E-4</v>
      </c>
      <c r="D207" s="112">
        <v>17116651.050000001</v>
      </c>
      <c r="E207" s="98">
        <v>5.0000000000000001E-4</v>
      </c>
      <c r="F207" s="19"/>
      <c r="G207" s="19"/>
      <c r="H207" s="19"/>
      <c r="I207" s="19"/>
      <c r="J207" s="19"/>
      <c r="K207" s="19"/>
      <c r="L207" s="19"/>
    </row>
    <row r="208" spans="1:12" s="3" customFormat="1">
      <c r="A208" s="27" t="s">
        <v>118</v>
      </c>
      <c r="B208" s="113">
        <v>112</v>
      </c>
      <c r="C208" s="98">
        <v>4.0000000000000002E-4</v>
      </c>
      <c r="D208" s="112">
        <v>13612601.91</v>
      </c>
      <c r="E208" s="98">
        <v>4.0000000000000002E-4</v>
      </c>
      <c r="F208" s="19"/>
      <c r="G208" s="19"/>
      <c r="H208" s="19"/>
      <c r="I208" s="19"/>
      <c r="J208" s="19"/>
      <c r="K208" s="19"/>
      <c r="L208" s="19"/>
    </row>
    <row r="209" spans="1:12" s="3" customFormat="1">
      <c r="A209" s="27" t="s">
        <v>119</v>
      </c>
      <c r="B209" s="113">
        <v>122</v>
      </c>
      <c r="C209" s="98">
        <v>4.0000000000000002E-4</v>
      </c>
      <c r="D209" s="112">
        <v>16373673.25</v>
      </c>
      <c r="E209" s="98">
        <v>5.0000000000000001E-4</v>
      </c>
      <c r="F209" s="19"/>
      <c r="G209" s="19"/>
      <c r="H209" s="19"/>
      <c r="I209" s="19"/>
      <c r="J209" s="19"/>
      <c r="K209" s="19"/>
      <c r="L209" s="19"/>
    </row>
    <row r="210" spans="1:12" s="3" customFormat="1">
      <c r="A210" s="27" t="s">
        <v>120</v>
      </c>
      <c r="B210" s="113">
        <v>74</v>
      </c>
      <c r="C210" s="98">
        <v>2.0000000000000001E-4</v>
      </c>
      <c r="D210" s="112">
        <v>11174641.6</v>
      </c>
      <c r="E210" s="98">
        <v>2.9999999999999997E-4</v>
      </c>
      <c r="F210" s="19"/>
      <c r="G210" s="19"/>
      <c r="H210" s="19"/>
      <c r="I210" s="19"/>
      <c r="J210" s="19"/>
      <c r="K210" s="19"/>
      <c r="L210" s="19"/>
    </row>
    <row r="211" spans="1:12" s="4" customFormat="1" ht="12.75" customHeight="1" thickBot="1">
      <c r="A211" s="40" t="s">
        <v>43</v>
      </c>
      <c r="B211" s="41">
        <f>SUM(B196:B210)</f>
        <v>315465</v>
      </c>
      <c r="C211" s="42">
        <v>0.99999999999999989</v>
      </c>
      <c r="D211" s="43">
        <f>SUM(D196:D210)</f>
        <v>34331041830.889992</v>
      </c>
      <c r="E211" s="42">
        <v>0.99999999999999989</v>
      </c>
      <c r="F211" s="46"/>
      <c r="G211" s="46"/>
      <c r="H211" s="46"/>
      <c r="I211" s="46"/>
      <c r="J211" s="46"/>
      <c r="K211" s="46"/>
      <c r="L211" s="46"/>
    </row>
    <row r="212" spans="1:12" s="3" customFormat="1" ht="12.75" customHeight="1" thickTop="1">
      <c r="A212" s="19"/>
      <c r="B212" s="19"/>
      <c r="C212" s="19"/>
      <c r="D212" s="19"/>
      <c r="E212" s="19"/>
      <c r="F212" s="19"/>
      <c r="G212" s="19"/>
      <c r="H212" s="19"/>
      <c r="I212" s="19"/>
      <c r="J212" s="19"/>
      <c r="K212" s="19"/>
      <c r="L212" s="19"/>
    </row>
    <row r="213" spans="1:12" s="3" customFormat="1">
      <c r="A213" s="45" t="s">
        <v>121</v>
      </c>
      <c r="B213" s="26" t="s">
        <v>77</v>
      </c>
      <c r="C213" s="26" t="s">
        <v>78</v>
      </c>
      <c r="D213" s="26" t="s">
        <v>79</v>
      </c>
      <c r="E213" s="26" t="s">
        <v>80</v>
      </c>
      <c r="F213" s="19"/>
      <c r="G213" s="19"/>
      <c r="H213" s="19"/>
      <c r="I213" s="19"/>
      <c r="J213" s="19"/>
      <c r="K213" s="19"/>
      <c r="L213" s="19"/>
    </row>
    <row r="214" spans="1:12" s="3" customFormat="1">
      <c r="A214" s="27" t="s">
        <v>106</v>
      </c>
      <c r="B214" s="113">
        <v>128147</v>
      </c>
      <c r="C214" s="111">
        <v>0.40620000000000001</v>
      </c>
      <c r="D214" s="62">
        <v>7349302703.3400002</v>
      </c>
      <c r="E214" s="111">
        <v>0.21410000000000001</v>
      </c>
      <c r="F214" s="28"/>
      <c r="G214" s="19"/>
      <c r="H214" s="19"/>
      <c r="I214" s="19"/>
      <c r="J214" s="19"/>
      <c r="K214" s="19"/>
      <c r="L214" s="19"/>
    </row>
    <row r="215" spans="1:12" s="3" customFormat="1">
      <c r="A215" s="27" t="s">
        <v>107</v>
      </c>
      <c r="B215" s="113">
        <v>15329</v>
      </c>
      <c r="C215" s="111">
        <v>4.8600000000000004E-2</v>
      </c>
      <c r="D215" s="62">
        <v>1689191679.1099999</v>
      </c>
      <c r="E215" s="111">
        <v>4.9200000000000001E-2</v>
      </c>
      <c r="F215" s="19"/>
      <c r="G215" s="19"/>
      <c r="H215" s="19"/>
      <c r="I215" s="19"/>
      <c r="J215" s="19"/>
      <c r="K215" s="19"/>
      <c r="L215" s="19"/>
    </row>
    <row r="216" spans="1:12" s="3" customFormat="1">
      <c r="A216" s="27" t="s">
        <v>108</v>
      </c>
      <c r="B216" s="113">
        <v>16492</v>
      </c>
      <c r="C216" s="111">
        <v>5.2300000000000006E-2</v>
      </c>
      <c r="D216" s="62">
        <v>1984573253.5899999</v>
      </c>
      <c r="E216" s="111">
        <v>5.7800000000000004E-2</v>
      </c>
      <c r="F216" s="19"/>
      <c r="G216" s="19"/>
      <c r="H216" s="19"/>
      <c r="I216" s="19"/>
      <c r="J216" s="19"/>
      <c r="K216" s="19"/>
      <c r="L216" s="19"/>
    </row>
    <row r="217" spans="1:12" s="3" customFormat="1">
      <c r="A217" s="27" t="s">
        <v>109</v>
      </c>
      <c r="B217" s="113">
        <v>18667</v>
      </c>
      <c r="C217" s="111">
        <v>5.9200000000000003E-2</v>
      </c>
      <c r="D217" s="62">
        <v>2430906368.23</v>
      </c>
      <c r="E217" s="111">
        <v>7.0800000000000002E-2</v>
      </c>
      <c r="F217" s="19"/>
      <c r="G217" s="19"/>
      <c r="H217" s="19"/>
      <c r="I217" s="19"/>
      <c r="J217" s="19"/>
      <c r="K217" s="19"/>
      <c r="L217" s="19"/>
    </row>
    <row r="218" spans="1:12" s="3" customFormat="1">
      <c r="A218" s="27" t="s">
        <v>110</v>
      </c>
      <c r="B218" s="113">
        <v>22065</v>
      </c>
      <c r="C218" s="111">
        <v>6.9900000000000004E-2</v>
      </c>
      <c r="D218" s="62">
        <v>3016000157.9699998</v>
      </c>
      <c r="E218" s="111">
        <v>8.7899999999999992E-2</v>
      </c>
      <c r="F218" s="19"/>
      <c r="G218" s="19"/>
      <c r="H218" s="19"/>
      <c r="I218" s="19"/>
      <c r="J218" s="19"/>
      <c r="K218" s="19"/>
      <c r="L218" s="19"/>
    </row>
    <row r="219" spans="1:12" s="3" customFormat="1">
      <c r="A219" s="27" t="s">
        <v>111</v>
      </c>
      <c r="B219" s="113">
        <v>24518</v>
      </c>
      <c r="C219" s="111">
        <v>7.7699999999999991E-2</v>
      </c>
      <c r="D219" s="62">
        <v>3542717308.75</v>
      </c>
      <c r="E219" s="111">
        <v>0.1032</v>
      </c>
      <c r="F219" s="19"/>
      <c r="G219" s="19"/>
      <c r="H219" s="19"/>
      <c r="I219" s="19"/>
      <c r="J219" s="19"/>
      <c r="K219" s="19"/>
      <c r="L219" s="19"/>
    </row>
    <row r="220" spans="1:12" s="3" customFormat="1">
      <c r="A220" s="27" t="s">
        <v>112</v>
      </c>
      <c r="B220" s="113">
        <v>23690</v>
      </c>
      <c r="C220" s="111">
        <v>7.51E-2</v>
      </c>
      <c r="D220" s="62">
        <v>3669664332.7399998</v>
      </c>
      <c r="E220" s="111">
        <v>0.1069</v>
      </c>
      <c r="F220" s="19"/>
      <c r="G220" s="19"/>
      <c r="H220" s="19"/>
      <c r="I220" s="19"/>
      <c r="J220" s="19"/>
      <c r="K220" s="19"/>
      <c r="L220" s="19"/>
    </row>
    <row r="221" spans="1:12" s="3" customFormat="1">
      <c r="A221" s="27" t="s">
        <v>113</v>
      </c>
      <c r="B221" s="113">
        <v>22977</v>
      </c>
      <c r="C221" s="111">
        <v>7.2800000000000004E-2</v>
      </c>
      <c r="D221" s="62">
        <v>3500731102.8800001</v>
      </c>
      <c r="E221" s="111">
        <v>0.10199999999999999</v>
      </c>
      <c r="F221" s="19"/>
      <c r="G221" s="19"/>
      <c r="H221" s="19"/>
      <c r="I221" s="19"/>
      <c r="J221" s="19"/>
      <c r="K221" s="19"/>
      <c r="L221" s="19"/>
    </row>
    <row r="222" spans="1:12" s="3" customFormat="1">
      <c r="A222" s="27" t="s">
        <v>114</v>
      </c>
      <c r="B222" s="113">
        <v>16440</v>
      </c>
      <c r="C222" s="111">
        <v>5.21E-2</v>
      </c>
      <c r="D222" s="62">
        <v>2431655345.5999999</v>
      </c>
      <c r="E222" s="111">
        <v>7.0800000000000002E-2</v>
      </c>
      <c r="F222" s="19"/>
      <c r="G222" s="19"/>
      <c r="H222" s="19"/>
      <c r="I222" s="19"/>
      <c r="J222" s="19"/>
      <c r="K222" s="19"/>
      <c r="L222" s="19"/>
    </row>
    <row r="223" spans="1:12" s="3" customFormat="1">
      <c r="A223" s="27" t="s">
        <v>115</v>
      </c>
      <c r="B223" s="113">
        <v>11420</v>
      </c>
      <c r="C223" s="111">
        <v>3.6200000000000003E-2</v>
      </c>
      <c r="D223" s="62">
        <v>1866068527.49</v>
      </c>
      <c r="E223" s="111">
        <v>5.4400000000000004E-2</v>
      </c>
      <c r="F223" s="19"/>
      <c r="G223" s="19"/>
      <c r="H223" s="19"/>
      <c r="I223" s="19"/>
      <c r="J223" s="19"/>
      <c r="K223" s="19"/>
      <c r="L223" s="19"/>
    </row>
    <row r="224" spans="1:12" s="3" customFormat="1">
      <c r="A224" s="27" t="s">
        <v>116</v>
      </c>
      <c r="B224" s="113">
        <v>7281</v>
      </c>
      <c r="C224" s="111">
        <v>2.3099999999999999E-2</v>
      </c>
      <c r="D224" s="62">
        <v>1287703695.79</v>
      </c>
      <c r="E224" s="111">
        <v>3.7499999999999999E-2</v>
      </c>
      <c r="F224" s="19"/>
      <c r="G224" s="19"/>
      <c r="H224" s="19"/>
      <c r="I224" s="19"/>
      <c r="J224" s="19"/>
      <c r="K224" s="19"/>
      <c r="L224" s="19"/>
    </row>
    <row r="225" spans="1:12" s="3" customFormat="1">
      <c r="A225" s="27" t="s">
        <v>117</v>
      </c>
      <c r="B225" s="113">
        <v>5184</v>
      </c>
      <c r="C225" s="111">
        <v>1.6399999999999998E-2</v>
      </c>
      <c r="D225" s="62">
        <v>969507074.45000005</v>
      </c>
      <c r="E225" s="111">
        <v>2.8199999999999999E-2</v>
      </c>
      <c r="F225" s="19"/>
      <c r="G225" s="19"/>
      <c r="H225" s="19"/>
      <c r="I225" s="19"/>
      <c r="J225" s="19"/>
      <c r="K225" s="19"/>
      <c r="L225" s="19"/>
    </row>
    <row r="226" spans="1:12" s="3" customFormat="1">
      <c r="A226" s="27" t="s">
        <v>118</v>
      </c>
      <c r="B226" s="113">
        <v>1619</v>
      </c>
      <c r="C226" s="111">
        <v>5.1000000000000004E-3</v>
      </c>
      <c r="D226" s="62">
        <v>289735798.26999998</v>
      </c>
      <c r="E226" s="111">
        <v>8.3999999999999995E-3</v>
      </c>
      <c r="F226" s="19"/>
      <c r="G226" s="19"/>
      <c r="H226" s="19"/>
      <c r="I226" s="19"/>
      <c r="J226" s="19"/>
      <c r="K226" s="19"/>
      <c r="L226" s="19"/>
    </row>
    <row r="227" spans="1:12" s="3" customFormat="1">
      <c r="A227" s="27" t="s">
        <v>119</v>
      </c>
      <c r="B227" s="113">
        <v>1624</v>
      </c>
      <c r="C227" s="111">
        <v>5.1000000000000004E-3</v>
      </c>
      <c r="D227" s="62">
        <v>301213715.51999998</v>
      </c>
      <c r="E227" s="111">
        <v>8.8000000000000005E-3</v>
      </c>
      <c r="F227" s="19"/>
      <c r="G227" s="19"/>
      <c r="H227" s="19"/>
      <c r="I227" s="19"/>
      <c r="J227" s="19"/>
      <c r="K227" s="19"/>
      <c r="L227" s="19"/>
    </row>
    <row r="228" spans="1:12" s="3" customFormat="1">
      <c r="A228" s="27" t="s">
        <v>120</v>
      </c>
      <c r="B228" s="113">
        <v>12</v>
      </c>
      <c r="C228" s="111">
        <v>0</v>
      </c>
      <c r="D228" s="62">
        <v>2070767.16</v>
      </c>
      <c r="E228" s="111">
        <v>1E-4</v>
      </c>
      <c r="F228" s="19"/>
      <c r="G228" s="19"/>
      <c r="H228" s="19"/>
      <c r="I228" s="19"/>
      <c r="J228" s="19"/>
      <c r="K228" s="19"/>
      <c r="L228" s="19"/>
    </row>
    <row r="229" spans="1:12" s="4" customFormat="1" ht="12.75" customHeight="1" thickBot="1">
      <c r="A229" s="40" t="s">
        <v>43</v>
      </c>
      <c r="B229" s="41">
        <f>SUM(B214:B228)</f>
        <v>315465</v>
      </c>
      <c r="C229" s="42">
        <v>0.99999999999999989</v>
      </c>
      <c r="D229" s="43">
        <f>SUM(D214:D228)</f>
        <v>34331041830.889999</v>
      </c>
      <c r="E229" s="42">
        <v>0.99999999999999989</v>
      </c>
      <c r="F229" s="46"/>
      <c r="G229" s="46"/>
      <c r="H229" s="46"/>
      <c r="I229" s="46"/>
      <c r="J229" s="46"/>
      <c r="K229" s="46"/>
      <c r="L229" s="46"/>
    </row>
    <row r="230" spans="1:12" s="3" customFormat="1" ht="12.75" customHeight="1" thickTop="1">
      <c r="A230" s="19"/>
      <c r="B230" s="19"/>
      <c r="C230" s="19"/>
      <c r="D230" s="19"/>
      <c r="E230" s="19"/>
      <c r="F230" s="19"/>
      <c r="G230" s="19"/>
      <c r="H230" s="19"/>
      <c r="I230" s="19"/>
      <c r="J230" s="19"/>
      <c r="K230" s="19"/>
      <c r="L230" s="19"/>
    </row>
    <row r="231" spans="1:12" s="3" customFormat="1" ht="12.75" customHeight="1">
      <c r="A231" s="45" t="s">
        <v>122</v>
      </c>
      <c r="B231" s="26" t="s">
        <v>77</v>
      </c>
      <c r="C231" s="26" t="s">
        <v>78</v>
      </c>
      <c r="D231" s="26" t="s">
        <v>79</v>
      </c>
      <c r="E231" s="26" t="s">
        <v>80</v>
      </c>
      <c r="F231" s="19"/>
      <c r="G231" s="19"/>
      <c r="H231" s="19"/>
      <c r="I231" s="19"/>
      <c r="J231" s="19"/>
      <c r="K231" s="19"/>
      <c r="L231" s="19"/>
    </row>
    <row r="232" spans="1:12" s="3" customFormat="1" ht="12.75" customHeight="1">
      <c r="A232" s="27" t="s">
        <v>123</v>
      </c>
      <c r="B232" s="113">
        <v>5678</v>
      </c>
      <c r="C232" s="111">
        <v>1.8000000000000002E-2</v>
      </c>
      <c r="D232" s="112">
        <v>14342822.24</v>
      </c>
      <c r="E232" s="111">
        <v>4.0000000000000002E-4</v>
      </c>
      <c r="F232" s="28"/>
      <c r="G232" s="19"/>
      <c r="H232" s="19"/>
      <c r="I232" s="19"/>
      <c r="J232" s="19"/>
      <c r="K232" s="19"/>
      <c r="L232" s="19"/>
    </row>
    <row r="233" spans="1:12" s="3" customFormat="1" ht="12.75" customHeight="1">
      <c r="A233" s="27" t="s">
        <v>124</v>
      </c>
      <c r="B233" s="113">
        <v>6486</v>
      </c>
      <c r="C233" s="111">
        <v>2.06E-2</v>
      </c>
      <c r="D233" s="112">
        <v>48986623.109999999</v>
      </c>
      <c r="E233" s="111">
        <v>1.4000000000000002E-3</v>
      </c>
      <c r="F233" s="19"/>
      <c r="G233" s="19"/>
      <c r="H233" s="19"/>
      <c r="I233" s="19"/>
      <c r="J233" s="19"/>
      <c r="K233" s="19"/>
      <c r="L233" s="19"/>
    </row>
    <row r="234" spans="1:12" s="3" customFormat="1" ht="12.75" customHeight="1">
      <c r="A234" s="27" t="s">
        <v>125</v>
      </c>
      <c r="B234" s="113">
        <v>23622</v>
      </c>
      <c r="C234" s="111">
        <v>7.4900000000000008E-2</v>
      </c>
      <c r="D234" s="112">
        <v>417727068.22000003</v>
      </c>
      <c r="E234" s="111">
        <v>1.2199999999999999E-2</v>
      </c>
      <c r="F234" s="19"/>
      <c r="G234" s="19"/>
      <c r="H234" s="19"/>
      <c r="I234" s="19"/>
      <c r="J234" s="19"/>
      <c r="K234" s="19"/>
      <c r="L234" s="19"/>
    </row>
    <row r="235" spans="1:12" s="3" customFormat="1" ht="12.75" customHeight="1">
      <c r="A235" s="27" t="s">
        <v>126</v>
      </c>
      <c r="B235" s="113">
        <v>42925</v>
      </c>
      <c r="C235" s="111">
        <v>0.1361</v>
      </c>
      <c r="D235" s="112">
        <v>1611475462.8900001</v>
      </c>
      <c r="E235" s="111">
        <v>4.6900000000000004E-2</v>
      </c>
      <c r="F235" s="19"/>
      <c r="G235" s="19"/>
      <c r="H235" s="19"/>
      <c r="I235" s="19"/>
      <c r="J235" s="19"/>
      <c r="K235" s="19"/>
      <c r="L235" s="19"/>
    </row>
    <row r="236" spans="1:12" s="3" customFormat="1" ht="12.75" customHeight="1">
      <c r="A236" s="27" t="s">
        <v>127</v>
      </c>
      <c r="B236" s="113">
        <v>47155</v>
      </c>
      <c r="C236" s="111">
        <v>0.14949999999999999</v>
      </c>
      <c r="D236" s="112">
        <v>2947246596.3000002</v>
      </c>
      <c r="E236" s="111">
        <v>8.5800000000000001E-2</v>
      </c>
      <c r="F236" s="19"/>
      <c r="G236" s="19"/>
      <c r="H236" s="19"/>
      <c r="I236" s="19"/>
      <c r="J236" s="19"/>
      <c r="K236" s="19"/>
      <c r="L236" s="19"/>
    </row>
    <row r="237" spans="1:12" s="3" customFormat="1" ht="12.75" customHeight="1">
      <c r="A237" s="27" t="s">
        <v>128</v>
      </c>
      <c r="B237" s="113">
        <v>45708</v>
      </c>
      <c r="C237" s="111">
        <v>0.1449</v>
      </c>
      <c r="D237" s="112">
        <v>3987340949.1999998</v>
      </c>
      <c r="E237" s="111">
        <v>0.11609999999999999</v>
      </c>
      <c r="F237" s="19"/>
      <c r="G237" s="19"/>
      <c r="H237" s="19"/>
      <c r="I237" s="19"/>
      <c r="J237" s="19"/>
      <c r="K237" s="19"/>
      <c r="L237" s="19"/>
    </row>
    <row r="238" spans="1:12" s="3" customFormat="1" ht="12.75" customHeight="1">
      <c r="A238" s="27" t="s">
        <v>129</v>
      </c>
      <c r="B238" s="113">
        <v>71456</v>
      </c>
      <c r="C238" s="111">
        <v>0.22649999999999998</v>
      </c>
      <c r="D238" s="112">
        <v>8766432812.3799992</v>
      </c>
      <c r="E238" s="111">
        <v>0.25540000000000002</v>
      </c>
      <c r="F238" s="19"/>
      <c r="G238" s="19"/>
      <c r="H238" s="19"/>
      <c r="I238" s="19"/>
      <c r="J238" s="19"/>
      <c r="K238" s="19"/>
      <c r="L238" s="19"/>
    </row>
    <row r="239" spans="1:12" s="3" customFormat="1" ht="12.75" customHeight="1">
      <c r="A239" s="27" t="s">
        <v>130</v>
      </c>
      <c r="B239" s="113">
        <v>37217</v>
      </c>
      <c r="C239" s="111">
        <v>0.11800000000000001</v>
      </c>
      <c r="D239" s="112">
        <v>6377909541.8299999</v>
      </c>
      <c r="E239" s="111">
        <v>0.18579999999999999</v>
      </c>
      <c r="F239" s="19"/>
      <c r="G239" s="19"/>
      <c r="H239" s="19"/>
      <c r="I239" s="19"/>
      <c r="J239" s="19"/>
      <c r="K239" s="19"/>
      <c r="L239" s="19"/>
    </row>
    <row r="240" spans="1:12" s="3" customFormat="1" ht="12.75" customHeight="1">
      <c r="A240" s="27" t="s">
        <v>131</v>
      </c>
      <c r="B240" s="113">
        <v>16607</v>
      </c>
      <c r="C240" s="111">
        <v>5.2600000000000001E-2</v>
      </c>
      <c r="D240" s="112">
        <v>3672858634.4299998</v>
      </c>
      <c r="E240" s="111">
        <v>0.107</v>
      </c>
      <c r="F240" s="19"/>
      <c r="G240" s="19"/>
      <c r="H240" s="19"/>
      <c r="I240" s="19"/>
      <c r="J240" s="19"/>
      <c r="K240" s="19"/>
      <c r="L240" s="19"/>
    </row>
    <row r="241" spans="1:12" s="3" customFormat="1" ht="12.75" customHeight="1">
      <c r="A241" s="27" t="s">
        <v>132</v>
      </c>
      <c r="B241" s="113">
        <v>7849</v>
      </c>
      <c r="C241" s="111">
        <v>2.4900000000000002E-2</v>
      </c>
      <c r="D241" s="112">
        <v>2127864731.53</v>
      </c>
      <c r="E241" s="111">
        <v>6.2E-2</v>
      </c>
      <c r="F241" s="19"/>
      <c r="G241" s="19"/>
      <c r="H241" s="19"/>
      <c r="I241" s="19"/>
      <c r="J241" s="19"/>
      <c r="K241" s="19"/>
      <c r="L241" s="19"/>
    </row>
    <row r="242" spans="1:12" s="3" customFormat="1" ht="12.75" customHeight="1">
      <c r="A242" s="27" t="s">
        <v>133</v>
      </c>
      <c r="B242" s="113">
        <v>4344</v>
      </c>
      <c r="C242" s="111">
        <v>1.38E-2</v>
      </c>
      <c r="D242" s="112">
        <v>1395135632.98</v>
      </c>
      <c r="E242" s="111">
        <v>4.0599999999999997E-2</v>
      </c>
      <c r="F242" s="19"/>
      <c r="G242" s="19"/>
      <c r="H242" s="19"/>
      <c r="I242" s="19"/>
      <c r="J242" s="19"/>
      <c r="K242" s="19"/>
      <c r="L242" s="19"/>
    </row>
    <row r="243" spans="1:12" s="3" customFormat="1" ht="12.75" customHeight="1">
      <c r="A243" s="27" t="s">
        <v>134</v>
      </c>
      <c r="B243" s="113">
        <v>2302</v>
      </c>
      <c r="C243" s="111">
        <v>7.3000000000000001E-3</v>
      </c>
      <c r="D243" s="112">
        <v>855151593.44000006</v>
      </c>
      <c r="E243" s="111">
        <v>2.4900000000000002E-2</v>
      </c>
      <c r="F243" s="19"/>
      <c r="G243" s="19"/>
      <c r="H243" s="19"/>
      <c r="I243" s="19"/>
      <c r="J243" s="19"/>
      <c r="K243" s="19"/>
      <c r="L243" s="19"/>
    </row>
    <row r="244" spans="1:12" s="3" customFormat="1" ht="12.75" customHeight="1">
      <c r="A244" s="27" t="s">
        <v>135</v>
      </c>
      <c r="B244" s="113">
        <v>1449</v>
      </c>
      <c r="C244" s="111">
        <v>4.5999999999999999E-3</v>
      </c>
      <c r="D244" s="112">
        <v>611019945.88999999</v>
      </c>
      <c r="E244" s="111">
        <v>1.78E-2</v>
      </c>
      <c r="F244" s="19"/>
      <c r="G244" s="19"/>
      <c r="H244" s="19"/>
      <c r="I244" s="19"/>
      <c r="J244" s="19"/>
      <c r="K244" s="19"/>
      <c r="L244" s="19"/>
    </row>
    <row r="245" spans="1:12" s="3" customFormat="1" ht="12.75" customHeight="1">
      <c r="A245" s="27" t="s">
        <v>136</v>
      </c>
      <c r="B245" s="113">
        <v>1051</v>
      </c>
      <c r="C245" s="111">
        <v>3.3E-3</v>
      </c>
      <c r="D245" s="112">
        <v>497165125.13</v>
      </c>
      <c r="E245" s="111">
        <v>1.4499999999999999E-2</v>
      </c>
      <c r="F245" s="19"/>
      <c r="G245" s="19"/>
      <c r="H245" s="19"/>
      <c r="I245" s="19"/>
      <c r="J245" s="19"/>
      <c r="K245" s="19"/>
      <c r="L245" s="19"/>
    </row>
    <row r="246" spans="1:12" s="3" customFormat="1" ht="12.75" customHeight="1">
      <c r="A246" s="27" t="s">
        <v>137</v>
      </c>
      <c r="B246" s="113">
        <v>905</v>
      </c>
      <c r="C246" s="111">
        <v>2.8999999999999998E-3</v>
      </c>
      <c r="D246" s="112">
        <v>484127349.94999999</v>
      </c>
      <c r="E246" s="111">
        <v>1.41E-2</v>
      </c>
      <c r="F246" s="19"/>
      <c r="G246" s="19"/>
      <c r="H246" s="19"/>
      <c r="I246" s="19"/>
      <c r="J246" s="19"/>
      <c r="K246" s="19"/>
      <c r="L246" s="19"/>
    </row>
    <row r="247" spans="1:12" s="3" customFormat="1" ht="12.75" customHeight="1">
      <c r="A247" s="27" t="s">
        <v>138</v>
      </c>
      <c r="B247" s="113">
        <v>359</v>
      </c>
      <c r="C247" s="111">
        <v>1.1000000000000001E-3</v>
      </c>
      <c r="D247" s="112">
        <v>230466611.15000001</v>
      </c>
      <c r="E247" s="111">
        <v>6.7000000000000002E-3</v>
      </c>
      <c r="F247" s="19"/>
      <c r="G247" s="19"/>
      <c r="H247" s="19"/>
      <c r="I247" s="19"/>
      <c r="J247" s="19"/>
      <c r="K247" s="19"/>
      <c r="L247" s="19"/>
    </row>
    <row r="248" spans="1:12" s="3" customFormat="1" ht="12.75" customHeight="1">
      <c r="A248" s="27" t="s">
        <v>139</v>
      </c>
      <c r="B248" s="113">
        <v>179</v>
      </c>
      <c r="C248" s="111">
        <v>5.9999999999999995E-4</v>
      </c>
      <c r="D248" s="112">
        <v>133565921.76000001</v>
      </c>
      <c r="E248" s="111">
        <v>3.9000000000000003E-3</v>
      </c>
      <c r="F248" s="19"/>
      <c r="G248" s="19"/>
      <c r="H248" s="19"/>
      <c r="I248" s="19"/>
      <c r="J248" s="19"/>
      <c r="K248" s="19"/>
      <c r="L248" s="19"/>
    </row>
    <row r="249" spans="1:12" s="3" customFormat="1" ht="12.75" customHeight="1">
      <c r="A249" s="27" t="s">
        <v>140</v>
      </c>
      <c r="B249" s="113">
        <v>106</v>
      </c>
      <c r="C249" s="111">
        <v>2.9999999999999997E-4</v>
      </c>
      <c r="D249" s="112">
        <v>88732046.209999993</v>
      </c>
      <c r="E249" s="111">
        <v>2.5999999999999999E-3</v>
      </c>
      <c r="F249" s="19"/>
      <c r="G249" s="19"/>
      <c r="H249" s="19"/>
      <c r="I249" s="19"/>
      <c r="J249" s="19"/>
      <c r="K249" s="19"/>
      <c r="L249" s="19"/>
    </row>
    <row r="250" spans="1:12" s="3" customFormat="1" ht="12.75" customHeight="1">
      <c r="A250" s="27" t="s">
        <v>141</v>
      </c>
      <c r="B250" s="113">
        <v>62</v>
      </c>
      <c r="C250" s="111">
        <v>2.0000000000000001E-4</v>
      </c>
      <c r="D250" s="112">
        <v>58483981.75</v>
      </c>
      <c r="E250" s="111">
        <v>1.7000000000000001E-3</v>
      </c>
      <c r="F250" s="19"/>
      <c r="G250" s="19"/>
      <c r="H250" s="19"/>
      <c r="I250" s="19"/>
      <c r="J250" s="19"/>
      <c r="K250" s="19"/>
      <c r="L250" s="19"/>
    </row>
    <row r="251" spans="1:12" s="3" customFormat="1" ht="12.75" customHeight="1">
      <c r="A251" s="27" t="s">
        <v>142</v>
      </c>
      <c r="B251" s="113">
        <v>5</v>
      </c>
      <c r="C251" s="111">
        <v>0</v>
      </c>
      <c r="D251" s="112">
        <v>5008380.5</v>
      </c>
      <c r="E251" s="111">
        <v>1E-4</v>
      </c>
      <c r="F251" s="19"/>
      <c r="G251" s="19"/>
      <c r="H251" s="19"/>
      <c r="I251" s="19"/>
      <c r="J251" s="19"/>
      <c r="K251" s="19"/>
      <c r="L251" s="19"/>
    </row>
    <row r="252" spans="1:12" s="3" customFormat="1" ht="12.75" customHeight="1" thickBot="1">
      <c r="A252" s="40" t="s">
        <v>43</v>
      </c>
      <c r="B252" s="41">
        <f>SUM(B232:B251)</f>
        <v>315465</v>
      </c>
      <c r="C252" s="42">
        <v>0.99999999999999989</v>
      </c>
      <c r="D252" s="43">
        <f>SUM(D232:D251)</f>
        <v>34331041830.889996</v>
      </c>
      <c r="E252" s="42">
        <v>0.99999999999999989</v>
      </c>
      <c r="F252" s="19"/>
      <c r="G252" s="19"/>
      <c r="H252" s="19"/>
      <c r="I252" s="19"/>
      <c r="J252" s="19"/>
      <c r="K252" s="19"/>
      <c r="L252" s="19"/>
    </row>
    <row r="253" spans="1:12" s="3" customFormat="1" ht="12.75" customHeight="1" thickTop="1">
      <c r="A253" s="19"/>
      <c r="B253" s="19"/>
      <c r="C253" s="19"/>
      <c r="D253" s="19"/>
      <c r="E253" s="19"/>
      <c r="F253" s="19"/>
      <c r="G253" s="19"/>
      <c r="H253" s="19"/>
      <c r="I253" s="19"/>
      <c r="J253" s="19"/>
      <c r="K253" s="19"/>
      <c r="L253" s="19"/>
    </row>
    <row r="254" spans="1:12" s="3" customFormat="1" ht="12.75" customHeight="1">
      <c r="A254" s="19"/>
      <c r="B254" s="19"/>
      <c r="C254" s="19"/>
      <c r="D254" s="19"/>
      <c r="E254" s="19"/>
      <c r="F254" s="19"/>
      <c r="G254" s="19"/>
      <c r="H254" s="19"/>
      <c r="I254" s="19"/>
      <c r="J254" s="19"/>
      <c r="K254" s="19"/>
      <c r="L254" s="19"/>
    </row>
    <row r="255" spans="1:12" s="3" customFormat="1">
      <c r="A255" s="45" t="s">
        <v>143</v>
      </c>
      <c r="B255" s="26" t="s">
        <v>77</v>
      </c>
      <c r="C255" s="26" t="s">
        <v>78</v>
      </c>
      <c r="D255" s="26" t="s">
        <v>79</v>
      </c>
      <c r="E255" s="26" t="s">
        <v>80</v>
      </c>
      <c r="F255" s="19"/>
      <c r="G255" s="19"/>
      <c r="H255" s="19"/>
      <c r="I255" s="19"/>
      <c r="J255" s="19"/>
      <c r="K255" s="19"/>
      <c r="L255" s="19"/>
    </row>
    <row r="256" spans="1:12" s="3" customFormat="1">
      <c r="A256" s="27" t="s">
        <v>144</v>
      </c>
      <c r="B256" s="113">
        <v>12024</v>
      </c>
      <c r="C256" s="111">
        <v>3.8100000000000002E-2</v>
      </c>
      <c r="D256" s="112">
        <v>1219988803.95</v>
      </c>
      <c r="E256" s="111">
        <v>3.5499999999999997E-2</v>
      </c>
      <c r="F256" s="19"/>
      <c r="G256" s="19"/>
      <c r="H256" s="19"/>
      <c r="I256" s="19"/>
      <c r="J256" s="19"/>
      <c r="K256" s="19"/>
      <c r="L256" s="19"/>
    </row>
    <row r="257" spans="1:12" s="3" customFormat="1">
      <c r="A257" s="27" t="s">
        <v>145</v>
      </c>
      <c r="B257" s="113">
        <v>14354</v>
      </c>
      <c r="C257" s="111">
        <v>4.5499999999999999E-2</v>
      </c>
      <c r="D257" s="112">
        <v>1335149511.96</v>
      </c>
      <c r="E257" s="111">
        <v>3.8900000000000004E-2</v>
      </c>
      <c r="F257" s="19"/>
      <c r="G257" s="19"/>
      <c r="H257" s="19"/>
      <c r="I257" s="19"/>
      <c r="J257" s="19"/>
      <c r="K257" s="19"/>
      <c r="L257" s="19"/>
    </row>
    <row r="258" spans="1:12" s="3" customFormat="1">
      <c r="A258" s="27" t="s">
        <v>146</v>
      </c>
      <c r="B258" s="113">
        <v>21566</v>
      </c>
      <c r="C258" s="111">
        <v>6.8400000000000002E-2</v>
      </c>
      <c r="D258" s="112">
        <v>3583801887.5900002</v>
      </c>
      <c r="E258" s="111">
        <v>0.10439999999999999</v>
      </c>
      <c r="F258" s="19"/>
      <c r="G258" s="19"/>
      <c r="H258" s="19"/>
      <c r="I258" s="19"/>
      <c r="J258" s="19"/>
      <c r="K258" s="19"/>
      <c r="L258" s="19"/>
    </row>
    <row r="259" spans="1:12" s="3" customFormat="1">
      <c r="A259" s="27" t="s">
        <v>147</v>
      </c>
      <c r="B259" s="113">
        <v>11599</v>
      </c>
      <c r="C259" s="111">
        <v>3.6799999999999999E-2</v>
      </c>
      <c r="D259" s="112">
        <v>876178971.33000004</v>
      </c>
      <c r="E259" s="111">
        <v>2.5499999999999998E-2</v>
      </c>
      <c r="F259" s="19"/>
      <c r="G259" s="19"/>
      <c r="H259" s="19"/>
      <c r="I259" s="19"/>
      <c r="J259" s="19"/>
      <c r="K259" s="19"/>
      <c r="L259" s="19"/>
    </row>
    <row r="260" spans="1:12" s="3" customFormat="1">
      <c r="A260" s="27" t="s">
        <v>148</v>
      </c>
      <c r="B260" s="113">
        <v>34733</v>
      </c>
      <c r="C260" s="111">
        <v>0.1101</v>
      </c>
      <c r="D260" s="112">
        <v>2909661445.8099999</v>
      </c>
      <c r="E260" s="111">
        <v>8.48E-2</v>
      </c>
      <c r="F260" s="19"/>
      <c r="G260" s="19"/>
      <c r="H260" s="19"/>
      <c r="I260" s="19"/>
      <c r="J260" s="19"/>
      <c r="K260" s="19"/>
      <c r="L260" s="19"/>
    </row>
    <row r="261" spans="1:12" s="3" customFormat="1">
      <c r="A261" s="27" t="s">
        <v>149</v>
      </c>
      <c r="B261" s="113">
        <v>19234</v>
      </c>
      <c r="C261" s="111">
        <v>6.0999999999999999E-2</v>
      </c>
      <c r="D261" s="112">
        <v>1532054584.6800001</v>
      </c>
      <c r="E261" s="111">
        <v>4.4600000000000001E-2</v>
      </c>
      <c r="F261" s="19"/>
      <c r="G261" s="19"/>
      <c r="H261" s="19"/>
      <c r="I261" s="19"/>
      <c r="J261" s="19"/>
      <c r="K261" s="19"/>
      <c r="L261" s="19"/>
    </row>
    <row r="262" spans="1:12" s="3" customFormat="1">
      <c r="A262" s="27" t="s">
        <v>574</v>
      </c>
      <c r="B262" s="113">
        <v>34234</v>
      </c>
      <c r="C262" s="111">
        <v>0.1085</v>
      </c>
      <c r="D262" s="112">
        <v>4956747514.0699997</v>
      </c>
      <c r="E262" s="111">
        <v>0.1444</v>
      </c>
      <c r="F262" s="19"/>
      <c r="G262" s="19"/>
      <c r="H262" s="19"/>
      <c r="I262" s="19"/>
      <c r="J262" s="19"/>
      <c r="K262" s="19"/>
      <c r="L262" s="19"/>
    </row>
    <row r="263" spans="1:12" s="3" customFormat="1">
      <c r="A263" s="27" t="s">
        <v>150</v>
      </c>
      <c r="B263" s="113">
        <v>65249</v>
      </c>
      <c r="C263" s="111">
        <v>0.20679999999999998</v>
      </c>
      <c r="D263" s="112">
        <v>8489523599.2600002</v>
      </c>
      <c r="E263" s="111">
        <v>0.24729999999999999</v>
      </c>
      <c r="F263" s="19"/>
      <c r="G263" s="19"/>
      <c r="H263" s="19"/>
      <c r="I263" s="19"/>
      <c r="J263" s="19"/>
      <c r="K263" s="19"/>
      <c r="L263" s="19"/>
    </row>
    <row r="264" spans="1:12" s="3" customFormat="1">
      <c r="A264" s="27" t="s">
        <v>151</v>
      </c>
      <c r="B264" s="113">
        <v>26221</v>
      </c>
      <c r="C264" s="111">
        <v>8.3100000000000007E-2</v>
      </c>
      <c r="D264" s="112">
        <v>2943032184.6900001</v>
      </c>
      <c r="E264" s="111">
        <v>8.5699999999999998E-2</v>
      </c>
      <c r="F264" s="19"/>
      <c r="G264" s="19"/>
      <c r="H264" s="19"/>
      <c r="I264" s="19"/>
      <c r="J264" s="19"/>
      <c r="K264" s="19"/>
      <c r="L264" s="19"/>
    </row>
    <row r="265" spans="1:12" s="3" customFormat="1">
      <c r="A265" s="27" t="s">
        <v>152</v>
      </c>
      <c r="B265" s="113">
        <v>22428</v>
      </c>
      <c r="C265" s="111">
        <v>7.1099999999999997E-2</v>
      </c>
      <c r="D265" s="112">
        <v>1837380393.73</v>
      </c>
      <c r="E265" s="111">
        <v>5.3499999999999999E-2</v>
      </c>
      <c r="F265" s="19"/>
      <c r="G265" s="19"/>
      <c r="H265" s="19"/>
      <c r="I265" s="19"/>
      <c r="J265" s="19"/>
      <c r="K265" s="19"/>
      <c r="L265" s="19"/>
    </row>
    <row r="266" spans="1:12" s="3" customFormat="1">
      <c r="A266" s="27" t="s">
        <v>153</v>
      </c>
      <c r="B266" s="113">
        <v>13464</v>
      </c>
      <c r="C266" s="111">
        <v>4.2699999999999995E-2</v>
      </c>
      <c r="D266" s="112">
        <v>1097696900</v>
      </c>
      <c r="E266" s="111">
        <v>3.2000000000000001E-2</v>
      </c>
      <c r="F266" s="19"/>
      <c r="G266" s="19"/>
      <c r="H266" s="19"/>
      <c r="I266" s="19"/>
      <c r="J266" s="19"/>
      <c r="K266" s="19"/>
      <c r="L266" s="19"/>
    </row>
    <row r="267" spans="1:12" s="3" customFormat="1">
      <c r="A267" s="27" t="s">
        <v>154</v>
      </c>
      <c r="B267" s="113">
        <v>19377</v>
      </c>
      <c r="C267" s="111">
        <v>6.1399999999999996E-2</v>
      </c>
      <c r="D267" s="112">
        <v>1814472330.5999999</v>
      </c>
      <c r="E267" s="111">
        <v>5.2900000000000003E-2</v>
      </c>
      <c r="F267" s="19"/>
      <c r="G267" s="19"/>
      <c r="H267" s="19"/>
      <c r="I267" s="19"/>
      <c r="J267" s="19"/>
      <c r="K267" s="19"/>
      <c r="L267" s="19"/>
    </row>
    <row r="268" spans="1:12" s="3" customFormat="1">
      <c r="A268" s="121" t="s">
        <v>155</v>
      </c>
      <c r="B268" s="123">
        <v>20982</v>
      </c>
      <c r="C268" s="124">
        <v>6.6500000000000004E-2</v>
      </c>
      <c r="D268" s="125">
        <v>1735353703.22</v>
      </c>
      <c r="E268" s="124">
        <v>5.0499999999999996E-2</v>
      </c>
      <c r="F268" s="19"/>
      <c r="G268" s="19"/>
      <c r="H268" s="19"/>
      <c r="I268" s="19"/>
      <c r="J268" s="19"/>
      <c r="K268" s="19"/>
      <c r="L268" s="19"/>
    </row>
    <row r="269" spans="1:12" s="4" customFormat="1" ht="12.75" customHeight="1" thickBot="1">
      <c r="A269" s="122" t="s">
        <v>43</v>
      </c>
      <c r="B269" s="41">
        <f>SUM(B256:B268)</f>
        <v>315465</v>
      </c>
      <c r="C269" s="42">
        <f>SUM(C256:C268)</f>
        <v>0.99999999999999989</v>
      </c>
      <c r="D269" s="43">
        <f>SUM(D256:D268)</f>
        <v>34331041830.889999</v>
      </c>
      <c r="E269" s="42">
        <f>SUM(E256:E268)</f>
        <v>1</v>
      </c>
      <c r="F269" s="46"/>
      <c r="G269" s="46"/>
      <c r="H269" s="46"/>
      <c r="I269" s="46"/>
      <c r="J269" s="46"/>
      <c r="K269" s="46"/>
      <c r="L269" s="46"/>
    </row>
    <row r="270" spans="1:12" s="3" customFormat="1" ht="12.75" customHeight="1" thickTop="1">
      <c r="A270" s="19"/>
      <c r="B270" s="19"/>
      <c r="C270" s="19"/>
      <c r="D270" s="19"/>
      <c r="E270" s="19"/>
      <c r="F270" s="19"/>
      <c r="G270" s="19"/>
      <c r="H270" s="19"/>
      <c r="I270" s="19"/>
      <c r="J270" s="19"/>
      <c r="K270" s="19"/>
      <c r="L270" s="19"/>
    </row>
    <row r="271" spans="1:12" s="3" customFormat="1" ht="12.75" customHeight="1">
      <c r="A271" s="45" t="s">
        <v>598</v>
      </c>
      <c r="B271" s="26" t="s">
        <v>77</v>
      </c>
      <c r="C271" s="26" t="s">
        <v>78</v>
      </c>
      <c r="D271" s="26" t="s">
        <v>79</v>
      </c>
      <c r="E271" s="26" t="s">
        <v>80</v>
      </c>
      <c r="F271" s="19"/>
      <c r="G271" s="19"/>
      <c r="H271" s="19"/>
      <c r="I271" s="19"/>
      <c r="J271" s="19"/>
      <c r="K271" s="19"/>
      <c r="L271" s="19"/>
    </row>
    <row r="272" spans="1:12" s="3" customFormat="1">
      <c r="A272" s="27" t="s">
        <v>156</v>
      </c>
      <c r="B272" s="113">
        <v>178444</v>
      </c>
      <c r="C272" s="111">
        <v>0.56569999999999998</v>
      </c>
      <c r="D272" s="62">
        <v>15777079995.27</v>
      </c>
      <c r="E272" s="114">
        <v>0.45960000000000001</v>
      </c>
      <c r="F272" s="19"/>
      <c r="G272" s="19"/>
      <c r="H272" s="19"/>
      <c r="I272" s="19"/>
      <c r="J272" s="19"/>
      <c r="K272" s="19"/>
      <c r="L272" s="19"/>
    </row>
    <row r="273" spans="1:12" s="3" customFormat="1">
      <c r="A273" s="27" t="s">
        <v>157</v>
      </c>
      <c r="B273" s="126">
        <v>25712</v>
      </c>
      <c r="C273" s="111">
        <v>8.1500000000000003E-2</v>
      </c>
      <c r="D273" s="120">
        <v>3037493352.9299998</v>
      </c>
      <c r="E273" s="128">
        <v>8.8499999999999995E-2</v>
      </c>
      <c r="F273" s="47"/>
      <c r="G273" s="48"/>
      <c r="H273" s="19"/>
      <c r="I273" s="19"/>
      <c r="J273" s="19"/>
      <c r="K273" s="19"/>
      <c r="L273" s="19"/>
    </row>
    <row r="274" spans="1:12" s="3" customFormat="1">
      <c r="A274" s="27" t="s">
        <v>158</v>
      </c>
      <c r="B274" s="113">
        <v>77310</v>
      </c>
      <c r="C274" s="111">
        <v>0.24510000000000001</v>
      </c>
      <c r="D274" s="62">
        <v>10680404497.4</v>
      </c>
      <c r="E274" s="114">
        <v>0.31109999999999999</v>
      </c>
      <c r="F274" s="19"/>
      <c r="G274" s="19"/>
      <c r="H274" s="19"/>
      <c r="I274" s="19"/>
      <c r="J274" s="19"/>
      <c r="K274" s="19"/>
      <c r="L274" s="19"/>
    </row>
    <row r="275" spans="1:12" s="3" customFormat="1">
      <c r="A275" s="27" t="s">
        <v>159</v>
      </c>
      <c r="B275" s="126">
        <v>33999</v>
      </c>
      <c r="C275" s="111">
        <v>0.10779999999999999</v>
      </c>
      <c r="D275" s="120">
        <v>4836063985.29</v>
      </c>
      <c r="E275" s="128">
        <v>0.1409</v>
      </c>
      <c r="F275" s="19"/>
      <c r="G275" s="19"/>
      <c r="H275" s="19"/>
      <c r="I275" s="19"/>
      <c r="J275" s="19"/>
      <c r="K275" s="19"/>
      <c r="L275" s="19"/>
    </row>
    <row r="276" spans="1:12" s="3" customFormat="1" ht="12.75" customHeight="1" thickBot="1">
      <c r="A276" s="40" t="s">
        <v>43</v>
      </c>
      <c r="B276" s="41">
        <f>SUM(B272:B275)</f>
        <v>315465</v>
      </c>
      <c r="C276" s="127">
        <f>SUM(C272:C275)</f>
        <v>1.0001</v>
      </c>
      <c r="D276" s="43">
        <f>SUM(D272:D275)</f>
        <v>34331041830.889999</v>
      </c>
      <c r="E276" s="127">
        <f>SUM(E272:E275)</f>
        <v>1.0001</v>
      </c>
      <c r="F276" s="19"/>
      <c r="G276" s="19"/>
      <c r="H276" s="19"/>
      <c r="I276" s="19"/>
      <c r="J276" s="19"/>
      <c r="K276" s="19"/>
      <c r="L276" s="19"/>
    </row>
    <row r="277" spans="1:12" s="3" customFormat="1" ht="12.75" customHeight="1" thickTop="1">
      <c r="A277" s="19"/>
      <c r="B277" s="19"/>
      <c r="C277" s="19"/>
      <c r="D277" s="19"/>
      <c r="E277" s="19"/>
      <c r="F277" s="19"/>
      <c r="G277" s="19"/>
      <c r="H277" s="19"/>
      <c r="I277" s="19"/>
      <c r="J277" s="19"/>
      <c r="K277" s="19"/>
      <c r="L277" s="19"/>
    </row>
    <row r="278" spans="1:12" s="3" customFormat="1" ht="14.25">
      <c r="A278" s="45" t="s">
        <v>647</v>
      </c>
      <c r="B278" s="26" t="s">
        <v>77</v>
      </c>
      <c r="C278" s="26" t="s">
        <v>78</v>
      </c>
      <c r="D278" s="26" t="s">
        <v>79</v>
      </c>
      <c r="E278" s="26" t="s">
        <v>80</v>
      </c>
      <c r="F278" s="19"/>
      <c r="G278" s="19"/>
      <c r="H278" s="19"/>
      <c r="I278" s="19"/>
      <c r="J278" s="19"/>
      <c r="K278" s="19"/>
      <c r="L278" s="19"/>
    </row>
    <row r="279" spans="1:12" s="3" customFormat="1">
      <c r="A279" s="27" t="s">
        <v>160</v>
      </c>
      <c r="B279" s="113">
        <v>3152</v>
      </c>
      <c r="C279" s="111">
        <v>0.01</v>
      </c>
      <c r="D279" s="62">
        <v>409184384.51999998</v>
      </c>
      <c r="E279" s="111">
        <v>1.1899999999999999E-2</v>
      </c>
      <c r="F279" s="28"/>
      <c r="G279" s="19"/>
      <c r="H279" s="19"/>
      <c r="I279" s="19"/>
      <c r="J279" s="19"/>
      <c r="K279" s="19"/>
      <c r="L279" s="19"/>
    </row>
    <row r="280" spans="1:12" s="3" customFormat="1">
      <c r="A280" s="27" t="s">
        <v>161</v>
      </c>
      <c r="B280" s="113">
        <v>25313</v>
      </c>
      <c r="C280" s="111">
        <v>8.0199999999999994E-2</v>
      </c>
      <c r="D280" s="62">
        <v>3239539118.0599999</v>
      </c>
      <c r="E280" s="111">
        <v>9.4399999999999998E-2</v>
      </c>
      <c r="F280" s="19"/>
      <c r="G280" s="19"/>
      <c r="H280" s="19"/>
      <c r="I280" s="19"/>
      <c r="J280" s="19"/>
      <c r="K280" s="19"/>
      <c r="L280" s="19"/>
    </row>
    <row r="281" spans="1:12" s="3" customFormat="1">
      <c r="A281" s="27" t="s">
        <v>162</v>
      </c>
      <c r="B281" s="113">
        <v>32261</v>
      </c>
      <c r="C281" s="111">
        <v>0.1023</v>
      </c>
      <c r="D281" s="62">
        <v>3968257382.2399998</v>
      </c>
      <c r="E281" s="111">
        <v>0.11560000000000001</v>
      </c>
      <c r="F281" s="19"/>
      <c r="G281" s="19"/>
      <c r="H281" s="19"/>
      <c r="I281" s="19"/>
      <c r="J281" s="19"/>
      <c r="K281" s="19"/>
      <c r="L281" s="19"/>
    </row>
    <row r="282" spans="1:12" s="3" customFormat="1">
      <c r="A282" s="27" t="s">
        <v>163</v>
      </c>
      <c r="B282" s="113">
        <v>44239</v>
      </c>
      <c r="C282" s="111">
        <v>0.14019999999999999</v>
      </c>
      <c r="D282" s="62">
        <v>5075269490.6800003</v>
      </c>
      <c r="E282" s="111">
        <v>0.14779999999999999</v>
      </c>
      <c r="F282" s="19"/>
      <c r="G282" s="19"/>
      <c r="H282" s="19"/>
      <c r="I282" s="19"/>
      <c r="J282" s="19"/>
      <c r="K282" s="19"/>
      <c r="L282" s="19"/>
    </row>
    <row r="283" spans="1:12" s="3" customFormat="1">
      <c r="A283" s="27" t="s">
        <v>164</v>
      </c>
      <c r="B283" s="113">
        <v>67433</v>
      </c>
      <c r="C283" s="111">
        <v>0.21379999999999999</v>
      </c>
      <c r="D283" s="62">
        <v>9330603237.3500004</v>
      </c>
      <c r="E283" s="111">
        <v>0.27179999999999999</v>
      </c>
      <c r="F283" s="19"/>
      <c r="G283" s="19"/>
      <c r="H283" s="19"/>
      <c r="I283" s="19"/>
      <c r="J283" s="19"/>
      <c r="K283" s="19"/>
      <c r="L283" s="19"/>
    </row>
    <row r="284" spans="1:12" s="3" customFormat="1">
      <c r="A284" s="27" t="s">
        <v>165</v>
      </c>
      <c r="B284" s="113">
        <v>27635</v>
      </c>
      <c r="C284" s="111">
        <v>8.7599999999999997E-2</v>
      </c>
      <c r="D284" s="62">
        <v>3585984289.2600002</v>
      </c>
      <c r="E284" s="111">
        <v>0.1045</v>
      </c>
      <c r="F284" s="19"/>
      <c r="G284" s="19"/>
      <c r="H284" s="19"/>
      <c r="I284" s="19"/>
      <c r="J284" s="19"/>
      <c r="K284" s="19"/>
      <c r="L284" s="19"/>
    </row>
    <row r="285" spans="1:12" s="3" customFormat="1">
      <c r="A285" s="27" t="s">
        <v>166</v>
      </c>
      <c r="B285" s="113">
        <v>21011</v>
      </c>
      <c r="C285" s="111">
        <v>6.6600000000000006E-2</v>
      </c>
      <c r="D285" s="62">
        <v>2384438056.5</v>
      </c>
      <c r="E285" s="111">
        <v>6.9500000000000006E-2</v>
      </c>
      <c r="F285" s="19"/>
      <c r="G285" s="19"/>
      <c r="H285" s="19"/>
      <c r="I285" s="19"/>
      <c r="J285" s="19"/>
      <c r="K285" s="19"/>
      <c r="L285" s="19"/>
    </row>
    <row r="286" spans="1:12" s="3" customFormat="1">
      <c r="A286" s="27" t="s">
        <v>167</v>
      </c>
      <c r="B286" s="113">
        <v>24821</v>
      </c>
      <c r="C286" s="111">
        <v>7.8700000000000006E-2</v>
      </c>
      <c r="D286" s="62">
        <v>2176515861.8099999</v>
      </c>
      <c r="E286" s="111">
        <v>6.3399999999999998E-2</v>
      </c>
      <c r="F286" s="19"/>
      <c r="G286" s="19"/>
      <c r="H286" s="19"/>
      <c r="I286" s="19"/>
      <c r="J286" s="19"/>
      <c r="K286" s="19"/>
      <c r="L286" s="19"/>
    </row>
    <row r="287" spans="1:12" s="3" customFormat="1">
      <c r="A287" s="27" t="s">
        <v>168</v>
      </c>
      <c r="B287" s="113">
        <v>19225</v>
      </c>
      <c r="C287" s="111">
        <v>6.0899999999999996E-2</v>
      </c>
      <c r="D287" s="62">
        <v>1398494100.9000001</v>
      </c>
      <c r="E287" s="111">
        <v>4.07E-2</v>
      </c>
      <c r="F287" s="19"/>
      <c r="G287" s="19"/>
      <c r="H287" s="19"/>
      <c r="I287" s="19"/>
      <c r="J287" s="19"/>
      <c r="K287" s="19"/>
      <c r="L287" s="19"/>
    </row>
    <row r="288" spans="1:12" s="3" customFormat="1">
      <c r="A288" s="27" t="s">
        <v>169</v>
      </c>
      <c r="B288" s="113">
        <v>19676</v>
      </c>
      <c r="C288" s="111">
        <v>6.2400000000000004E-2</v>
      </c>
      <c r="D288" s="62">
        <v>1287472940.7</v>
      </c>
      <c r="E288" s="111">
        <v>3.7499999999999999E-2</v>
      </c>
      <c r="F288" s="19"/>
      <c r="G288" s="19"/>
      <c r="H288" s="19"/>
      <c r="I288" s="19"/>
      <c r="J288" s="19"/>
      <c r="K288" s="19"/>
      <c r="L288" s="19"/>
    </row>
    <row r="289" spans="1:12" s="3" customFormat="1">
      <c r="A289" s="27" t="s">
        <v>170</v>
      </c>
      <c r="B289" s="113">
        <v>19268</v>
      </c>
      <c r="C289" s="111">
        <v>6.1100000000000002E-2</v>
      </c>
      <c r="D289" s="62">
        <v>1076847125.54</v>
      </c>
      <c r="E289" s="111">
        <v>3.1400000000000004E-2</v>
      </c>
      <c r="F289" s="19"/>
      <c r="G289" s="19"/>
      <c r="H289" s="19"/>
      <c r="I289" s="19"/>
      <c r="J289" s="19"/>
      <c r="K289" s="19"/>
      <c r="L289" s="19"/>
    </row>
    <row r="290" spans="1:12" s="3" customFormat="1">
      <c r="A290" s="27" t="s">
        <v>171</v>
      </c>
      <c r="B290" s="113">
        <v>6833</v>
      </c>
      <c r="C290" s="111">
        <v>2.1700000000000001E-2</v>
      </c>
      <c r="D290" s="62">
        <v>257115768.66</v>
      </c>
      <c r="E290" s="111">
        <v>7.4999999999999997E-3</v>
      </c>
      <c r="F290" s="19"/>
      <c r="G290" s="19"/>
      <c r="H290" s="19"/>
      <c r="I290" s="19"/>
      <c r="J290" s="19"/>
      <c r="K290" s="19"/>
      <c r="L290" s="19"/>
    </row>
    <row r="291" spans="1:12" s="3" customFormat="1">
      <c r="A291" s="27" t="s">
        <v>172</v>
      </c>
      <c r="B291" s="113">
        <v>4598</v>
      </c>
      <c r="C291" s="111">
        <v>1.46E-2</v>
      </c>
      <c r="D291" s="62">
        <v>141320074.66999999</v>
      </c>
      <c r="E291" s="111">
        <v>4.0999999999999995E-3</v>
      </c>
      <c r="F291" s="19"/>
      <c r="G291" s="19"/>
      <c r="H291" s="19"/>
      <c r="I291" s="19"/>
      <c r="J291" s="19"/>
      <c r="K291" s="19"/>
      <c r="L291" s="19"/>
    </row>
    <row r="292" spans="1:12" s="3" customFormat="1" ht="12.75" customHeight="1" thickBot="1">
      <c r="A292" s="40" t="s">
        <v>43</v>
      </c>
      <c r="B292" s="41">
        <f>SUM(B279:B291)</f>
        <v>315465</v>
      </c>
      <c r="C292" s="42">
        <v>1</v>
      </c>
      <c r="D292" s="43">
        <f>SUM(D279:D291)</f>
        <v>34331041830.890003</v>
      </c>
      <c r="E292" s="42">
        <f>SUM(E279:E291)</f>
        <v>1.0001</v>
      </c>
      <c r="F292" s="19"/>
      <c r="G292" s="19"/>
      <c r="H292" s="19"/>
      <c r="I292" s="19"/>
      <c r="J292" s="19"/>
      <c r="K292" s="19"/>
      <c r="L292" s="19"/>
    </row>
    <row r="293" spans="1:12" s="3" customFormat="1" ht="12.75" customHeight="1" thickTop="1">
      <c r="A293" s="19"/>
      <c r="B293" s="19"/>
      <c r="C293" s="19"/>
      <c r="D293" s="19"/>
      <c r="E293" s="19"/>
      <c r="F293" s="19"/>
      <c r="G293" s="19"/>
      <c r="H293" s="19"/>
      <c r="I293" s="19"/>
      <c r="J293" s="19"/>
      <c r="K293" s="19"/>
      <c r="L293" s="19"/>
    </row>
    <row r="294" spans="1:12" s="3" customFormat="1">
      <c r="A294" s="45" t="s">
        <v>599</v>
      </c>
      <c r="B294" s="26" t="s">
        <v>77</v>
      </c>
      <c r="C294" s="26" t="s">
        <v>78</v>
      </c>
      <c r="D294" s="26" t="s">
        <v>79</v>
      </c>
      <c r="E294" s="26" t="s">
        <v>80</v>
      </c>
      <c r="F294" s="19"/>
      <c r="G294" s="19"/>
      <c r="H294" s="19"/>
      <c r="I294" s="19"/>
      <c r="J294" s="19"/>
      <c r="K294" s="19"/>
      <c r="L294" s="19"/>
    </row>
    <row r="295" spans="1:12" s="3" customFormat="1">
      <c r="A295" s="27" t="s">
        <v>173</v>
      </c>
      <c r="B295" s="113">
        <v>96536</v>
      </c>
      <c r="C295" s="111">
        <v>0.30599999999999999</v>
      </c>
      <c r="D295" s="112">
        <v>10759340042.18</v>
      </c>
      <c r="E295" s="111">
        <v>0.31340000000000001</v>
      </c>
      <c r="F295" s="19"/>
      <c r="G295" s="19"/>
      <c r="H295" s="19"/>
      <c r="I295" s="19"/>
      <c r="J295" s="19"/>
      <c r="K295" s="19"/>
      <c r="L295" s="19"/>
    </row>
    <row r="296" spans="1:12" s="3" customFormat="1">
      <c r="A296" s="27" t="s">
        <v>174</v>
      </c>
      <c r="B296" s="113">
        <v>136512</v>
      </c>
      <c r="C296" s="111">
        <v>0.43270000000000003</v>
      </c>
      <c r="D296" s="112">
        <v>13985737284.65</v>
      </c>
      <c r="E296" s="111">
        <v>0.40740000000000004</v>
      </c>
      <c r="F296" s="19"/>
      <c r="G296" s="19"/>
      <c r="H296" s="19"/>
      <c r="I296" s="19"/>
      <c r="J296" s="19"/>
      <c r="K296" s="19"/>
      <c r="L296" s="19"/>
    </row>
    <row r="297" spans="1:12" s="3" customFormat="1">
      <c r="A297" s="27" t="s">
        <v>175</v>
      </c>
      <c r="B297" s="113">
        <v>80877</v>
      </c>
      <c r="C297" s="111">
        <v>0.25640000000000002</v>
      </c>
      <c r="D297" s="112">
        <v>9520434450.6900005</v>
      </c>
      <c r="E297" s="111">
        <v>0.27729999999999999</v>
      </c>
      <c r="F297" s="19"/>
      <c r="G297" s="19"/>
      <c r="H297" s="19"/>
      <c r="I297" s="19"/>
      <c r="J297" s="19"/>
      <c r="K297" s="19"/>
      <c r="L297" s="19"/>
    </row>
    <row r="298" spans="1:12" s="3" customFormat="1">
      <c r="A298" s="94" t="s">
        <v>575</v>
      </c>
      <c r="B298" s="113">
        <v>1540</v>
      </c>
      <c r="C298" s="111">
        <v>4.8999999999999998E-3</v>
      </c>
      <c r="D298" s="112">
        <v>65530053.369999997</v>
      </c>
      <c r="E298" s="111">
        <v>1.9E-3</v>
      </c>
      <c r="F298" s="19"/>
      <c r="G298" s="19"/>
      <c r="H298" s="19"/>
      <c r="I298" s="19"/>
      <c r="J298" s="19"/>
      <c r="K298" s="19"/>
      <c r="L298" s="19"/>
    </row>
    <row r="299" spans="1:12" s="3" customFormat="1" ht="12.75" customHeight="1" thickBot="1">
      <c r="A299" s="40" t="s">
        <v>43</v>
      </c>
      <c r="B299" s="41">
        <f>SUM(B295:B298)</f>
        <v>315465</v>
      </c>
      <c r="C299" s="42">
        <f>SUM(C295:C298)</f>
        <v>1</v>
      </c>
      <c r="D299" s="43">
        <f>SUM(D295:D298)</f>
        <v>34331041830.890003</v>
      </c>
      <c r="E299" s="42">
        <v>1</v>
      </c>
      <c r="F299" s="19"/>
      <c r="G299" s="19"/>
      <c r="H299" s="19"/>
      <c r="I299" s="19"/>
      <c r="J299" s="19"/>
      <c r="K299" s="19"/>
      <c r="L299" s="19"/>
    </row>
    <row r="300" spans="1:12" s="3" customFormat="1" ht="12.75" customHeight="1" thickTop="1">
      <c r="A300" s="19"/>
      <c r="B300" s="19"/>
      <c r="C300" s="19"/>
      <c r="D300" s="19"/>
      <c r="E300" s="19"/>
      <c r="F300" s="19"/>
      <c r="G300" s="19"/>
      <c r="H300" s="19"/>
      <c r="I300" s="19"/>
      <c r="J300" s="19"/>
      <c r="K300" s="19"/>
      <c r="L300" s="19"/>
    </row>
    <row r="301" spans="1:12" s="3" customFormat="1">
      <c r="A301" s="45" t="s">
        <v>176</v>
      </c>
      <c r="B301" s="26" t="s">
        <v>77</v>
      </c>
      <c r="C301" s="26" t="s">
        <v>78</v>
      </c>
      <c r="D301" s="26" t="s">
        <v>79</v>
      </c>
      <c r="E301" s="26" t="s">
        <v>80</v>
      </c>
      <c r="F301" s="19"/>
      <c r="G301" s="19"/>
      <c r="H301" s="19"/>
      <c r="I301" s="19"/>
      <c r="J301" s="19"/>
      <c r="K301" s="19"/>
      <c r="L301" s="19"/>
    </row>
    <row r="302" spans="1:12" s="3" customFormat="1" ht="12.75" customHeight="1">
      <c r="A302" s="25" t="s">
        <v>289</v>
      </c>
      <c r="B302" s="113">
        <v>314674</v>
      </c>
      <c r="C302" s="111">
        <v>0.99750000000000005</v>
      </c>
      <c r="D302" s="112">
        <v>34227213781.73</v>
      </c>
      <c r="E302" s="111">
        <v>0.997</v>
      </c>
      <c r="F302" s="19"/>
      <c r="G302" s="19"/>
      <c r="H302" s="19"/>
      <c r="I302" s="19"/>
      <c r="J302" s="19"/>
      <c r="K302" s="19"/>
      <c r="L302" s="19"/>
    </row>
    <row r="303" spans="1:12" s="3" customFormat="1">
      <c r="A303" s="27" t="s">
        <v>177</v>
      </c>
      <c r="B303" s="113">
        <v>0</v>
      </c>
      <c r="C303" s="111">
        <v>0</v>
      </c>
      <c r="D303" s="112">
        <v>0</v>
      </c>
      <c r="E303" s="111">
        <v>0</v>
      </c>
      <c r="F303" s="19"/>
      <c r="G303" s="19"/>
      <c r="H303" s="19"/>
      <c r="I303" s="19"/>
      <c r="J303" s="19"/>
      <c r="K303" s="19"/>
      <c r="L303" s="19"/>
    </row>
    <row r="304" spans="1:12" s="3" customFormat="1" ht="12.75" customHeight="1">
      <c r="A304" s="140" t="s">
        <v>600</v>
      </c>
      <c r="B304" s="110">
        <v>791</v>
      </c>
      <c r="C304" s="119">
        <v>2.5000000000000001E-3</v>
      </c>
      <c r="D304" s="112">
        <v>103828049.16</v>
      </c>
      <c r="E304" s="119">
        <v>3.0000000000000001E-3</v>
      </c>
      <c r="F304" s="19"/>
      <c r="G304" s="19"/>
      <c r="H304" s="19"/>
      <c r="I304" s="19"/>
      <c r="J304" s="19"/>
      <c r="K304" s="19"/>
      <c r="L304" s="19"/>
    </row>
    <row r="305" spans="1:12" s="3" customFormat="1" ht="12.75" customHeight="1" thickBot="1">
      <c r="A305" s="40" t="s">
        <v>43</v>
      </c>
      <c r="B305" s="41">
        <v>297835</v>
      </c>
      <c r="C305" s="42">
        <f>SUM(C302:C304)</f>
        <v>1</v>
      </c>
      <c r="D305" s="43">
        <v>33267963329.580002</v>
      </c>
      <c r="E305" s="42">
        <f>SUM(E302:E304)</f>
        <v>1</v>
      </c>
      <c r="F305" s="19"/>
      <c r="G305" s="19"/>
      <c r="H305" s="19"/>
      <c r="I305" s="19"/>
      <c r="J305" s="19"/>
      <c r="K305" s="19"/>
      <c r="L305" s="19"/>
    </row>
    <row r="306" spans="1:12" s="3" customFormat="1" ht="12.75" customHeight="1" thickTop="1">
      <c r="A306" s="19"/>
      <c r="B306" s="19"/>
      <c r="C306" s="19"/>
      <c r="D306" s="19"/>
      <c r="E306" s="19"/>
      <c r="F306" s="19"/>
      <c r="G306" s="19"/>
      <c r="H306" s="19"/>
      <c r="I306" s="19"/>
      <c r="J306" s="19"/>
      <c r="K306" s="19"/>
      <c r="L306" s="19"/>
    </row>
    <row r="307" spans="1:12" s="3" customFormat="1">
      <c r="A307" s="45" t="s">
        <v>601</v>
      </c>
      <c r="B307" s="26" t="s">
        <v>77</v>
      </c>
      <c r="C307" s="26" t="s">
        <v>78</v>
      </c>
      <c r="D307" s="26" t="s">
        <v>79</v>
      </c>
      <c r="E307" s="26" t="s">
        <v>80</v>
      </c>
      <c r="F307" s="19"/>
      <c r="G307" s="19"/>
      <c r="H307" s="19"/>
      <c r="I307" s="19"/>
      <c r="J307" s="19"/>
      <c r="K307" s="19"/>
      <c r="L307" s="19"/>
    </row>
    <row r="308" spans="1:12" s="3" customFormat="1">
      <c r="A308" s="27" t="s">
        <v>178</v>
      </c>
      <c r="B308" s="113">
        <v>183752</v>
      </c>
      <c r="C308" s="111">
        <v>0.58250000000000002</v>
      </c>
      <c r="D308" s="112">
        <v>18387332782.68</v>
      </c>
      <c r="E308" s="111">
        <v>0.53560000000000008</v>
      </c>
      <c r="F308" s="19"/>
      <c r="G308" s="19"/>
      <c r="H308" s="19"/>
      <c r="I308" s="19"/>
      <c r="J308" s="19"/>
      <c r="K308" s="19"/>
      <c r="L308" s="19"/>
    </row>
    <row r="309" spans="1:12" s="3" customFormat="1">
      <c r="A309" s="27" t="s">
        <v>179</v>
      </c>
      <c r="B309" s="113">
        <v>131713</v>
      </c>
      <c r="C309" s="111">
        <v>0.41749999999999998</v>
      </c>
      <c r="D309" s="112">
        <v>15943709048.209999</v>
      </c>
      <c r="E309" s="111">
        <v>0.46439999999999998</v>
      </c>
      <c r="F309" s="19"/>
      <c r="G309" s="19"/>
      <c r="H309" s="19"/>
      <c r="I309" s="19"/>
      <c r="J309" s="19"/>
      <c r="K309" s="19"/>
      <c r="L309" s="19"/>
    </row>
    <row r="310" spans="1:12" s="3" customFormat="1">
      <c r="A310" s="27" t="s">
        <v>180</v>
      </c>
      <c r="B310" s="126">
        <v>0</v>
      </c>
      <c r="C310" s="111">
        <v>0</v>
      </c>
      <c r="D310" s="112">
        <v>0</v>
      </c>
      <c r="E310" s="111">
        <v>0</v>
      </c>
      <c r="F310" s="19"/>
      <c r="G310" s="19"/>
      <c r="H310" s="19"/>
      <c r="I310" s="19"/>
      <c r="J310" s="19"/>
      <c r="K310" s="19"/>
      <c r="L310" s="19"/>
    </row>
    <row r="311" spans="1:12" s="3" customFormat="1" ht="12.75" customHeight="1" thickBot="1">
      <c r="A311" s="40" t="s">
        <v>43</v>
      </c>
      <c r="B311" s="41">
        <v>820733</v>
      </c>
      <c r="C311" s="42">
        <f>SUM(C308:C310)</f>
        <v>1</v>
      </c>
      <c r="D311" s="43">
        <v>33267963329.580002</v>
      </c>
      <c r="E311" s="42">
        <f>SUM(E308:E310)</f>
        <v>1</v>
      </c>
      <c r="F311" s="19"/>
      <c r="G311" s="19"/>
      <c r="H311" s="19"/>
      <c r="I311" s="19"/>
      <c r="J311" s="19"/>
      <c r="K311" s="19"/>
      <c r="L311" s="19"/>
    </row>
    <row r="312" spans="1:12" s="3" customFormat="1" ht="12.75" customHeight="1" thickTop="1">
      <c r="A312" s="19"/>
      <c r="B312" s="19"/>
      <c r="C312" s="19"/>
      <c r="D312" s="19"/>
      <c r="E312" s="19"/>
      <c r="F312" s="19"/>
      <c r="G312" s="19"/>
      <c r="H312" s="19"/>
      <c r="I312" s="19"/>
      <c r="J312" s="19"/>
      <c r="K312" s="19"/>
      <c r="L312" s="19"/>
    </row>
    <row r="313" spans="1:12" s="3" customFormat="1">
      <c r="A313" s="45" t="s">
        <v>602</v>
      </c>
      <c r="B313" s="26" t="s">
        <v>77</v>
      </c>
      <c r="C313" s="26" t="s">
        <v>78</v>
      </c>
      <c r="D313" s="26" t="s">
        <v>79</v>
      </c>
      <c r="E313" s="26" t="s">
        <v>80</v>
      </c>
      <c r="F313" s="19"/>
      <c r="G313" s="19"/>
      <c r="H313" s="19"/>
      <c r="I313" s="19"/>
      <c r="J313" s="19"/>
      <c r="K313" s="19"/>
      <c r="L313" s="19"/>
    </row>
    <row r="314" spans="1:12" s="3" customFormat="1">
      <c r="A314" s="27" t="s">
        <v>181</v>
      </c>
      <c r="B314" s="113">
        <v>14181</v>
      </c>
      <c r="C314" s="111">
        <v>4.4999999999999998E-2</v>
      </c>
      <c r="D314" s="112">
        <v>539599366.48000002</v>
      </c>
      <c r="E314" s="111">
        <v>1.5700000000000002E-2</v>
      </c>
      <c r="F314" s="19"/>
      <c r="G314" s="19"/>
      <c r="H314" s="19"/>
      <c r="I314" s="19"/>
      <c r="J314" s="19"/>
      <c r="K314" s="19"/>
      <c r="L314" s="19"/>
    </row>
    <row r="315" spans="1:12" s="3" customFormat="1">
      <c r="A315" s="27" t="s">
        <v>182</v>
      </c>
      <c r="B315" s="113">
        <v>18538</v>
      </c>
      <c r="C315" s="111">
        <v>5.8799999999999998E-2</v>
      </c>
      <c r="D315" s="112">
        <v>1063963482.4299999</v>
      </c>
      <c r="E315" s="111">
        <v>3.1E-2</v>
      </c>
      <c r="F315" s="19"/>
      <c r="G315" s="19"/>
      <c r="H315" s="19"/>
      <c r="I315" s="19"/>
      <c r="J315" s="19"/>
      <c r="K315" s="19"/>
      <c r="L315" s="19"/>
    </row>
    <row r="316" spans="1:12" s="3" customFormat="1">
      <c r="A316" s="27" t="s">
        <v>183</v>
      </c>
      <c r="B316" s="113">
        <v>50023</v>
      </c>
      <c r="C316" s="111">
        <v>0.15859999999999999</v>
      </c>
      <c r="D316" s="112">
        <v>3769972304.21</v>
      </c>
      <c r="E316" s="111">
        <v>0.10980000000000001</v>
      </c>
      <c r="F316" s="19"/>
      <c r="G316" s="19"/>
      <c r="H316" s="19"/>
      <c r="I316" s="19"/>
      <c r="J316" s="19"/>
      <c r="K316" s="19"/>
      <c r="L316" s="19"/>
    </row>
    <row r="317" spans="1:12" s="3" customFormat="1">
      <c r="A317" s="27" t="s">
        <v>184</v>
      </c>
      <c r="B317" s="113">
        <v>63339</v>
      </c>
      <c r="C317" s="111">
        <v>0.20079999999999998</v>
      </c>
      <c r="D317" s="112">
        <v>6357490201.0500002</v>
      </c>
      <c r="E317" s="111">
        <v>0.1852</v>
      </c>
      <c r="F317" s="19"/>
      <c r="G317" s="19"/>
      <c r="H317" s="19"/>
      <c r="I317" s="19"/>
      <c r="J317" s="19"/>
      <c r="K317" s="19"/>
      <c r="L317" s="19"/>
    </row>
    <row r="318" spans="1:12" s="3" customFormat="1">
      <c r="A318" s="27" t="s">
        <v>185</v>
      </c>
      <c r="B318" s="113">
        <v>76262</v>
      </c>
      <c r="C318" s="111">
        <v>0.24170000000000003</v>
      </c>
      <c r="D318" s="112">
        <v>9879421614.6399994</v>
      </c>
      <c r="E318" s="111">
        <v>0.2878</v>
      </c>
      <c r="F318" s="19"/>
      <c r="G318" s="19"/>
      <c r="H318" s="19"/>
      <c r="I318" s="19"/>
      <c r="J318" s="19"/>
      <c r="K318" s="19"/>
      <c r="L318" s="19"/>
    </row>
    <row r="319" spans="1:12" s="3" customFormat="1">
      <c r="A319" s="27" t="s">
        <v>186</v>
      </c>
      <c r="B319" s="113">
        <v>54124</v>
      </c>
      <c r="C319" s="111">
        <v>0.1716</v>
      </c>
      <c r="D319" s="112">
        <v>7668984833.8900003</v>
      </c>
      <c r="E319" s="111">
        <v>0.22339999999999999</v>
      </c>
      <c r="F319" s="19"/>
      <c r="G319" s="19"/>
      <c r="H319" s="19"/>
      <c r="I319" s="19"/>
      <c r="J319" s="19"/>
      <c r="K319" s="19"/>
      <c r="L319" s="19"/>
    </row>
    <row r="320" spans="1:12" s="3" customFormat="1">
      <c r="A320" s="27" t="s">
        <v>187</v>
      </c>
      <c r="B320" s="113">
        <v>23533</v>
      </c>
      <c r="C320" s="111">
        <v>7.46E-2</v>
      </c>
      <c r="D320" s="112">
        <v>3089697526.9400001</v>
      </c>
      <c r="E320" s="111">
        <v>0.09</v>
      </c>
      <c r="F320" s="19"/>
      <c r="G320" s="19"/>
      <c r="H320" s="19"/>
      <c r="I320" s="19"/>
      <c r="J320" s="19"/>
      <c r="K320" s="19"/>
      <c r="L320" s="19"/>
    </row>
    <row r="321" spans="1:12" s="3" customFormat="1">
      <c r="A321" s="27" t="s">
        <v>188</v>
      </c>
      <c r="B321" s="113">
        <v>15465</v>
      </c>
      <c r="C321" s="111">
        <v>4.9000000000000002E-2</v>
      </c>
      <c r="D321" s="112">
        <v>1961912501.25</v>
      </c>
      <c r="E321" s="111">
        <v>5.7099999999999998E-2</v>
      </c>
      <c r="F321" s="19"/>
      <c r="G321" s="19"/>
      <c r="H321" s="19"/>
      <c r="I321" s="19"/>
      <c r="J321" s="19"/>
      <c r="K321" s="19"/>
      <c r="L321" s="19"/>
    </row>
    <row r="322" spans="1:12" s="3" customFormat="1" ht="12.75" customHeight="1" thickBot="1">
      <c r="A322" s="40" t="s">
        <v>43</v>
      </c>
      <c r="B322" s="41">
        <f>SUM(B314:B321)</f>
        <v>315465</v>
      </c>
      <c r="C322" s="42">
        <v>1</v>
      </c>
      <c r="D322" s="43">
        <f>SUM(D314:D321)</f>
        <v>34331041830.889996</v>
      </c>
      <c r="E322" s="42">
        <f>SUM(E314:E321)</f>
        <v>1</v>
      </c>
      <c r="F322" s="19"/>
      <c r="G322" s="19"/>
      <c r="H322" s="19"/>
      <c r="I322" s="19"/>
      <c r="J322" s="19"/>
      <c r="K322" s="19"/>
      <c r="L322" s="19"/>
    </row>
    <row r="323" spans="1:12" s="3" customFormat="1" ht="12.75" customHeight="1" thickTop="1">
      <c r="A323" s="19"/>
      <c r="B323" s="19"/>
      <c r="C323" s="19"/>
      <c r="D323" s="19"/>
      <c r="E323" s="19"/>
      <c r="F323" s="19"/>
      <c r="G323" s="19"/>
      <c r="H323" s="19"/>
      <c r="I323" s="19"/>
      <c r="J323" s="19"/>
      <c r="K323" s="19"/>
      <c r="L323" s="19"/>
    </row>
    <row r="324" spans="1:12" s="3" customFormat="1" ht="12.75" customHeight="1">
      <c r="A324" s="45" t="s">
        <v>648</v>
      </c>
      <c r="B324" s="26" t="s">
        <v>77</v>
      </c>
      <c r="C324" s="26" t="s">
        <v>78</v>
      </c>
      <c r="D324" s="26" t="s">
        <v>79</v>
      </c>
      <c r="E324" s="26" t="s">
        <v>80</v>
      </c>
      <c r="F324" s="19"/>
      <c r="G324" s="19"/>
      <c r="H324" s="19"/>
      <c r="I324" s="19"/>
      <c r="J324" s="19"/>
      <c r="K324" s="19"/>
      <c r="L324" s="19"/>
    </row>
    <row r="325" spans="1:12" s="3" customFormat="1">
      <c r="A325" s="27" t="s">
        <v>189</v>
      </c>
      <c r="B325" s="113">
        <v>193617</v>
      </c>
      <c r="C325" s="114">
        <v>0.61380000000000001</v>
      </c>
      <c r="D325" s="112">
        <v>21672194339.369999</v>
      </c>
      <c r="E325" s="111">
        <v>0.63129999999999997</v>
      </c>
      <c r="F325" s="19"/>
      <c r="G325" s="19"/>
      <c r="H325" s="19"/>
      <c r="I325" s="19"/>
      <c r="J325" s="19"/>
      <c r="K325" s="19"/>
      <c r="L325" s="19"/>
    </row>
    <row r="326" spans="1:12" s="3" customFormat="1">
      <c r="A326" s="27" t="s">
        <v>190</v>
      </c>
      <c r="B326" s="113">
        <v>51040</v>
      </c>
      <c r="C326" s="114">
        <v>0.1618</v>
      </c>
      <c r="D326" s="112">
        <v>7624644100.7700005</v>
      </c>
      <c r="E326" s="111">
        <v>0.22210000000000002</v>
      </c>
      <c r="F326" s="19"/>
      <c r="G326" s="19"/>
      <c r="H326" s="19"/>
      <c r="I326" s="19"/>
      <c r="J326" s="19"/>
      <c r="K326" s="19"/>
      <c r="L326" s="19"/>
    </row>
    <row r="327" spans="1:12" s="3" customFormat="1" ht="12.75" customHeight="1">
      <c r="A327" s="25" t="s">
        <v>191</v>
      </c>
      <c r="B327" s="113">
        <v>123</v>
      </c>
      <c r="C327" s="114">
        <v>4.0000000000000002E-4</v>
      </c>
      <c r="D327" s="112">
        <v>3961465.53</v>
      </c>
      <c r="E327" s="111">
        <v>1E-4</v>
      </c>
      <c r="F327" s="19"/>
      <c r="G327" s="19"/>
      <c r="H327" s="19"/>
      <c r="I327" s="19"/>
      <c r="J327" s="19"/>
      <c r="K327" s="19"/>
      <c r="L327" s="19"/>
    </row>
    <row r="328" spans="1:12" s="3" customFormat="1">
      <c r="A328" s="27" t="s">
        <v>192</v>
      </c>
      <c r="B328" s="113">
        <v>6678</v>
      </c>
      <c r="C328" s="114">
        <v>2.12E-2</v>
      </c>
      <c r="D328" s="112">
        <v>402186978.33999997</v>
      </c>
      <c r="E328" s="111">
        <v>1.1699999999999999E-2</v>
      </c>
      <c r="F328" s="19"/>
      <c r="G328" s="19"/>
      <c r="H328" s="19"/>
      <c r="I328" s="19"/>
      <c r="J328" s="19"/>
      <c r="K328" s="19"/>
      <c r="L328" s="19"/>
    </row>
    <row r="329" spans="1:12" s="3" customFormat="1">
      <c r="A329" s="27" t="s">
        <v>193</v>
      </c>
      <c r="B329" s="126">
        <v>0</v>
      </c>
      <c r="C329" s="114">
        <v>0</v>
      </c>
      <c r="D329" s="112">
        <v>0</v>
      </c>
      <c r="E329" s="111">
        <v>0</v>
      </c>
      <c r="F329" s="19"/>
      <c r="G329" s="19"/>
      <c r="H329" s="19"/>
      <c r="I329" s="19"/>
      <c r="J329" s="19"/>
      <c r="K329" s="19"/>
      <c r="L329" s="19"/>
    </row>
    <row r="330" spans="1:12" s="3" customFormat="1" ht="12.75" customHeight="1">
      <c r="A330" s="27" t="s">
        <v>649</v>
      </c>
      <c r="B330" s="113">
        <v>64007</v>
      </c>
      <c r="C330" s="114">
        <v>0.2029</v>
      </c>
      <c r="D330" s="112">
        <v>4628054946.8800001</v>
      </c>
      <c r="E330" s="111">
        <v>0.1348</v>
      </c>
      <c r="F330" s="19"/>
      <c r="G330" s="19"/>
      <c r="H330" s="19"/>
      <c r="I330" s="19"/>
      <c r="J330" s="19"/>
      <c r="K330" s="19"/>
      <c r="L330" s="19"/>
    </row>
    <row r="331" spans="1:12" s="3" customFormat="1" ht="12.75" customHeight="1" thickBot="1">
      <c r="A331" s="40" t="s">
        <v>43</v>
      </c>
      <c r="B331" s="41">
        <f>SUM(B325:B330)</f>
        <v>315465</v>
      </c>
      <c r="C331" s="42">
        <v>1</v>
      </c>
      <c r="D331" s="43">
        <f>SUM(D325:D330)</f>
        <v>34331041830.889999</v>
      </c>
      <c r="E331" s="42">
        <f>SUM(E325:E330)</f>
        <v>1</v>
      </c>
      <c r="F331" s="19"/>
      <c r="G331" s="19"/>
      <c r="H331" s="19"/>
      <c r="I331" s="19"/>
      <c r="J331" s="19"/>
      <c r="K331" s="19"/>
      <c r="L331" s="19"/>
    </row>
    <row r="332" spans="1:12" s="3" customFormat="1" ht="12.75" customHeight="1" thickTop="1">
      <c r="A332" s="19"/>
      <c r="B332" s="19"/>
      <c r="C332" s="19"/>
      <c r="D332" s="19"/>
      <c r="E332" s="19"/>
      <c r="F332" s="19"/>
      <c r="G332" s="19"/>
      <c r="H332" s="19"/>
      <c r="I332" s="19"/>
      <c r="J332" s="19"/>
      <c r="K332" s="19"/>
      <c r="L332" s="19"/>
    </row>
    <row r="333" spans="1:12" s="3" customFormat="1" ht="12.75" customHeight="1">
      <c r="A333" s="18" t="s">
        <v>194</v>
      </c>
      <c r="B333" s="19"/>
      <c r="C333" s="19"/>
      <c r="D333" s="19"/>
      <c r="E333" s="19"/>
      <c r="F333" s="19"/>
      <c r="G333" s="19"/>
      <c r="H333" s="19"/>
      <c r="I333" s="19"/>
      <c r="J333" s="19"/>
      <c r="K333" s="19"/>
      <c r="L333" s="19"/>
    </row>
    <row r="334" spans="1:12" s="3" customFormat="1" ht="12.75" customHeight="1">
      <c r="A334" s="18"/>
      <c r="B334" s="19"/>
      <c r="C334" s="19"/>
      <c r="D334" s="19"/>
      <c r="E334" s="19"/>
      <c r="F334" s="19"/>
      <c r="G334" s="19"/>
      <c r="H334" s="19"/>
      <c r="I334" s="19"/>
      <c r="J334" s="19"/>
      <c r="K334" s="19"/>
      <c r="L334" s="19"/>
    </row>
    <row r="335" spans="1:12" s="3" customFormat="1" ht="12.75" customHeight="1">
      <c r="A335" s="27" t="s">
        <v>195</v>
      </c>
      <c r="B335" s="67" t="s">
        <v>334</v>
      </c>
      <c r="C335" s="67" t="s">
        <v>340</v>
      </c>
      <c r="D335" s="67" t="s">
        <v>345</v>
      </c>
      <c r="E335" s="67" t="s">
        <v>346</v>
      </c>
      <c r="F335" s="67" t="s">
        <v>349</v>
      </c>
      <c r="G335" s="67" t="s">
        <v>359</v>
      </c>
      <c r="H335" s="67" t="s">
        <v>357</v>
      </c>
      <c r="I335" s="67" t="s">
        <v>360</v>
      </c>
      <c r="J335" s="67" t="s">
        <v>362</v>
      </c>
      <c r="K335" s="67" t="s">
        <v>367</v>
      </c>
      <c r="L335" s="67" t="s">
        <v>370</v>
      </c>
    </row>
    <row r="336" spans="1:12" s="3" customFormat="1" ht="12.75" customHeight="1">
      <c r="A336" s="27" t="s">
        <v>196</v>
      </c>
      <c r="B336" s="68">
        <v>38511</v>
      </c>
      <c r="C336" s="68">
        <v>40294</v>
      </c>
      <c r="D336" s="68">
        <v>40352</v>
      </c>
      <c r="E336" s="68">
        <v>40711</v>
      </c>
      <c r="F336" s="68">
        <v>38819</v>
      </c>
      <c r="G336" s="68">
        <v>40581</v>
      </c>
      <c r="H336" s="68">
        <v>40935</v>
      </c>
      <c r="I336" s="68">
        <v>40995</v>
      </c>
      <c r="J336" s="68">
        <v>40100</v>
      </c>
      <c r="K336" s="68">
        <v>40557</v>
      </c>
      <c r="L336" s="68">
        <v>40255</v>
      </c>
    </row>
    <row r="337" spans="1:12" s="3" customFormat="1" ht="12.75" customHeight="1">
      <c r="A337" s="27" t="s">
        <v>197</v>
      </c>
      <c r="B337" s="69" t="s">
        <v>335</v>
      </c>
      <c r="C337" s="69" t="s">
        <v>335</v>
      </c>
      <c r="D337" s="69" t="s">
        <v>335</v>
      </c>
      <c r="E337" s="69" t="s">
        <v>335</v>
      </c>
      <c r="F337" s="69" t="s">
        <v>335</v>
      </c>
      <c r="G337" s="69" t="s">
        <v>335</v>
      </c>
      <c r="H337" s="69" t="s">
        <v>335</v>
      </c>
      <c r="I337" s="69" t="s">
        <v>335</v>
      </c>
      <c r="J337" s="69" t="s">
        <v>335</v>
      </c>
      <c r="K337" s="69" t="s">
        <v>335</v>
      </c>
      <c r="L337" s="69" t="s">
        <v>335</v>
      </c>
    </row>
    <row r="338" spans="1:12" s="3" customFormat="1" ht="12.75" customHeight="1">
      <c r="A338" s="27" t="s">
        <v>198</v>
      </c>
      <c r="B338" s="69" t="s">
        <v>335</v>
      </c>
      <c r="C338" s="69" t="s">
        <v>335</v>
      </c>
      <c r="D338" s="69" t="s">
        <v>335</v>
      </c>
      <c r="E338" s="69" t="s">
        <v>335</v>
      </c>
      <c r="F338" s="69" t="s">
        <v>335</v>
      </c>
      <c r="G338" s="69" t="s">
        <v>335</v>
      </c>
      <c r="H338" s="69" t="s">
        <v>335</v>
      </c>
      <c r="I338" s="69" t="s">
        <v>335</v>
      </c>
      <c r="J338" s="69" t="s">
        <v>335</v>
      </c>
      <c r="K338" s="69" t="s">
        <v>335</v>
      </c>
      <c r="L338" s="69" t="s">
        <v>335</v>
      </c>
    </row>
    <row r="339" spans="1:12" s="3" customFormat="1" ht="12.75" customHeight="1">
      <c r="A339" s="27" t="s">
        <v>199</v>
      </c>
      <c r="B339" s="58" t="s">
        <v>246</v>
      </c>
      <c r="C339" s="58" t="s">
        <v>246</v>
      </c>
      <c r="D339" s="58" t="s">
        <v>246</v>
      </c>
      <c r="E339" s="58" t="s">
        <v>246</v>
      </c>
      <c r="F339" s="58" t="s">
        <v>246</v>
      </c>
      <c r="G339" s="58" t="s">
        <v>246</v>
      </c>
      <c r="H339" s="58" t="s">
        <v>246</v>
      </c>
      <c r="I339" s="58" t="s">
        <v>246</v>
      </c>
      <c r="J339" s="58" t="s">
        <v>246</v>
      </c>
      <c r="K339" s="58" t="s">
        <v>246</v>
      </c>
      <c r="L339" s="58" t="s">
        <v>246</v>
      </c>
    </row>
    <row r="340" spans="1:12" s="3" customFormat="1" ht="12.75" customHeight="1">
      <c r="A340" s="27" t="s">
        <v>200</v>
      </c>
      <c r="B340" s="70">
        <v>2000000000</v>
      </c>
      <c r="C340" s="70">
        <v>250000000</v>
      </c>
      <c r="D340" s="70">
        <v>600000000</v>
      </c>
      <c r="E340" s="70">
        <v>525000000</v>
      </c>
      <c r="F340" s="70">
        <v>1500000000</v>
      </c>
      <c r="G340" s="70">
        <v>250000000</v>
      </c>
      <c r="H340" s="70">
        <v>250000000</v>
      </c>
      <c r="I340" s="70">
        <v>600000000</v>
      </c>
      <c r="J340" s="70">
        <v>1750000000</v>
      </c>
      <c r="K340" s="70">
        <v>606060000</v>
      </c>
      <c r="L340" s="70">
        <v>1000000000</v>
      </c>
    </row>
    <row r="341" spans="1:12" s="3" customFormat="1" ht="12.75" customHeight="1">
      <c r="A341" s="27" t="s">
        <v>201</v>
      </c>
      <c r="B341" s="70">
        <v>2000000000</v>
      </c>
      <c r="C341" s="70">
        <v>250000000</v>
      </c>
      <c r="D341" s="70">
        <v>600000000</v>
      </c>
      <c r="E341" s="70">
        <v>525000000</v>
      </c>
      <c r="F341" s="70">
        <v>1500000000</v>
      </c>
      <c r="G341" s="70">
        <v>250000000</v>
      </c>
      <c r="H341" s="70">
        <v>250000000</v>
      </c>
      <c r="I341" s="70">
        <v>600000000</v>
      </c>
      <c r="J341" s="70">
        <v>1750000000</v>
      </c>
      <c r="K341" s="70">
        <v>606060000</v>
      </c>
      <c r="L341" s="70">
        <v>1000000000</v>
      </c>
    </row>
    <row r="342" spans="1:12" s="3" customFormat="1" ht="12.75" customHeight="1">
      <c r="A342" s="27" t="s">
        <v>202</v>
      </c>
      <c r="B342" s="73">
        <f>1/0.6888</f>
        <v>1.4518002322880372</v>
      </c>
      <c r="C342" s="73">
        <f>1/0.8705</f>
        <v>1.1487650775416427</v>
      </c>
      <c r="D342" s="73">
        <f>1/0.8318</f>
        <v>1.202212070209185</v>
      </c>
      <c r="E342" s="73">
        <f>1/0.8875</f>
        <v>1.1267605633802817</v>
      </c>
      <c r="F342" s="73">
        <f>1/0.69961</f>
        <v>1.4293677906262061</v>
      </c>
      <c r="G342" s="73">
        <f>1/0.8605</f>
        <v>1.1621150493898895</v>
      </c>
      <c r="H342" s="73">
        <f>1/0.8355</f>
        <v>1.1968880909634949</v>
      </c>
      <c r="I342" s="73">
        <f>1/0.83256</f>
        <v>1.2011146343807053</v>
      </c>
      <c r="J342" s="73">
        <f>1/0.9235</f>
        <v>1.0828370330265296</v>
      </c>
      <c r="K342" s="73">
        <f>1/0.84043</f>
        <v>1.1898670918458407</v>
      </c>
      <c r="L342" s="73">
        <f>1/0.91</f>
        <v>1.0989010989010988</v>
      </c>
    </row>
    <row r="343" spans="1:12" s="3" customFormat="1" ht="12.75" customHeight="1">
      <c r="A343" s="27" t="s">
        <v>203</v>
      </c>
      <c r="B343" s="58" t="s">
        <v>247</v>
      </c>
      <c r="C343" s="58" t="s">
        <v>247</v>
      </c>
      <c r="D343" s="58" t="s">
        <v>247</v>
      </c>
      <c r="E343" s="58" t="s">
        <v>247</v>
      </c>
      <c r="F343" s="58" t="s">
        <v>247</v>
      </c>
      <c r="G343" s="58" t="s">
        <v>247</v>
      </c>
      <c r="H343" s="58" t="s">
        <v>247</v>
      </c>
      <c r="I343" s="58" t="s">
        <v>247</v>
      </c>
      <c r="J343" s="58" t="s">
        <v>247</v>
      </c>
      <c r="K343" s="58" t="s">
        <v>247</v>
      </c>
      <c r="L343" s="58" t="s">
        <v>247</v>
      </c>
    </row>
    <row r="344" spans="1:12" s="3" customFormat="1" ht="12.75" customHeight="1">
      <c r="A344" s="27" t="s">
        <v>204</v>
      </c>
      <c r="B344" s="68">
        <v>42163</v>
      </c>
      <c r="C344" s="68">
        <v>42163</v>
      </c>
      <c r="D344" s="68">
        <v>42163</v>
      </c>
      <c r="E344" s="68">
        <v>42163</v>
      </c>
      <c r="F344" s="68">
        <v>44298</v>
      </c>
      <c r="G344" s="68">
        <v>44298</v>
      </c>
      <c r="H344" s="68">
        <v>44298</v>
      </c>
      <c r="I344" s="68">
        <v>44298</v>
      </c>
      <c r="J344" s="68">
        <v>42657</v>
      </c>
      <c r="K344" s="68">
        <v>42657</v>
      </c>
      <c r="L344" s="68">
        <v>41351</v>
      </c>
    </row>
    <row r="345" spans="1:12" s="3" customFormat="1" ht="12.75" customHeight="1">
      <c r="A345" s="27" t="s">
        <v>205</v>
      </c>
      <c r="B345" s="68">
        <v>42529</v>
      </c>
      <c r="C345" s="68">
        <v>42529</v>
      </c>
      <c r="D345" s="68">
        <v>42529</v>
      </c>
      <c r="E345" s="68">
        <v>42529</v>
      </c>
      <c r="F345" s="68">
        <v>44663</v>
      </c>
      <c r="G345" s="68">
        <v>44663</v>
      </c>
      <c r="H345" s="68">
        <v>44663</v>
      </c>
      <c r="I345" s="68">
        <v>44663</v>
      </c>
      <c r="J345" s="68">
        <v>43022</v>
      </c>
      <c r="K345" s="68">
        <v>43022</v>
      </c>
      <c r="L345" s="68">
        <v>41716</v>
      </c>
    </row>
    <row r="346" spans="1:12" s="3" customFormat="1" ht="12.75" customHeight="1">
      <c r="A346" s="27" t="s">
        <v>206</v>
      </c>
      <c r="B346" s="58" t="s">
        <v>337</v>
      </c>
      <c r="C346" s="58" t="s">
        <v>337</v>
      </c>
      <c r="D346" s="58" t="s">
        <v>337</v>
      </c>
      <c r="E346" s="58" t="s">
        <v>337</v>
      </c>
      <c r="F346" s="69" t="s">
        <v>350</v>
      </c>
      <c r="G346" s="69" t="s">
        <v>350</v>
      </c>
      <c r="H346" s="69" t="s">
        <v>350</v>
      </c>
      <c r="I346" s="69" t="s">
        <v>350</v>
      </c>
      <c r="J346" s="69" t="s">
        <v>364</v>
      </c>
      <c r="K346" s="69" t="s">
        <v>364</v>
      </c>
      <c r="L346" s="69" t="s">
        <v>373</v>
      </c>
    </row>
    <row r="347" spans="1:12" s="3" customFormat="1" ht="12.75" customHeight="1">
      <c r="A347" s="27" t="s">
        <v>207</v>
      </c>
      <c r="B347" s="58" t="s">
        <v>146</v>
      </c>
      <c r="C347" s="58" t="s">
        <v>146</v>
      </c>
      <c r="D347" s="58" t="s">
        <v>146</v>
      </c>
      <c r="E347" s="58" t="s">
        <v>146</v>
      </c>
      <c r="F347" s="58" t="s">
        <v>146</v>
      </c>
      <c r="G347" s="58" t="s">
        <v>146</v>
      </c>
      <c r="H347" s="58" t="s">
        <v>146</v>
      </c>
      <c r="I347" s="58" t="s">
        <v>146</v>
      </c>
      <c r="J347" s="58" t="s">
        <v>146</v>
      </c>
      <c r="K347" s="58" t="s">
        <v>146</v>
      </c>
      <c r="L347" s="58" t="s">
        <v>146</v>
      </c>
    </row>
    <row r="348" spans="1:12" s="3" customFormat="1" ht="12.75" customHeight="1">
      <c r="A348" s="27" t="s">
        <v>208</v>
      </c>
      <c r="B348" s="58" t="s">
        <v>248</v>
      </c>
      <c r="C348" s="58" t="s">
        <v>248</v>
      </c>
      <c r="D348" s="58" t="s">
        <v>248</v>
      </c>
      <c r="E348" s="58" t="s">
        <v>248</v>
      </c>
      <c r="F348" s="58" t="s">
        <v>248</v>
      </c>
      <c r="G348" s="58" t="s">
        <v>248</v>
      </c>
      <c r="H348" s="58" t="s">
        <v>248</v>
      </c>
      <c r="I348" s="58" t="s">
        <v>248</v>
      </c>
      <c r="J348" s="58" t="s">
        <v>248</v>
      </c>
      <c r="K348" s="58" t="s">
        <v>248</v>
      </c>
      <c r="L348" s="58" t="s">
        <v>248</v>
      </c>
    </row>
    <row r="349" spans="1:12" s="3" customFormat="1" ht="12.75" customHeight="1">
      <c r="A349" s="27" t="s">
        <v>209</v>
      </c>
      <c r="B349" s="75" t="s">
        <v>338</v>
      </c>
      <c r="C349" s="75" t="s">
        <v>338</v>
      </c>
      <c r="D349" s="75" t="s">
        <v>338</v>
      </c>
      <c r="E349" s="75" t="s">
        <v>338</v>
      </c>
      <c r="F349" s="75" t="s">
        <v>351</v>
      </c>
      <c r="G349" s="75" t="s">
        <v>351</v>
      </c>
      <c r="H349" s="75" t="s">
        <v>351</v>
      </c>
      <c r="I349" s="75" t="s">
        <v>351</v>
      </c>
      <c r="J349" s="75" t="s">
        <v>365</v>
      </c>
      <c r="K349" s="75" t="s">
        <v>365</v>
      </c>
      <c r="L349" s="75" t="s">
        <v>372</v>
      </c>
    </row>
    <row r="350" spans="1:12" s="3" customFormat="1" ht="12.75" customHeight="1">
      <c r="A350" s="59" t="s">
        <v>341</v>
      </c>
      <c r="B350" s="74">
        <v>3.3750000000000002E-2</v>
      </c>
      <c r="C350" s="74">
        <v>3.3750000000000002E-2</v>
      </c>
      <c r="D350" s="74">
        <v>3.3750000000000002E-2</v>
      </c>
      <c r="E350" s="74">
        <v>3.3750000000000002E-2</v>
      </c>
      <c r="F350" s="74">
        <v>4.2500000000000003E-2</v>
      </c>
      <c r="G350" s="74">
        <v>4.2500000000000003E-2</v>
      </c>
      <c r="H350" s="74">
        <v>4.2500000000000003E-2</v>
      </c>
      <c r="I350" s="74">
        <v>4.2500000000000003E-2</v>
      </c>
      <c r="J350" s="74">
        <v>3.6249999999999998E-2</v>
      </c>
      <c r="K350" s="74">
        <v>3.6249999999999998E-2</v>
      </c>
      <c r="L350" s="74">
        <v>2.5000000000000001E-2</v>
      </c>
    </row>
    <row r="351" spans="1:12" s="3" customFormat="1" ht="12.75" customHeight="1">
      <c r="A351" s="59" t="s">
        <v>342</v>
      </c>
      <c r="B351" s="72" t="s">
        <v>336</v>
      </c>
      <c r="C351" s="72" t="s">
        <v>336</v>
      </c>
      <c r="D351" s="72" t="s">
        <v>336</v>
      </c>
      <c r="E351" s="72" t="s">
        <v>336</v>
      </c>
      <c r="F351" s="72" t="s">
        <v>352</v>
      </c>
      <c r="G351" s="72" t="s">
        <v>355</v>
      </c>
      <c r="H351" s="72" t="s">
        <v>352</v>
      </c>
      <c r="I351" s="72" t="s">
        <v>352</v>
      </c>
      <c r="J351" s="72" t="s">
        <v>363</v>
      </c>
      <c r="K351" s="72" t="s">
        <v>368</v>
      </c>
      <c r="L351" s="72" t="s">
        <v>371</v>
      </c>
    </row>
    <row r="352" spans="1:12" s="3" customFormat="1" ht="12.75" customHeight="1">
      <c r="A352" s="27" t="s">
        <v>210</v>
      </c>
      <c r="B352" s="66" t="s">
        <v>546</v>
      </c>
      <c r="C352" s="69" t="s">
        <v>343</v>
      </c>
      <c r="D352" s="69" t="s">
        <v>343</v>
      </c>
      <c r="E352" s="69" t="s">
        <v>343</v>
      </c>
      <c r="F352" s="69" t="s">
        <v>354</v>
      </c>
      <c r="G352" s="69" t="s">
        <v>343</v>
      </c>
      <c r="H352" s="69" t="s">
        <v>343</v>
      </c>
      <c r="I352" s="69" t="s">
        <v>343</v>
      </c>
      <c r="J352" s="69" t="s">
        <v>343</v>
      </c>
      <c r="K352" s="69" t="s">
        <v>343</v>
      </c>
      <c r="L352" s="69" t="s">
        <v>343</v>
      </c>
    </row>
    <row r="353" spans="1:12" s="3" customFormat="1" ht="12.75" customHeight="1">
      <c r="A353" s="27" t="s">
        <v>211</v>
      </c>
      <c r="B353" s="58" t="s">
        <v>249</v>
      </c>
      <c r="C353" s="58" t="s">
        <v>249</v>
      </c>
      <c r="D353" s="58" t="s">
        <v>249</v>
      </c>
      <c r="E353" s="58" t="s">
        <v>249</v>
      </c>
      <c r="F353" s="58" t="s">
        <v>249</v>
      </c>
      <c r="G353" s="58" t="s">
        <v>249</v>
      </c>
      <c r="H353" s="58" t="s">
        <v>249</v>
      </c>
      <c r="I353" s="58" t="s">
        <v>249</v>
      </c>
      <c r="J353" s="58" t="s">
        <v>249</v>
      </c>
      <c r="K353" s="58" t="s">
        <v>249</v>
      </c>
      <c r="L353" s="58" t="s">
        <v>249</v>
      </c>
    </row>
    <row r="354" spans="1:12" s="3" customFormat="1" ht="12.75" customHeight="1">
      <c r="A354" s="27" t="s">
        <v>212</v>
      </c>
      <c r="B354" s="70">
        <v>1376000000</v>
      </c>
      <c r="C354" s="70">
        <f t="shared" ref="C354:L354" si="0">C340/C342</f>
        <v>217625000</v>
      </c>
      <c r="D354" s="70">
        <f t="shared" si="0"/>
        <v>499080000</v>
      </c>
      <c r="E354" s="70">
        <f t="shared" si="0"/>
        <v>465937500</v>
      </c>
      <c r="F354" s="70">
        <f t="shared" si="0"/>
        <v>1049414999.9999999</v>
      </c>
      <c r="G354" s="70">
        <f t="shared" si="0"/>
        <v>215125000</v>
      </c>
      <c r="H354" s="70">
        <f t="shared" si="0"/>
        <v>208875000</v>
      </c>
      <c r="I354" s="70">
        <f t="shared" si="0"/>
        <v>499536000</v>
      </c>
      <c r="J354" s="70">
        <f t="shared" si="0"/>
        <v>1616125000</v>
      </c>
      <c r="K354" s="70">
        <f t="shared" si="0"/>
        <v>509351005.80000007</v>
      </c>
      <c r="L354" s="70">
        <f t="shared" si="0"/>
        <v>910000000.00000012</v>
      </c>
    </row>
    <row r="355" spans="1:12" s="3" customFormat="1" ht="12.75" customHeight="1">
      <c r="A355" s="27" t="s">
        <v>213</v>
      </c>
      <c r="B355" s="68">
        <v>42529</v>
      </c>
      <c r="C355" s="68">
        <v>42529</v>
      </c>
      <c r="D355" s="68">
        <v>42529</v>
      </c>
      <c r="E355" s="68">
        <v>42529</v>
      </c>
      <c r="F355" s="68">
        <v>44663</v>
      </c>
      <c r="G355" s="68">
        <v>44663</v>
      </c>
      <c r="H355" s="68">
        <v>44663</v>
      </c>
      <c r="I355" s="68">
        <v>44663</v>
      </c>
      <c r="J355" s="68">
        <v>43022</v>
      </c>
      <c r="K355" s="68">
        <v>43022</v>
      </c>
      <c r="L355" s="68">
        <v>41716</v>
      </c>
    </row>
    <row r="356" spans="1:12" s="3" customFormat="1" ht="12.75" customHeight="1">
      <c r="A356" s="27" t="s">
        <v>22</v>
      </c>
      <c r="B356" s="74">
        <v>3.3750000000000002E-2</v>
      </c>
      <c r="C356" s="74">
        <v>3.3750000000000002E-2</v>
      </c>
      <c r="D356" s="74">
        <v>3.3750000000000002E-2</v>
      </c>
      <c r="E356" s="74">
        <v>3.3750000000000002E-2</v>
      </c>
      <c r="F356" s="74">
        <v>4.2500000000000003E-2</v>
      </c>
      <c r="G356" s="74">
        <v>4.2500000000000003E-2</v>
      </c>
      <c r="H356" s="74">
        <v>4.2500000000000003E-2</v>
      </c>
      <c r="I356" s="74">
        <v>4.2500000000000003E-2</v>
      </c>
      <c r="J356" s="74">
        <v>3.6249999999999998E-2</v>
      </c>
      <c r="K356" s="74">
        <v>3.6249999999999998E-2</v>
      </c>
      <c r="L356" s="74">
        <v>2.5000000000000001E-2</v>
      </c>
    </row>
    <row r="357" spans="1:12" s="3" customFormat="1" ht="12.75" customHeight="1">
      <c r="A357" s="27" t="s">
        <v>23</v>
      </c>
      <c r="B357" s="72" t="s">
        <v>339</v>
      </c>
      <c r="C357" s="72" t="s">
        <v>344</v>
      </c>
      <c r="D357" s="72" t="s">
        <v>347</v>
      </c>
      <c r="E357" s="72" t="s">
        <v>348</v>
      </c>
      <c r="F357" s="72" t="s">
        <v>353</v>
      </c>
      <c r="G357" s="72" t="s">
        <v>356</v>
      </c>
      <c r="H357" s="72" t="s">
        <v>358</v>
      </c>
      <c r="I357" s="72" t="s">
        <v>361</v>
      </c>
      <c r="J357" s="72" t="s">
        <v>366</v>
      </c>
      <c r="K357" s="72" t="s">
        <v>369</v>
      </c>
      <c r="L357" s="72" t="s">
        <v>374</v>
      </c>
    </row>
    <row r="358" spans="1:12" s="3" customFormat="1" ht="12.75" customHeight="1">
      <c r="A358" s="27" t="s">
        <v>214</v>
      </c>
      <c r="B358" s="71" t="s">
        <v>240</v>
      </c>
      <c r="C358" s="71" t="s">
        <v>240</v>
      </c>
      <c r="D358" s="71" t="s">
        <v>240</v>
      </c>
      <c r="E358" s="71" t="s">
        <v>240</v>
      </c>
      <c r="F358" s="71" t="s">
        <v>240</v>
      </c>
      <c r="G358" s="71" t="s">
        <v>240</v>
      </c>
      <c r="H358" s="71" t="s">
        <v>240</v>
      </c>
      <c r="I358" s="71" t="s">
        <v>240</v>
      </c>
      <c r="J358" s="71" t="s">
        <v>240</v>
      </c>
      <c r="K358" s="71" t="s">
        <v>240</v>
      </c>
      <c r="L358" s="71" t="s">
        <v>240</v>
      </c>
    </row>
    <row r="359" spans="1:12" s="5" customFormat="1" ht="12.75" customHeight="1">
      <c r="A359" s="46"/>
      <c r="B359" s="31"/>
      <c r="C359" s="31"/>
      <c r="D359" s="31"/>
      <c r="E359" s="31"/>
      <c r="F359" s="31"/>
      <c r="G359" s="19"/>
      <c r="H359" s="19"/>
      <c r="I359" s="19"/>
      <c r="J359" s="19"/>
      <c r="K359" s="19"/>
      <c r="L359" s="19"/>
    </row>
    <row r="360" spans="1:12" s="3" customFormat="1" ht="12.75" customHeight="1">
      <c r="A360" s="27" t="s">
        <v>195</v>
      </c>
      <c r="B360" s="67" t="s">
        <v>547</v>
      </c>
      <c r="C360" s="67" t="s">
        <v>548</v>
      </c>
      <c r="D360" s="67" t="s">
        <v>377</v>
      </c>
      <c r="E360" s="67" t="s">
        <v>382</v>
      </c>
      <c r="F360" s="67" t="s">
        <v>384</v>
      </c>
      <c r="G360" s="67" t="s">
        <v>552</v>
      </c>
      <c r="H360" s="67" t="s">
        <v>386</v>
      </c>
      <c r="I360" s="67" t="s">
        <v>424</v>
      </c>
      <c r="J360" s="67" t="s">
        <v>387</v>
      </c>
      <c r="K360" s="67" t="s">
        <v>556</v>
      </c>
      <c r="L360" s="67" t="s">
        <v>557</v>
      </c>
    </row>
    <row r="361" spans="1:12" s="3" customFormat="1" ht="12.75" customHeight="1">
      <c r="A361" s="27" t="s">
        <v>196</v>
      </c>
      <c r="B361" s="68">
        <v>40337</v>
      </c>
      <c r="C361" s="68">
        <v>40464</v>
      </c>
      <c r="D361" s="68">
        <v>40359</v>
      </c>
      <c r="E361" s="68">
        <v>40557</v>
      </c>
      <c r="F361" s="68">
        <v>40637</v>
      </c>
      <c r="G361" s="68">
        <v>41518</v>
      </c>
      <c r="H361" s="68">
        <v>40416</v>
      </c>
      <c r="I361" s="68">
        <v>40416</v>
      </c>
      <c r="J361" s="68">
        <v>40456</v>
      </c>
      <c r="K361" s="68">
        <v>40966</v>
      </c>
      <c r="L361" s="68">
        <v>41053</v>
      </c>
    </row>
    <row r="362" spans="1:12" s="3" customFormat="1" ht="12.75" customHeight="1">
      <c r="A362" s="27" t="s">
        <v>197</v>
      </c>
      <c r="B362" s="58" t="s">
        <v>335</v>
      </c>
      <c r="C362" s="58" t="s">
        <v>335</v>
      </c>
      <c r="D362" s="58" t="s">
        <v>335</v>
      </c>
      <c r="E362" s="58" t="s">
        <v>335</v>
      </c>
      <c r="F362" s="58" t="s">
        <v>335</v>
      </c>
      <c r="G362" s="91" t="s">
        <v>335</v>
      </c>
      <c r="H362" s="91" t="s">
        <v>335</v>
      </c>
      <c r="I362" s="91" t="s">
        <v>335</v>
      </c>
      <c r="J362" s="91" t="s">
        <v>335</v>
      </c>
      <c r="K362" s="91" t="s">
        <v>335</v>
      </c>
      <c r="L362" s="91" t="s">
        <v>335</v>
      </c>
    </row>
    <row r="363" spans="1:12" s="3" customFormat="1" ht="12.75" customHeight="1">
      <c r="A363" s="27" t="s">
        <v>198</v>
      </c>
      <c r="B363" s="58" t="s">
        <v>335</v>
      </c>
      <c r="C363" s="58" t="s">
        <v>335</v>
      </c>
      <c r="D363" s="58" t="s">
        <v>335</v>
      </c>
      <c r="E363" s="58" t="s">
        <v>335</v>
      </c>
      <c r="F363" s="58" t="s">
        <v>335</v>
      </c>
      <c r="G363" s="91" t="s">
        <v>335</v>
      </c>
      <c r="H363" s="91" t="s">
        <v>335</v>
      </c>
      <c r="I363" s="91" t="s">
        <v>335</v>
      </c>
      <c r="J363" s="91" t="s">
        <v>335</v>
      </c>
      <c r="K363" s="91" t="s">
        <v>335</v>
      </c>
      <c r="L363" s="91" t="s">
        <v>335</v>
      </c>
    </row>
    <row r="364" spans="1:12" s="3" customFormat="1" ht="12.75" customHeight="1">
      <c r="A364" s="27" t="s">
        <v>199</v>
      </c>
      <c r="B364" s="58" t="s">
        <v>246</v>
      </c>
      <c r="C364" s="58" t="s">
        <v>246</v>
      </c>
      <c r="D364" s="58" t="s">
        <v>246</v>
      </c>
      <c r="E364" s="58" t="s">
        <v>246</v>
      </c>
      <c r="F364" s="58" t="s">
        <v>246</v>
      </c>
      <c r="G364" s="91" t="s">
        <v>246</v>
      </c>
      <c r="H364" s="69" t="s">
        <v>249</v>
      </c>
      <c r="I364" s="69" t="s">
        <v>249</v>
      </c>
      <c r="J364" s="91" t="s">
        <v>246</v>
      </c>
      <c r="K364" s="91" t="s">
        <v>246</v>
      </c>
      <c r="L364" s="91" t="s">
        <v>246</v>
      </c>
    </row>
    <row r="365" spans="1:12" s="3" customFormat="1" ht="12.75" customHeight="1">
      <c r="A365" s="27" t="s">
        <v>200</v>
      </c>
      <c r="B365" s="70">
        <v>300000000</v>
      </c>
      <c r="C365" s="70">
        <v>300000000</v>
      </c>
      <c r="D365" s="70">
        <v>750000000</v>
      </c>
      <c r="E365" s="70">
        <v>350000000</v>
      </c>
      <c r="F365" s="70">
        <v>275000000</v>
      </c>
      <c r="G365" s="70">
        <v>150000000</v>
      </c>
      <c r="H365" s="70">
        <v>500000000</v>
      </c>
      <c r="I365" s="70">
        <v>150000000</v>
      </c>
      <c r="J365" s="70">
        <v>1250000000</v>
      </c>
      <c r="K365" s="70">
        <v>500000000</v>
      </c>
      <c r="L365" s="70">
        <v>320000000</v>
      </c>
    </row>
    <row r="366" spans="1:12" s="3" customFormat="1" ht="12.75" customHeight="1">
      <c r="A366" s="27" t="s">
        <v>201</v>
      </c>
      <c r="B366" s="70">
        <v>300000000</v>
      </c>
      <c r="C366" s="70">
        <v>300000000</v>
      </c>
      <c r="D366" s="70">
        <v>750000000</v>
      </c>
      <c r="E366" s="70">
        <v>350000000</v>
      </c>
      <c r="F366" s="70">
        <v>275000000</v>
      </c>
      <c r="G366" s="70">
        <v>150000000</v>
      </c>
      <c r="H366" s="70">
        <v>500000000</v>
      </c>
      <c r="I366" s="70">
        <v>150000000</v>
      </c>
      <c r="J366" s="70">
        <v>1250000000</v>
      </c>
      <c r="K366" s="70">
        <v>500000000</v>
      </c>
      <c r="L366" s="70">
        <v>320000000</v>
      </c>
    </row>
    <row r="367" spans="1:12" s="3" customFormat="1" ht="12.75" customHeight="1">
      <c r="A367" s="27" t="s">
        <v>202</v>
      </c>
      <c r="B367" s="73">
        <f>1/0.8362</f>
        <v>1.1958861516383639</v>
      </c>
      <c r="C367" s="73">
        <f>1/0.8684</f>
        <v>1.1515430677107323</v>
      </c>
      <c r="D367" s="73">
        <f>1/0.8343</f>
        <v>1.1986096128490951</v>
      </c>
      <c r="E367" s="73">
        <f>1/0.8422</f>
        <v>1.1873664212776063</v>
      </c>
      <c r="F367" s="73">
        <f>1/0.880374</f>
        <v>1.135880886986667</v>
      </c>
      <c r="G367" s="77">
        <v>1.1374</v>
      </c>
      <c r="H367" s="77" t="s">
        <v>223</v>
      </c>
      <c r="I367" s="77" t="s">
        <v>223</v>
      </c>
      <c r="J367" s="73">
        <f>1/0.8515</f>
        <v>1.1743981209630063</v>
      </c>
      <c r="K367" s="73">
        <f>1/0.833</f>
        <v>1.2004801920768309</v>
      </c>
      <c r="L367" s="73">
        <f>1/0.79847</f>
        <v>1.252395205831152</v>
      </c>
    </row>
    <row r="368" spans="1:12" s="3" customFormat="1" ht="12.75" customHeight="1">
      <c r="A368" s="27" t="s">
        <v>203</v>
      </c>
      <c r="B368" s="58" t="s">
        <v>247</v>
      </c>
      <c r="C368" s="58" t="s">
        <v>247</v>
      </c>
      <c r="D368" s="58" t="s">
        <v>247</v>
      </c>
      <c r="E368" s="58" t="s">
        <v>247</v>
      </c>
      <c r="F368" s="58" t="s">
        <v>247</v>
      </c>
      <c r="G368" s="91" t="s">
        <v>247</v>
      </c>
      <c r="H368" s="69" t="s">
        <v>247</v>
      </c>
      <c r="I368" s="69" t="s">
        <v>247</v>
      </c>
      <c r="J368" s="69" t="s">
        <v>247</v>
      </c>
      <c r="K368" s="69" t="s">
        <v>247</v>
      </c>
      <c r="L368" s="69" t="s">
        <v>247</v>
      </c>
    </row>
    <row r="369" spans="1:12" s="3" customFormat="1" ht="12.75" customHeight="1">
      <c r="A369" s="27" t="s">
        <v>204</v>
      </c>
      <c r="B369" s="68">
        <v>41351</v>
      </c>
      <c r="C369" s="68">
        <v>41351</v>
      </c>
      <c r="D369" s="68">
        <v>41820</v>
      </c>
      <c r="E369" s="68">
        <v>41820</v>
      </c>
      <c r="F369" s="68">
        <v>41820</v>
      </c>
      <c r="G369" s="68">
        <v>41820</v>
      </c>
      <c r="H369" s="68">
        <v>41512</v>
      </c>
      <c r="I369" s="68">
        <v>41877</v>
      </c>
      <c r="J369" s="68">
        <v>43013</v>
      </c>
      <c r="K369" s="68">
        <v>43013</v>
      </c>
      <c r="L369" s="68">
        <v>43013</v>
      </c>
    </row>
    <row r="370" spans="1:12" s="3" customFormat="1" ht="12.75" customHeight="1">
      <c r="A370" s="27" t="s">
        <v>205</v>
      </c>
      <c r="B370" s="68">
        <v>41716</v>
      </c>
      <c r="C370" s="68">
        <v>41716</v>
      </c>
      <c r="D370" s="68">
        <v>42185</v>
      </c>
      <c r="E370" s="68">
        <v>42185</v>
      </c>
      <c r="F370" s="68">
        <v>42185</v>
      </c>
      <c r="G370" s="68">
        <v>42185</v>
      </c>
      <c r="H370" s="68">
        <v>41877</v>
      </c>
      <c r="I370" s="68">
        <v>42242</v>
      </c>
      <c r="J370" s="68">
        <v>43378</v>
      </c>
      <c r="K370" s="68">
        <v>43378</v>
      </c>
      <c r="L370" s="68">
        <v>43378</v>
      </c>
    </row>
    <row r="371" spans="1:12" s="3" customFormat="1" ht="12.75" customHeight="1">
      <c r="A371" s="27" t="s">
        <v>206</v>
      </c>
      <c r="B371" s="58" t="s">
        <v>373</v>
      </c>
      <c r="C371" s="58" t="s">
        <v>373</v>
      </c>
      <c r="D371" s="69" t="s">
        <v>378</v>
      </c>
      <c r="E371" s="69" t="s">
        <v>378</v>
      </c>
      <c r="F371" s="69" t="s">
        <v>378</v>
      </c>
      <c r="G371" s="69" t="s">
        <v>378</v>
      </c>
      <c r="H371" s="90" t="s">
        <v>549</v>
      </c>
      <c r="I371" s="69" t="s">
        <v>425</v>
      </c>
      <c r="J371" s="69" t="s">
        <v>389</v>
      </c>
      <c r="K371" s="69" t="s">
        <v>389</v>
      </c>
      <c r="L371" s="69" t="s">
        <v>389</v>
      </c>
    </row>
    <row r="372" spans="1:12" s="3" customFormat="1" ht="12.75" customHeight="1">
      <c r="A372" s="27" t="s">
        <v>207</v>
      </c>
      <c r="B372" s="58" t="s">
        <v>146</v>
      </c>
      <c r="C372" s="58" t="s">
        <v>146</v>
      </c>
      <c r="D372" s="58" t="s">
        <v>146</v>
      </c>
      <c r="E372" s="58" t="s">
        <v>146</v>
      </c>
      <c r="F372" s="58" t="s">
        <v>146</v>
      </c>
      <c r="G372" s="91" t="s">
        <v>146</v>
      </c>
      <c r="H372" s="69" t="s">
        <v>146</v>
      </c>
      <c r="I372" s="69" t="s">
        <v>146</v>
      </c>
      <c r="J372" s="91" t="s">
        <v>146</v>
      </c>
      <c r="K372" s="91" t="s">
        <v>146</v>
      </c>
      <c r="L372" s="91" t="s">
        <v>146</v>
      </c>
    </row>
    <row r="373" spans="1:12" s="3" customFormat="1" ht="12.75" customHeight="1">
      <c r="A373" s="27" t="s">
        <v>208</v>
      </c>
      <c r="B373" s="58" t="s">
        <v>248</v>
      </c>
      <c r="C373" s="58" t="s">
        <v>248</v>
      </c>
      <c r="D373" s="58" t="s">
        <v>248</v>
      </c>
      <c r="E373" s="58" t="s">
        <v>248</v>
      </c>
      <c r="F373" s="58" t="s">
        <v>248</v>
      </c>
      <c r="G373" s="91" t="s">
        <v>248</v>
      </c>
      <c r="H373" s="69" t="s">
        <v>251</v>
      </c>
      <c r="I373" s="69" t="s">
        <v>251</v>
      </c>
      <c r="J373" s="91" t="s">
        <v>248</v>
      </c>
      <c r="K373" s="91" t="s">
        <v>248</v>
      </c>
      <c r="L373" s="91" t="s">
        <v>248</v>
      </c>
    </row>
    <row r="374" spans="1:12" s="3" customFormat="1" ht="12.75" customHeight="1">
      <c r="A374" s="27" t="s">
        <v>209</v>
      </c>
      <c r="B374" s="76" t="s">
        <v>372</v>
      </c>
      <c r="C374" s="76" t="s">
        <v>372</v>
      </c>
      <c r="D374" s="75" t="s">
        <v>381</v>
      </c>
      <c r="E374" s="75" t="s">
        <v>381</v>
      </c>
      <c r="F374" s="75" t="s">
        <v>381</v>
      </c>
      <c r="G374" s="75" t="s">
        <v>381</v>
      </c>
      <c r="H374" s="75" t="s">
        <v>423</v>
      </c>
      <c r="I374" s="75" t="s">
        <v>423</v>
      </c>
      <c r="J374" s="75" t="s">
        <v>388</v>
      </c>
      <c r="K374" s="75" t="s">
        <v>388</v>
      </c>
      <c r="L374" s="75" t="s">
        <v>388</v>
      </c>
    </row>
    <row r="375" spans="1:12" s="3" customFormat="1" ht="12.75" customHeight="1">
      <c r="A375" s="59" t="s">
        <v>341</v>
      </c>
      <c r="B375" s="74">
        <v>2.5000000000000001E-2</v>
      </c>
      <c r="C375" s="74">
        <v>2.5000000000000001E-2</v>
      </c>
      <c r="D375" s="74">
        <v>3.125E-2</v>
      </c>
      <c r="E375" s="74">
        <v>3.125E-2</v>
      </c>
      <c r="F375" s="74">
        <v>3.125E-2</v>
      </c>
      <c r="G375" s="74">
        <v>3.125E-2</v>
      </c>
      <c r="H375" s="72" t="s">
        <v>422</v>
      </c>
      <c r="I375" s="72" t="s">
        <v>422</v>
      </c>
      <c r="J375" s="74">
        <v>3.6249999999999998E-2</v>
      </c>
      <c r="K375" s="74">
        <v>3.6249999999999998E-2</v>
      </c>
      <c r="L375" s="74">
        <v>3.6249999999999998E-2</v>
      </c>
    </row>
    <row r="376" spans="1:12" s="3" customFormat="1" ht="12.75" customHeight="1">
      <c r="A376" s="59" t="s">
        <v>342</v>
      </c>
      <c r="B376" s="74" t="s">
        <v>371</v>
      </c>
      <c r="C376" s="74" t="s">
        <v>371</v>
      </c>
      <c r="D376" s="72" t="s">
        <v>379</v>
      </c>
      <c r="E376" s="72" t="s">
        <v>379</v>
      </c>
      <c r="F376" s="72" t="s">
        <v>379</v>
      </c>
      <c r="G376" s="72" t="s">
        <v>379</v>
      </c>
      <c r="H376" s="72" t="s">
        <v>421</v>
      </c>
      <c r="I376" s="72" t="s">
        <v>421</v>
      </c>
      <c r="J376" s="72" t="s">
        <v>257</v>
      </c>
      <c r="K376" s="72" t="s">
        <v>257</v>
      </c>
      <c r="L376" s="72" t="s">
        <v>257</v>
      </c>
    </row>
    <row r="377" spans="1:12" s="3" customFormat="1" ht="12.75" customHeight="1">
      <c r="A377" s="27" t="s">
        <v>210</v>
      </c>
      <c r="B377" s="58" t="s">
        <v>343</v>
      </c>
      <c r="C377" s="58" t="s">
        <v>343</v>
      </c>
      <c r="D377" s="69" t="s">
        <v>343</v>
      </c>
      <c r="E377" s="69" t="s">
        <v>343</v>
      </c>
      <c r="F377" s="69" t="s">
        <v>343</v>
      </c>
      <c r="G377" s="69" t="s">
        <v>343</v>
      </c>
      <c r="H377" s="69" t="s">
        <v>223</v>
      </c>
      <c r="I377" s="69" t="s">
        <v>223</v>
      </c>
      <c r="J377" s="69" t="s">
        <v>343</v>
      </c>
      <c r="K377" s="69" t="s">
        <v>343</v>
      </c>
      <c r="L377" s="69" t="s">
        <v>343</v>
      </c>
    </row>
    <row r="378" spans="1:12" s="3" customFormat="1" ht="12.75" customHeight="1">
      <c r="A378" s="27" t="s">
        <v>211</v>
      </c>
      <c r="B378" s="58" t="s">
        <v>249</v>
      </c>
      <c r="C378" s="58" t="s">
        <v>249</v>
      </c>
      <c r="D378" s="58" t="s">
        <v>249</v>
      </c>
      <c r="E378" s="58" t="s">
        <v>249</v>
      </c>
      <c r="F378" s="58" t="s">
        <v>249</v>
      </c>
      <c r="G378" s="91" t="s">
        <v>249</v>
      </c>
      <c r="H378" s="69" t="s">
        <v>249</v>
      </c>
      <c r="I378" s="69" t="s">
        <v>249</v>
      </c>
      <c r="J378" s="91" t="s">
        <v>249</v>
      </c>
      <c r="K378" s="91" t="s">
        <v>249</v>
      </c>
      <c r="L378" s="91" t="s">
        <v>249</v>
      </c>
    </row>
    <row r="379" spans="1:12" s="3" customFormat="1" ht="12.75" customHeight="1">
      <c r="A379" s="27" t="s">
        <v>212</v>
      </c>
      <c r="B379" s="70">
        <f>B365/B367</f>
        <v>250860000.00000003</v>
      </c>
      <c r="C379" s="70">
        <f>C365/C367</f>
        <v>260520000</v>
      </c>
      <c r="D379" s="70">
        <f>D365/D367</f>
        <v>625725000</v>
      </c>
      <c r="E379" s="70">
        <f>E365/E367</f>
        <v>294770000</v>
      </c>
      <c r="F379" s="70">
        <f>F365/F367</f>
        <v>242102850</v>
      </c>
      <c r="G379" s="78">
        <v>131879726</v>
      </c>
      <c r="H379" s="78" t="s">
        <v>223</v>
      </c>
      <c r="I379" s="78" t="s">
        <v>223</v>
      </c>
      <c r="J379" s="70">
        <f>J365/J367</f>
        <v>1064375000.0000001</v>
      </c>
      <c r="K379" s="70">
        <f>K365/K367</f>
        <v>416499999.99999994</v>
      </c>
      <c r="L379" s="70">
        <f>L365/L367</f>
        <v>255510400</v>
      </c>
    </row>
    <row r="380" spans="1:12" s="3" customFormat="1" ht="12.75" customHeight="1">
      <c r="A380" s="27" t="s">
        <v>213</v>
      </c>
      <c r="B380" s="68">
        <v>41716</v>
      </c>
      <c r="C380" s="68">
        <v>41716</v>
      </c>
      <c r="D380" s="68">
        <v>42185</v>
      </c>
      <c r="E380" s="68">
        <v>42185</v>
      </c>
      <c r="F380" s="68">
        <v>42185</v>
      </c>
      <c r="G380" s="68">
        <v>42185</v>
      </c>
      <c r="H380" s="79" t="s">
        <v>223</v>
      </c>
      <c r="I380" s="79" t="s">
        <v>223</v>
      </c>
      <c r="J380" s="68">
        <v>43378</v>
      </c>
      <c r="K380" s="68">
        <v>43378</v>
      </c>
      <c r="L380" s="68">
        <v>43378</v>
      </c>
    </row>
    <row r="381" spans="1:12" s="3" customFormat="1" ht="12.75" customHeight="1">
      <c r="A381" s="27" t="s">
        <v>22</v>
      </c>
      <c r="B381" s="74">
        <v>2.5000000000000001E-2</v>
      </c>
      <c r="C381" s="74">
        <v>2.5000000000000001E-2</v>
      </c>
      <c r="D381" s="74">
        <v>3.125E-2</v>
      </c>
      <c r="E381" s="74">
        <v>3.125E-2</v>
      </c>
      <c r="F381" s="74">
        <v>3.125E-2</v>
      </c>
      <c r="G381" s="74">
        <v>3.125E-2</v>
      </c>
      <c r="H381" s="72" t="s">
        <v>223</v>
      </c>
      <c r="I381" s="72" t="s">
        <v>223</v>
      </c>
      <c r="J381" s="74">
        <v>3.6249999999999998E-2</v>
      </c>
      <c r="K381" s="74">
        <v>3.6249999999999998E-2</v>
      </c>
      <c r="L381" s="74">
        <v>3.6249999999999998E-2</v>
      </c>
    </row>
    <row r="382" spans="1:12" s="3" customFormat="1" ht="12.75" customHeight="1">
      <c r="A382" s="27" t="s">
        <v>23</v>
      </c>
      <c r="B382" s="72" t="s">
        <v>375</v>
      </c>
      <c r="C382" s="72" t="s">
        <v>376</v>
      </c>
      <c r="D382" s="72" t="s">
        <v>380</v>
      </c>
      <c r="E382" s="72" t="s">
        <v>383</v>
      </c>
      <c r="F382" s="72" t="s">
        <v>385</v>
      </c>
      <c r="G382" s="93" t="s">
        <v>558</v>
      </c>
      <c r="H382" s="72" t="s">
        <v>223</v>
      </c>
      <c r="I382" s="72" t="s">
        <v>223</v>
      </c>
      <c r="J382" s="72" t="s">
        <v>390</v>
      </c>
      <c r="K382" s="72" t="s">
        <v>391</v>
      </c>
      <c r="L382" s="72" t="s">
        <v>392</v>
      </c>
    </row>
    <row r="383" spans="1:12" s="3" customFormat="1" ht="12.75" customHeight="1">
      <c r="A383" s="27" t="s">
        <v>214</v>
      </c>
      <c r="B383" s="71" t="s">
        <v>240</v>
      </c>
      <c r="C383" s="71" t="s">
        <v>240</v>
      </c>
      <c r="D383" s="71" t="s">
        <v>240</v>
      </c>
      <c r="E383" s="71" t="s">
        <v>240</v>
      </c>
      <c r="F383" s="71" t="s">
        <v>240</v>
      </c>
      <c r="G383" s="71" t="s">
        <v>240</v>
      </c>
      <c r="H383" s="80" t="s">
        <v>223</v>
      </c>
      <c r="I383" s="80" t="s">
        <v>223</v>
      </c>
      <c r="J383" s="71" t="s">
        <v>240</v>
      </c>
      <c r="K383" s="71" t="s">
        <v>240</v>
      </c>
      <c r="L383" s="71" t="s">
        <v>240</v>
      </c>
    </row>
    <row r="384" spans="1:12" s="5" customFormat="1" ht="12.75" customHeight="1">
      <c r="A384" s="46"/>
      <c r="B384" s="31"/>
      <c r="C384" s="31"/>
      <c r="D384" s="31"/>
      <c r="E384" s="31"/>
      <c r="F384" s="31"/>
      <c r="G384" s="19"/>
      <c r="H384" s="19"/>
      <c r="I384" s="19"/>
      <c r="J384" s="19"/>
      <c r="K384" s="19"/>
      <c r="L384" s="19"/>
    </row>
    <row r="385" spans="1:12" s="3" customFormat="1" ht="12.75" customHeight="1">
      <c r="A385" s="27" t="s">
        <v>195</v>
      </c>
      <c r="B385" s="67" t="s">
        <v>393</v>
      </c>
      <c r="C385" s="67" t="s">
        <v>397</v>
      </c>
      <c r="D385" s="67" t="s">
        <v>399</v>
      </c>
      <c r="E385" s="67" t="s">
        <v>403</v>
      </c>
      <c r="F385" s="67" t="s">
        <v>406</v>
      </c>
      <c r="G385" s="67" t="s">
        <v>553</v>
      </c>
      <c r="H385" s="67" t="s">
        <v>554</v>
      </c>
      <c r="I385" s="67" t="s">
        <v>555</v>
      </c>
      <c r="J385" s="67" t="s">
        <v>412</v>
      </c>
      <c r="K385" s="67" t="s">
        <v>417</v>
      </c>
      <c r="L385" s="67" t="s">
        <v>426</v>
      </c>
    </row>
    <row r="386" spans="1:12" s="3" customFormat="1" ht="12.75" customHeight="1">
      <c r="A386" s="27" t="s">
        <v>196</v>
      </c>
      <c r="B386" s="68">
        <v>40500</v>
      </c>
      <c r="C386" s="68">
        <v>40500</v>
      </c>
      <c r="D386" s="68">
        <v>40519</v>
      </c>
      <c r="E386" s="68">
        <v>40557</v>
      </c>
      <c r="F386" s="68">
        <v>40567</v>
      </c>
      <c r="G386" s="68">
        <v>40653</v>
      </c>
      <c r="H386" s="68">
        <v>40995</v>
      </c>
      <c r="I386" s="68">
        <v>41053</v>
      </c>
      <c r="J386" s="68">
        <v>40602</v>
      </c>
      <c r="K386" s="68">
        <v>40647</v>
      </c>
      <c r="L386" s="68">
        <v>40687</v>
      </c>
    </row>
    <row r="387" spans="1:12" s="3" customFormat="1" ht="12.75" customHeight="1">
      <c r="A387" s="27" t="s">
        <v>197</v>
      </c>
      <c r="B387" s="91" t="s">
        <v>335</v>
      </c>
      <c r="C387" s="91" t="s">
        <v>335</v>
      </c>
      <c r="D387" s="91" t="s">
        <v>335</v>
      </c>
      <c r="E387" s="91" t="s">
        <v>335</v>
      </c>
      <c r="F387" s="91" t="s">
        <v>335</v>
      </c>
      <c r="G387" s="91" t="s">
        <v>335</v>
      </c>
      <c r="H387" s="91" t="s">
        <v>335</v>
      </c>
      <c r="I387" s="91" t="s">
        <v>335</v>
      </c>
      <c r="J387" s="91" t="s">
        <v>335</v>
      </c>
      <c r="K387" s="91" t="s">
        <v>335</v>
      </c>
      <c r="L387" s="91" t="s">
        <v>335</v>
      </c>
    </row>
    <row r="388" spans="1:12" s="3" customFormat="1" ht="12.75" customHeight="1">
      <c r="A388" s="27" t="s">
        <v>198</v>
      </c>
      <c r="B388" s="91" t="s">
        <v>335</v>
      </c>
      <c r="C388" s="91" t="s">
        <v>335</v>
      </c>
      <c r="D388" s="91" t="s">
        <v>335</v>
      </c>
      <c r="E388" s="91" t="s">
        <v>335</v>
      </c>
      <c r="F388" s="91" t="s">
        <v>335</v>
      </c>
      <c r="G388" s="91" t="s">
        <v>335</v>
      </c>
      <c r="H388" s="91" t="s">
        <v>335</v>
      </c>
      <c r="I388" s="91" t="s">
        <v>335</v>
      </c>
      <c r="J388" s="91" t="s">
        <v>335</v>
      </c>
      <c r="K388" s="91" t="s">
        <v>335</v>
      </c>
      <c r="L388" s="91" t="s">
        <v>335</v>
      </c>
    </row>
    <row r="389" spans="1:12" s="3" customFormat="1" ht="12.75" customHeight="1">
      <c r="A389" s="27" t="s">
        <v>199</v>
      </c>
      <c r="B389" s="91" t="s">
        <v>246</v>
      </c>
      <c r="C389" s="91" t="s">
        <v>246</v>
      </c>
      <c r="D389" s="69" t="s">
        <v>250</v>
      </c>
      <c r="E389" s="91" t="s">
        <v>246</v>
      </c>
      <c r="F389" s="91" t="s">
        <v>246</v>
      </c>
      <c r="G389" s="91" t="s">
        <v>246</v>
      </c>
      <c r="H389" s="91" t="s">
        <v>246</v>
      </c>
      <c r="I389" s="91" t="s">
        <v>246</v>
      </c>
      <c r="J389" s="69" t="s">
        <v>249</v>
      </c>
      <c r="K389" s="69" t="s">
        <v>249</v>
      </c>
      <c r="L389" s="69" t="s">
        <v>246</v>
      </c>
    </row>
    <row r="390" spans="1:12" s="3" customFormat="1" ht="12.75" customHeight="1">
      <c r="A390" s="27" t="s">
        <v>200</v>
      </c>
      <c r="B390" s="70">
        <v>100000000</v>
      </c>
      <c r="C390" s="70">
        <v>125000000</v>
      </c>
      <c r="D390" s="70">
        <v>1600000000</v>
      </c>
      <c r="E390" s="70">
        <v>100000000</v>
      </c>
      <c r="F390" s="70">
        <v>750000000</v>
      </c>
      <c r="G390" s="70">
        <v>350000000</v>
      </c>
      <c r="H390" s="70">
        <v>300000000</v>
      </c>
      <c r="I390" s="70">
        <v>117500000</v>
      </c>
      <c r="J390" s="70">
        <v>1000000000</v>
      </c>
      <c r="K390" s="70">
        <v>1250000000</v>
      </c>
      <c r="L390" s="70">
        <v>100000000</v>
      </c>
    </row>
    <row r="391" spans="1:12" s="3" customFormat="1" ht="12.75" customHeight="1">
      <c r="A391" s="27" t="s">
        <v>201</v>
      </c>
      <c r="B391" s="70">
        <v>100000000</v>
      </c>
      <c r="C391" s="70">
        <v>125000000</v>
      </c>
      <c r="D391" s="70">
        <v>1600000000</v>
      </c>
      <c r="E391" s="70">
        <v>100000000</v>
      </c>
      <c r="F391" s="70">
        <v>750000000</v>
      </c>
      <c r="G391" s="70">
        <v>350000000</v>
      </c>
      <c r="H391" s="70">
        <v>300000000</v>
      </c>
      <c r="I391" s="70">
        <v>117500000</v>
      </c>
      <c r="J391" s="70">
        <v>1000000000</v>
      </c>
      <c r="K391" s="70">
        <v>1250000000</v>
      </c>
      <c r="L391" s="70">
        <v>100000000</v>
      </c>
    </row>
    <row r="392" spans="1:12" s="3" customFormat="1" ht="12.75" customHeight="1">
      <c r="A392" s="27" t="s">
        <v>202</v>
      </c>
      <c r="B392" s="73">
        <f>1/0.8622</f>
        <v>1.1598237067965669</v>
      </c>
      <c r="C392" s="73">
        <f>1/0.8622</f>
        <v>1.1598237067965669</v>
      </c>
      <c r="D392" s="73">
        <f>9.563</f>
        <v>9.5630000000000006</v>
      </c>
      <c r="E392" s="73">
        <f>1/0.845</f>
        <v>1.1834319526627219</v>
      </c>
      <c r="F392" s="73">
        <f>1/0.836</f>
        <v>1.1961722488038278</v>
      </c>
      <c r="G392" s="77">
        <f>1/0.8918</f>
        <v>1.1213276519398967</v>
      </c>
      <c r="H392" s="77">
        <f>1/0.83462</f>
        <v>1.1981500563130527</v>
      </c>
      <c r="I392" s="77">
        <f>1/0.79903</f>
        <v>1.2515174649262231</v>
      </c>
      <c r="J392" s="77" t="s">
        <v>223</v>
      </c>
      <c r="K392" s="77" t="s">
        <v>223</v>
      </c>
      <c r="L392" s="77">
        <f>1/0.8768</f>
        <v>1.1405109489051095</v>
      </c>
    </row>
    <row r="393" spans="1:12" s="3" customFormat="1" ht="12.75" customHeight="1">
      <c r="A393" s="27" t="s">
        <v>203</v>
      </c>
      <c r="B393" s="69" t="s">
        <v>394</v>
      </c>
      <c r="C393" s="69" t="s">
        <v>394</v>
      </c>
      <c r="D393" s="69" t="s">
        <v>247</v>
      </c>
      <c r="E393" s="69" t="s">
        <v>394</v>
      </c>
      <c r="F393" s="91" t="s">
        <v>247</v>
      </c>
      <c r="G393" s="91" t="s">
        <v>247</v>
      </c>
      <c r="H393" s="91" t="s">
        <v>247</v>
      </c>
      <c r="I393" s="91" t="s">
        <v>247</v>
      </c>
      <c r="J393" s="91" t="s">
        <v>247</v>
      </c>
      <c r="K393" s="91" t="s">
        <v>247</v>
      </c>
      <c r="L393" s="69" t="s">
        <v>394</v>
      </c>
    </row>
    <row r="394" spans="1:12" s="3" customFormat="1" ht="12.75" customHeight="1">
      <c r="A394" s="27" t="s">
        <v>204</v>
      </c>
      <c r="B394" s="68">
        <v>45979</v>
      </c>
      <c r="C394" s="68">
        <v>47805</v>
      </c>
      <c r="D394" s="68">
        <v>44172</v>
      </c>
      <c r="E394" s="68">
        <v>45306</v>
      </c>
      <c r="F394" s="68">
        <v>43124</v>
      </c>
      <c r="G394" s="68">
        <v>43124</v>
      </c>
      <c r="H394" s="68">
        <v>43124</v>
      </c>
      <c r="I394" s="68">
        <v>43124</v>
      </c>
      <c r="J394" s="68">
        <v>46083</v>
      </c>
      <c r="K394" s="68">
        <v>44300</v>
      </c>
      <c r="L394" s="68">
        <v>40687</v>
      </c>
    </row>
    <row r="395" spans="1:12" s="3" customFormat="1" ht="12.75" customHeight="1">
      <c r="A395" s="27" t="s">
        <v>205</v>
      </c>
      <c r="B395" s="68">
        <v>45979</v>
      </c>
      <c r="C395" s="68">
        <v>47805</v>
      </c>
      <c r="D395" s="68">
        <v>44537</v>
      </c>
      <c r="E395" s="68">
        <v>45306</v>
      </c>
      <c r="F395" s="68">
        <v>43489</v>
      </c>
      <c r="G395" s="68">
        <v>43489</v>
      </c>
      <c r="H395" s="68">
        <v>43489</v>
      </c>
      <c r="I395" s="68">
        <v>43489</v>
      </c>
      <c r="J395" s="68">
        <v>46448</v>
      </c>
      <c r="K395" s="68">
        <v>44665</v>
      </c>
      <c r="L395" s="68">
        <v>40687</v>
      </c>
    </row>
    <row r="396" spans="1:12" s="3" customFormat="1" ht="12.75" customHeight="1">
      <c r="A396" s="27" t="s">
        <v>206</v>
      </c>
      <c r="B396" s="69" t="s">
        <v>223</v>
      </c>
      <c r="C396" s="69" t="s">
        <v>223</v>
      </c>
      <c r="D396" s="69" t="s">
        <v>400</v>
      </c>
      <c r="E396" s="69" t="s">
        <v>223</v>
      </c>
      <c r="F396" s="69" t="s">
        <v>407</v>
      </c>
      <c r="G396" s="69" t="s">
        <v>407</v>
      </c>
      <c r="H396" s="69" t="s">
        <v>407</v>
      </c>
      <c r="I396" s="69" t="s">
        <v>407</v>
      </c>
      <c r="J396" s="69" t="s">
        <v>415</v>
      </c>
      <c r="K396" s="69" t="s">
        <v>418</v>
      </c>
      <c r="L396" s="69" t="s">
        <v>223</v>
      </c>
    </row>
    <row r="397" spans="1:12" s="3" customFormat="1" ht="12.75" customHeight="1">
      <c r="A397" s="27" t="s">
        <v>207</v>
      </c>
      <c r="B397" s="69" t="s">
        <v>223</v>
      </c>
      <c r="C397" s="69" t="s">
        <v>223</v>
      </c>
      <c r="D397" s="91" t="s">
        <v>146</v>
      </c>
      <c r="E397" s="69" t="s">
        <v>223</v>
      </c>
      <c r="F397" s="91" t="s">
        <v>146</v>
      </c>
      <c r="G397" s="91" t="s">
        <v>146</v>
      </c>
      <c r="H397" s="91" t="s">
        <v>146</v>
      </c>
      <c r="I397" s="91" t="s">
        <v>146</v>
      </c>
      <c r="J397" s="91" t="s">
        <v>146</v>
      </c>
      <c r="K397" s="91" t="s">
        <v>146</v>
      </c>
      <c r="L397" s="69" t="s">
        <v>223</v>
      </c>
    </row>
    <row r="398" spans="1:12" s="3" customFormat="1" ht="12.75" customHeight="1">
      <c r="A398" s="27" t="s">
        <v>208</v>
      </c>
      <c r="B398" s="91" t="s">
        <v>248</v>
      </c>
      <c r="C398" s="91" t="s">
        <v>248</v>
      </c>
      <c r="D398" s="91" t="s">
        <v>248</v>
      </c>
      <c r="E398" s="91" t="s">
        <v>248</v>
      </c>
      <c r="F398" s="91" t="s">
        <v>248</v>
      </c>
      <c r="G398" s="91" t="s">
        <v>248</v>
      </c>
      <c r="H398" s="91" t="s">
        <v>248</v>
      </c>
      <c r="I398" s="91" t="s">
        <v>248</v>
      </c>
      <c r="J398" s="91" t="s">
        <v>248</v>
      </c>
      <c r="K398" s="91" t="s">
        <v>248</v>
      </c>
      <c r="L398" s="91" t="s">
        <v>248</v>
      </c>
    </row>
    <row r="399" spans="1:12" s="3" customFormat="1" ht="12.75" customHeight="1">
      <c r="A399" s="27" t="s">
        <v>209</v>
      </c>
      <c r="B399" s="75" t="s">
        <v>395</v>
      </c>
      <c r="C399" s="75" t="s">
        <v>395</v>
      </c>
      <c r="D399" s="75" t="s">
        <v>401</v>
      </c>
      <c r="E399" s="75" t="s">
        <v>404</v>
      </c>
      <c r="F399" s="75" t="s">
        <v>408</v>
      </c>
      <c r="G399" s="75" t="s">
        <v>408</v>
      </c>
      <c r="H399" s="75" t="s">
        <v>408</v>
      </c>
      <c r="I399" s="75" t="s">
        <v>408</v>
      </c>
      <c r="J399" s="75" t="s">
        <v>414</v>
      </c>
      <c r="K399" s="92" t="s">
        <v>550</v>
      </c>
      <c r="L399" s="75" t="s">
        <v>428</v>
      </c>
    </row>
    <row r="400" spans="1:12" s="3" customFormat="1" ht="12.75" customHeight="1">
      <c r="A400" s="59" t="s">
        <v>341</v>
      </c>
      <c r="B400" s="74">
        <v>4.1250000000000002E-2</v>
      </c>
      <c r="C400" s="74">
        <v>4.2500000000000003E-2</v>
      </c>
      <c r="D400" s="74">
        <v>5.425E-2</v>
      </c>
      <c r="E400" s="74">
        <v>4.6249999999999999E-2</v>
      </c>
      <c r="F400" s="74">
        <v>4.3749999999999997E-2</v>
      </c>
      <c r="G400" s="74">
        <v>4.3749999999999997E-2</v>
      </c>
      <c r="H400" s="74">
        <v>4.3749999999999997E-2</v>
      </c>
      <c r="I400" s="74">
        <v>4.3749999999999997E-2</v>
      </c>
      <c r="J400" s="74">
        <v>5.7500000000000002E-2</v>
      </c>
      <c r="K400" s="74">
        <v>5.1249999999999997E-2</v>
      </c>
      <c r="L400" s="74">
        <v>4.6362500000000001E-2</v>
      </c>
    </row>
    <row r="401" spans="1:12" s="3" customFormat="1" ht="12.75" customHeight="1">
      <c r="A401" s="59" t="s">
        <v>342</v>
      </c>
      <c r="B401" s="72" t="s">
        <v>223</v>
      </c>
      <c r="C401" s="72" t="s">
        <v>223</v>
      </c>
      <c r="D401" s="72" t="s">
        <v>409</v>
      </c>
      <c r="E401" s="72" t="s">
        <v>223</v>
      </c>
      <c r="F401" s="72" t="s">
        <v>410</v>
      </c>
      <c r="G401" s="72" t="s">
        <v>410</v>
      </c>
      <c r="H401" s="72" t="s">
        <v>410</v>
      </c>
      <c r="I401" s="72" t="s">
        <v>410</v>
      </c>
      <c r="J401" s="72" t="s">
        <v>413</v>
      </c>
      <c r="K401" s="72" t="s">
        <v>420</v>
      </c>
      <c r="L401" s="72" t="s">
        <v>223</v>
      </c>
    </row>
    <row r="402" spans="1:12" s="3" customFormat="1" ht="12.75" customHeight="1">
      <c r="A402" s="27" t="s">
        <v>210</v>
      </c>
      <c r="B402" s="91" t="s">
        <v>343</v>
      </c>
      <c r="C402" s="91" t="s">
        <v>343</v>
      </c>
      <c r="D402" s="91" t="s">
        <v>343</v>
      </c>
      <c r="E402" s="91" t="s">
        <v>343</v>
      </c>
      <c r="F402" s="91" t="s">
        <v>343</v>
      </c>
      <c r="G402" s="91" t="s">
        <v>343</v>
      </c>
      <c r="H402" s="91" t="s">
        <v>343</v>
      </c>
      <c r="I402" s="91" t="s">
        <v>343</v>
      </c>
      <c r="J402" s="91" t="s">
        <v>343</v>
      </c>
      <c r="K402" s="91" t="s">
        <v>343</v>
      </c>
      <c r="L402" s="91" t="s">
        <v>343</v>
      </c>
    </row>
    <row r="403" spans="1:12" s="3" customFormat="1" ht="12.75" customHeight="1">
      <c r="A403" s="27" t="s">
        <v>211</v>
      </c>
      <c r="B403" s="91" t="s">
        <v>249</v>
      </c>
      <c r="C403" s="91" t="s">
        <v>249</v>
      </c>
      <c r="D403" s="91" t="s">
        <v>249</v>
      </c>
      <c r="E403" s="91" t="s">
        <v>249</v>
      </c>
      <c r="F403" s="91" t="s">
        <v>249</v>
      </c>
      <c r="G403" s="91" t="s">
        <v>249</v>
      </c>
      <c r="H403" s="91" t="s">
        <v>249</v>
      </c>
      <c r="I403" s="91" t="s">
        <v>249</v>
      </c>
      <c r="J403" s="91" t="s">
        <v>249</v>
      </c>
      <c r="K403" s="91" t="s">
        <v>249</v>
      </c>
      <c r="L403" s="91" t="s">
        <v>249</v>
      </c>
    </row>
    <row r="404" spans="1:12" s="3" customFormat="1" ht="12.75" customHeight="1">
      <c r="A404" s="27" t="s">
        <v>212</v>
      </c>
      <c r="B404" s="70">
        <f>B390/B392</f>
        <v>86220000</v>
      </c>
      <c r="C404" s="70">
        <f>C390/C392</f>
        <v>107775000</v>
      </c>
      <c r="D404" s="70">
        <f>D390/D392</f>
        <v>167311513.1234968</v>
      </c>
      <c r="E404" s="70">
        <f>E390/E392</f>
        <v>84500000</v>
      </c>
      <c r="F404" s="70">
        <f>F390/F392</f>
        <v>627000000</v>
      </c>
      <c r="G404" s="70">
        <v>312130000</v>
      </c>
      <c r="H404" s="70">
        <v>250386000</v>
      </c>
      <c r="I404" s="70">
        <v>93886025</v>
      </c>
      <c r="J404" s="70">
        <f>J391</f>
        <v>1000000000</v>
      </c>
      <c r="K404" s="70">
        <f>K391</f>
        <v>1250000000</v>
      </c>
      <c r="L404" s="70">
        <f>L390/L392</f>
        <v>87680000</v>
      </c>
    </row>
    <row r="405" spans="1:12" s="3" customFormat="1" ht="12.75" customHeight="1">
      <c r="A405" s="27" t="s">
        <v>213</v>
      </c>
      <c r="B405" s="68">
        <v>45979</v>
      </c>
      <c r="C405" s="68">
        <v>47805</v>
      </c>
      <c r="D405" s="68">
        <v>44537</v>
      </c>
      <c r="E405" s="68">
        <v>45306</v>
      </c>
      <c r="F405" s="68">
        <v>43489</v>
      </c>
      <c r="G405" s="68">
        <v>43489</v>
      </c>
      <c r="H405" s="68">
        <v>43489</v>
      </c>
      <c r="I405" s="68">
        <v>43489</v>
      </c>
      <c r="J405" s="68">
        <v>46448</v>
      </c>
      <c r="K405" s="68">
        <v>44665</v>
      </c>
      <c r="L405" s="68">
        <v>40687</v>
      </c>
    </row>
    <row r="406" spans="1:12" s="3" customFormat="1" ht="12.75" customHeight="1">
      <c r="A406" s="27" t="s">
        <v>22</v>
      </c>
      <c r="B406" s="74">
        <v>4.1250000000000002E-2</v>
      </c>
      <c r="C406" s="74">
        <v>4.2500000000000003E-2</v>
      </c>
      <c r="D406" s="74">
        <v>5.425E-2</v>
      </c>
      <c r="E406" s="74">
        <v>4.6249999999999999E-2</v>
      </c>
      <c r="F406" s="74">
        <v>4.3749999999999997E-2</v>
      </c>
      <c r="G406" s="74">
        <v>4.3749999999999997E-2</v>
      </c>
      <c r="H406" s="74">
        <v>4.3749999999999997E-2</v>
      </c>
      <c r="I406" s="74">
        <v>4.3749999999999997E-2</v>
      </c>
      <c r="J406" s="74">
        <v>5.7500000000000002E-2</v>
      </c>
      <c r="K406" s="74">
        <v>5.1249999999999997E-2</v>
      </c>
      <c r="L406" s="74">
        <v>4.6362500000000001E-2</v>
      </c>
    </row>
    <row r="407" spans="1:12" s="3" customFormat="1" ht="12.75" customHeight="1">
      <c r="A407" s="27" t="s">
        <v>23</v>
      </c>
      <c r="B407" s="72" t="s">
        <v>396</v>
      </c>
      <c r="C407" s="72" t="s">
        <v>398</v>
      </c>
      <c r="D407" s="72" t="s">
        <v>402</v>
      </c>
      <c r="E407" s="72" t="s">
        <v>405</v>
      </c>
      <c r="F407" s="72" t="s">
        <v>411</v>
      </c>
      <c r="G407" s="93" t="s">
        <v>559</v>
      </c>
      <c r="H407" s="93" t="s">
        <v>560</v>
      </c>
      <c r="I407" s="93" t="s">
        <v>561</v>
      </c>
      <c r="J407" s="72" t="s">
        <v>416</v>
      </c>
      <c r="K407" s="72" t="s">
        <v>419</v>
      </c>
      <c r="L407" s="72" t="s">
        <v>427</v>
      </c>
    </row>
    <row r="408" spans="1:12" s="3" customFormat="1" ht="12.75" customHeight="1">
      <c r="A408" s="27" t="s">
        <v>214</v>
      </c>
      <c r="B408" s="71" t="s">
        <v>240</v>
      </c>
      <c r="C408" s="71" t="s">
        <v>240</v>
      </c>
      <c r="D408" s="71" t="s">
        <v>240</v>
      </c>
      <c r="E408" s="71" t="s">
        <v>240</v>
      </c>
      <c r="F408" s="71" t="s">
        <v>240</v>
      </c>
      <c r="G408" s="71" t="s">
        <v>240</v>
      </c>
      <c r="H408" s="71" t="s">
        <v>240</v>
      </c>
      <c r="I408" s="71" t="s">
        <v>240</v>
      </c>
      <c r="J408" s="71" t="s">
        <v>240</v>
      </c>
      <c r="K408" s="71" t="s">
        <v>240</v>
      </c>
      <c r="L408" s="71" t="s">
        <v>240</v>
      </c>
    </row>
    <row r="409" spans="1:12" s="5" customFormat="1" ht="12.75" customHeight="1">
      <c r="A409" s="46"/>
      <c r="B409" s="31"/>
      <c r="C409" s="31"/>
      <c r="D409" s="31"/>
      <c r="E409" s="31"/>
      <c r="F409" s="31"/>
      <c r="G409" s="19"/>
      <c r="H409" s="19"/>
      <c r="I409" s="19"/>
      <c r="J409" s="19"/>
      <c r="K409" s="19"/>
      <c r="L409" s="19"/>
    </row>
    <row r="410" spans="1:12" s="3" customFormat="1" ht="12.75" customHeight="1">
      <c r="A410" s="27" t="s">
        <v>195</v>
      </c>
      <c r="B410" s="67" t="s">
        <v>429</v>
      </c>
      <c r="C410" s="67" t="s">
        <v>432</v>
      </c>
      <c r="D410" s="67" t="s">
        <v>435</v>
      </c>
      <c r="E410" s="67" t="s">
        <v>437</v>
      </c>
      <c r="F410" s="67" t="s">
        <v>441</v>
      </c>
      <c r="G410" s="67" t="s">
        <v>443</v>
      </c>
      <c r="H410" s="67" t="s">
        <v>446</v>
      </c>
      <c r="I410" s="67" t="s">
        <v>449</v>
      </c>
      <c r="J410" s="67" t="s">
        <v>452</v>
      </c>
      <c r="K410" s="67" t="s">
        <v>455</v>
      </c>
      <c r="L410" s="67" t="s">
        <v>458</v>
      </c>
    </row>
    <row r="411" spans="1:12" s="3" customFormat="1" ht="12.75" customHeight="1">
      <c r="A411" s="27" t="s">
        <v>196</v>
      </c>
      <c r="B411" s="68">
        <v>40708</v>
      </c>
      <c r="C411" s="68">
        <v>40730</v>
      </c>
      <c r="D411" s="68">
        <v>40917</v>
      </c>
      <c r="E411" s="68">
        <v>40794</v>
      </c>
      <c r="F411" s="68">
        <v>41053</v>
      </c>
      <c r="G411" s="68">
        <v>41248</v>
      </c>
      <c r="H411" s="68">
        <v>40886</v>
      </c>
      <c r="I411" s="68">
        <v>40913</v>
      </c>
      <c r="J411" s="68">
        <v>40912</v>
      </c>
      <c r="K411" s="68">
        <v>40954</v>
      </c>
      <c r="L411" s="68">
        <v>40952</v>
      </c>
    </row>
    <row r="412" spans="1:12" s="3" customFormat="1" ht="12.75" customHeight="1">
      <c r="A412" s="27" t="s">
        <v>197</v>
      </c>
      <c r="B412" s="91" t="s">
        <v>335</v>
      </c>
      <c r="C412" s="91" t="s">
        <v>335</v>
      </c>
      <c r="D412" s="91" t="s">
        <v>335</v>
      </c>
      <c r="E412" s="91" t="s">
        <v>335</v>
      </c>
      <c r="F412" s="91" t="s">
        <v>335</v>
      </c>
      <c r="G412" s="91" t="s">
        <v>335</v>
      </c>
      <c r="H412" s="91" t="s">
        <v>335</v>
      </c>
      <c r="I412" s="91" t="s">
        <v>335</v>
      </c>
      <c r="J412" s="91" t="s">
        <v>335</v>
      </c>
      <c r="K412" s="91" t="s">
        <v>335</v>
      </c>
      <c r="L412" s="91" t="s">
        <v>335</v>
      </c>
    </row>
    <row r="413" spans="1:12" s="3" customFormat="1" ht="12.75" customHeight="1">
      <c r="A413" s="27" t="s">
        <v>198</v>
      </c>
      <c r="B413" s="91" t="s">
        <v>335</v>
      </c>
      <c r="C413" s="91" t="s">
        <v>335</v>
      </c>
      <c r="D413" s="91" t="s">
        <v>335</v>
      </c>
      <c r="E413" s="91" t="s">
        <v>335</v>
      </c>
      <c r="F413" s="91" t="s">
        <v>335</v>
      </c>
      <c r="G413" s="91" t="s">
        <v>335</v>
      </c>
      <c r="H413" s="91" t="s">
        <v>335</v>
      </c>
      <c r="I413" s="91" t="s">
        <v>335</v>
      </c>
      <c r="J413" s="91" t="s">
        <v>335</v>
      </c>
      <c r="K413" s="91" t="s">
        <v>335</v>
      </c>
      <c r="L413" s="91" t="s">
        <v>335</v>
      </c>
    </row>
    <row r="414" spans="1:12" s="3" customFormat="1" ht="12.75" customHeight="1">
      <c r="A414" s="27" t="s">
        <v>199</v>
      </c>
      <c r="B414" s="69" t="s">
        <v>246</v>
      </c>
      <c r="C414" s="69" t="s">
        <v>246</v>
      </c>
      <c r="D414" s="69" t="s">
        <v>246</v>
      </c>
      <c r="E414" s="91" t="s">
        <v>246</v>
      </c>
      <c r="F414" s="91" t="s">
        <v>246</v>
      </c>
      <c r="G414" s="91" t="s">
        <v>246</v>
      </c>
      <c r="H414" s="91" t="s">
        <v>246</v>
      </c>
      <c r="I414" s="91" t="s">
        <v>246</v>
      </c>
      <c r="J414" s="91" t="s">
        <v>246</v>
      </c>
      <c r="K414" s="91" t="s">
        <v>246</v>
      </c>
      <c r="L414" s="91" t="s">
        <v>246</v>
      </c>
    </row>
    <row r="415" spans="1:12" s="3" customFormat="1" ht="12.75" customHeight="1">
      <c r="A415" s="27" t="s">
        <v>200</v>
      </c>
      <c r="B415" s="70">
        <v>750000000</v>
      </c>
      <c r="C415" s="70">
        <v>250000000</v>
      </c>
      <c r="D415" s="70">
        <v>200000000</v>
      </c>
      <c r="E415" s="70">
        <v>1000000000</v>
      </c>
      <c r="F415" s="70">
        <v>312500000</v>
      </c>
      <c r="G415" s="70">
        <v>53000000</v>
      </c>
      <c r="H415" s="70">
        <v>100000000</v>
      </c>
      <c r="I415" s="70">
        <v>30000000</v>
      </c>
      <c r="J415" s="70">
        <v>30000000</v>
      </c>
      <c r="K415" s="70">
        <v>88000000</v>
      </c>
      <c r="L415" s="70">
        <v>1200000000</v>
      </c>
    </row>
    <row r="416" spans="1:12" s="3" customFormat="1" ht="12.75" customHeight="1">
      <c r="A416" s="27" t="s">
        <v>201</v>
      </c>
      <c r="B416" s="70">
        <v>750000000</v>
      </c>
      <c r="C416" s="70">
        <v>250000000</v>
      </c>
      <c r="D416" s="70">
        <v>200000000</v>
      </c>
      <c r="E416" s="70">
        <v>1000000000</v>
      </c>
      <c r="F416" s="70">
        <v>312500000</v>
      </c>
      <c r="G416" s="70">
        <v>53000000</v>
      </c>
      <c r="H416" s="70">
        <v>100000000</v>
      </c>
      <c r="I416" s="70">
        <v>30000000</v>
      </c>
      <c r="J416" s="70">
        <v>30000000</v>
      </c>
      <c r="K416" s="70">
        <v>88000000</v>
      </c>
      <c r="L416" s="70">
        <v>1200000000</v>
      </c>
    </row>
    <row r="417" spans="1:12" s="3" customFormat="1" ht="12.75" customHeight="1">
      <c r="A417" s="27" t="s">
        <v>202</v>
      </c>
      <c r="B417" s="77">
        <f>1/0.893</f>
        <v>1.1198208286674132</v>
      </c>
      <c r="C417" s="77">
        <f>1/0.9032</f>
        <v>1.1071744906997343</v>
      </c>
      <c r="D417" s="77">
        <f>1/0.83373</f>
        <v>1.1994290717618414</v>
      </c>
      <c r="E417" s="73">
        <f>1/0.8825</f>
        <v>1.1331444759206799</v>
      </c>
      <c r="F417" s="73">
        <f>1/0.799</f>
        <v>1.2515644555694618</v>
      </c>
      <c r="G417" s="73">
        <f>1/0.8573</f>
        <v>1.1664528169835531</v>
      </c>
      <c r="H417" s="73">
        <f>1/0.861</f>
        <v>1.1614401858304297</v>
      </c>
      <c r="I417" s="73">
        <f>1/0.846</f>
        <v>1.1820330969267139</v>
      </c>
      <c r="J417" s="73">
        <f>1/0.8365</f>
        <v>1.195457262402869</v>
      </c>
      <c r="K417" s="73">
        <f>1/0.8315</f>
        <v>1.2026458208057726</v>
      </c>
      <c r="L417" s="73">
        <f>1/0.8291</f>
        <v>1.2061271257990593</v>
      </c>
    </row>
    <row r="418" spans="1:12" s="3" customFormat="1" ht="12.75" customHeight="1">
      <c r="A418" s="27" t="s">
        <v>203</v>
      </c>
      <c r="B418" s="69" t="s">
        <v>247</v>
      </c>
      <c r="C418" s="69" t="s">
        <v>247</v>
      </c>
      <c r="D418" s="69" t="s">
        <v>247</v>
      </c>
      <c r="E418" s="69" t="s">
        <v>247</v>
      </c>
      <c r="F418" s="69" t="s">
        <v>247</v>
      </c>
      <c r="G418" s="69" t="s">
        <v>394</v>
      </c>
      <c r="H418" s="69" t="s">
        <v>394</v>
      </c>
      <c r="I418" s="69" t="s">
        <v>394</v>
      </c>
      <c r="J418" s="69" t="s">
        <v>394</v>
      </c>
      <c r="K418" s="69" t="s">
        <v>394</v>
      </c>
      <c r="L418" s="69" t="s">
        <v>247</v>
      </c>
    </row>
    <row r="419" spans="1:12" s="3" customFormat="1" ht="12.75" customHeight="1">
      <c r="A419" s="27" t="s">
        <v>204</v>
      </c>
      <c r="B419" s="68">
        <v>41439</v>
      </c>
      <c r="C419" s="68">
        <v>41439</v>
      </c>
      <c r="D419" s="68">
        <v>41439</v>
      </c>
      <c r="E419" s="68">
        <v>42621</v>
      </c>
      <c r="F419" s="68">
        <v>42621</v>
      </c>
      <c r="G419" s="68">
        <v>46377</v>
      </c>
      <c r="H419" s="68">
        <v>46365</v>
      </c>
      <c r="I419" s="68">
        <v>46392</v>
      </c>
      <c r="J419" s="68">
        <v>46391</v>
      </c>
      <c r="K419" s="68">
        <v>48250</v>
      </c>
      <c r="L419" s="68">
        <v>43874</v>
      </c>
    </row>
    <row r="420" spans="1:12" s="3" customFormat="1" ht="12.75" customHeight="1">
      <c r="A420" s="27" t="s">
        <v>205</v>
      </c>
      <c r="B420" s="68">
        <v>41804</v>
      </c>
      <c r="C420" s="68">
        <v>41804</v>
      </c>
      <c r="D420" s="68">
        <v>41804</v>
      </c>
      <c r="E420" s="68">
        <v>42986</v>
      </c>
      <c r="F420" s="68">
        <v>42986</v>
      </c>
      <c r="G420" s="68">
        <v>46377</v>
      </c>
      <c r="H420" s="68">
        <v>46365</v>
      </c>
      <c r="I420" s="68">
        <v>46392</v>
      </c>
      <c r="J420" s="68">
        <v>46391</v>
      </c>
      <c r="K420" s="68">
        <v>48250</v>
      </c>
      <c r="L420" s="68">
        <v>44240</v>
      </c>
    </row>
    <row r="421" spans="1:12" s="3" customFormat="1" ht="12.75" customHeight="1">
      <c r="A421" s="27" t="s">
        <v>206</v>
      </c>
      <c r="B421" s="69" t="s">
        <v>430</v>
      </c>
      <c r="C421" s="69" t="s">
        <v>430</v>
      </c>
      <c r="D421" s="69" t="s">
        <v>430</v>
      </c>
      <c r="E421" s="69" t="s">
        <v>438</v>
      </c>
      <c r="F421" s="69" t="s">
        <v>438</v>
      </c>
      <c r="G421" s="69" t="s">
        <v>223</v>
      </c>
      <c r="H421" s="69" t="s">
        <v>223</v>
      </c>
      <c r="I421" s="69" t="s">
        <v>223</v>
      </c>
      <c r="J421" s="69" t="s">
        <v>223</v>
      </c>
      <c r="K421" s="69" t="s">
        <v>223</v>
      </c>
      <c r="L421" s="69" t="s">
        <v>459</v>
      </c>
    </row>
    <row r="422" spans="1:12" s="3" customFormat="1" ht="12.75" customHeight="1">
      <c r="A422" s="27" t="s">
        <v>207</v>
      </c>
      <c r="B422" s="69" t="s">
        <v>146</v>
      </c>
      <c r="C422" s="69" t="s">
        <v>146</v>
      </c>
      <c r="D422" s="69" t="s">
        <v>146</v>
      </c>
      <c r="E422" s="69" t="s">
        <v>146</v>
      </c>
      <c r="F422" s="69" t="s">
        <v>146</v>
      </c>
      <c r="G422" s="69" t="s">
        <v>223</v>
      </c>
      <c r="H422" s="69" t="s">
        <v>223</v>
      </c>
      <c r="I422" s="69" t="s">
        <v>223</v>
      </c>
      <c r="J422" s="69" t="s">
        <v>223</v>
      </c>
      <c r="K422" s="69" t="s">
        <v>223</v>
      </c>
      <c r="L422" s="69" t="s">
        <v>146</v>
      </c>
    </row>
    <row r="423" spans="1:12" s="3" customFormat="1" ht="12.75" customHeight="1">
      <c r="A423" s="27" t="s">
        <v>208</v>
      </c>
      <c r="B423" s="91" t="s">
        <v>248</v>
      </c>
      <c r="C423" s="91" t="s">
        <v>248</v>
      </c>
      <c r="D423" s="91" t="s">
        <v>248</v>
      </c>
      <c r="E423" s="91" t="s">
        <v>248</v>
      </c>
      <c r="F423" s="91" t="s">
        <v>248</v>
      </c>
      <c r="G423" s="91" t="s">
        <v>248</v>
      </c>
      <c r="H423" s="91" t="s">
        <v>248</v>
      </c>
      <c r="I423" s="91" t="s">
        <v>248</v>
      </c>
      <c r="J423" s="91" t="s">
        <v>248</v>
      </c>
      <c r="K423" s="91" t="s">
        <v>248</v>
      </c>
      <c r="L423" s="91" t="s">
        <v>248</v>
      </c>
    </row>
    <row r="424" spans="1:12" s="3" customFormat="1" ht="12.75" customHeight="1">
      <c r="A424" s="27" t="s">
        <v>209</v>
      </c>
      <c r="B424" s="75" t="s">
        <v>254</v>
      </c>
      <c r="C424" s="75" t="s">
        <v>254</v>
      </c>
      <c r="D424" s="75" t="s">
        <v>254</v>
      </c>
      <c r="E424" s="75" t="s">
        <v>439</v>
      </c>
      <c r="F424" s="75" t="s">
        <v>439</v>
      </c>
      <c r="G424" s="75" t="s">
        <v>444</v>
      </c>
      <c r="H424" s="75" t="s">
        <v>447</v>
      </c>
      <c r="I424" s="75" t="s">
        <v>450</v>
      </c>
      <c r="J424" s="75" t="s">
        <v>453</v>
      </c>
      <c r="K424" s="75" t="s">
        <v>456</v>
      </c>
      <c r="L424" s="75" t="s">
        <v>460</v>
      </c>
    </row>
    <row r="425" spans="1:12" s="3" customFormat="1" ht="12.75" customHeight="1">
      <c r="A425" s="140" t="s">
        <v>341</v>
      </c>
      <c r="B425" s="74">
        <v>2.8750000000000001E-2</v>
      </c>
      <c r="C425" s="74">
        <v>2.8750000000000001E-2</v>
      </c>
      <c r="D425" s="74">
        <v>2.8750000000000001E-2</v>
      </c>
      <c r="E425" s="74">
        <v>3.6249999999999998E-2</v>
      </c>
      <c r="F425" s="74">
        <v>3.6249999999999998E-2</v>
      </c>
      <c r="G425" s="74">
        <v>4.53E-2</v>
      </c>
      <c r="H425" s="74">
        <v>4.5999999999999999E-2</v>
      </c>
      <c r="I425" s="74">
        <v>4.3400000000000001E-2</v>
      </c>
      <c r="J425" s="74">
        <v>4.3400000000000001E-2</v>
      </c>
      <c r="K425" s="74">
        <v>4.3700000000000003E-2</v>
      </c>
      <c r="L425" s="74">
        <v>3.6249999999999998E-2</v>
      </c>
    </row>
    <row r="426" spans="1:12" s="3" customFormat="1" ht="12.75" customHeight="1">
      <c r="A426" s="140" t="s">
        <v>342</v>
      </c>
      <c r="B426" s="72" t="s">
        <v>410</v>
      </c>
      <c r="C426" s="72" t="s">
        <v>433</v>
      </c>
      <c r="D426" s="72" t="s">
        <v>433</v>
      </c>
      <c r="E426" s="72" t="s">
        <v>410</v>
      </c>
      <c r="F426" s="72" t="s">
        <v>410</v>
      </c>
      <c r="G426" s="72" t="s">
        <v>223</v>
      </c>
      <c r="H426" s="72" t="s">
        <v>223</v>
      </c>
      <c r="I426" s="72" t="s">
        <v>223</v>
      </c>
      <c r="J426" s="72" t="s">
        <v>223</v>
      </c>
      <c r="K426" s="72" t="s">
        <v>223</v>
      </c>
      <c r="L426" s="72" t="s">
        <v>433</v>
      </c>
    </row>
    <row r="427" spans="1:12" s="3" customFormat="1" ht="12.75" customHeight="1">
      <c r="A427" s="27" t="s">
        <v>210</v>
      </c>
      <c r="B427" s="91" t="s">
        <v>343</v>
      </c>
      <c r="C427" s="91" t="s">
        <v>343</v>
      </c>
      <c r="D427" s="91" t="s">
        <v>343</v>
      </c>
      <c r="E427" s="91" t="s">
        <v>343</v>
      </c>
      <c r="F427" s="91" t="s">
        <v>343</v>
      </c>
      <c r="G427" s="91" t="s">
        <v>343</v>
      </c>
      <c r="H427" s="91" t="s">
        <v>343</v>
      </c>
      <c r="I427" s="91" t="s">
        <v>343</v>
      </c>
      <c r="J427" s="91" t="s">
        <v>343</v>
      </c>
      <c r="K427" s="91" t="s">
        <v>343</v>
      </c>
      <c r="L427" s="91" t="s">
        <v>343</v>
      </c>
    </row>
    <row r="428" spans="1:12" s="3" customFormat="1" ht="12.75" customHeight="1">
      <c r="A428" s="27" t="s">
        <v>211</v>
      </c>
      <c r="B428" s="91" t="s">
        <v>249</v>
      </c>
      <c r="C428" s="91" t="s">
        <v>249</v>
      </c>
      <c r="D428" s="91" t="s">
        <v>249</v>
      </c>
      <c r="E428" s="91" t="s">
        <v>249</v>
      </c>
      <c r="F428" s="91" t="s">
        <v>249</v>
      </c>
      <c r="G428" s="91" t="s">
        <v>249</v>
      </c>
      <c r="H428" s="91" t="s">
        <v>249</v>
      </c>
      <c r="I428" s="91" t="s">
        <v>249</v>
      </c>
      <c r="J428" s="91" t="s">
        <v>249</v>
      </c>
      <c r="K428" s="91" t="s">
        <v>249</v>
      </c>
      <c r="L428" s="91" t="s">
        <v>249</v>
      </c>
    </row>
    <row r="429" spans="1:12" s="3" customFormat="1" ht="12.75" customHeight="1">
      <c r="A429" s="27" t="s">
        <v>212</v>
      </c>
      <c r="B429" s="70">
        <f>B415/B417</f>
        <v>669750000</v>
      </c>
      <c r="C429" s="70">
        <f>C415/C417</f>
        <v>225800000</v>
      </c>
      <c r="D429" s="70">
        <f>D415/D417</f>
        <v>166746000</v>
      </c>
      <c r="E429" s="70">
        <f t="shared" ref="E429:L429" si="1">E415/E417</f>
        <v>882500000</v>
      </c>
      <c r="F429" s="70">
        <f t="shared" si="1"/>
        <v>249687500</v>
      </c>
      <c r="G429" s="70">
        <f t="shared" si="1"/>
        <v>45436900</v>
      </c>
      <c r="H429" s="70">
        <f t="shared" si="1"/>
        <v>86100000</v>
      </c>
      <c r="I429" s="70">
        <f t="shared" si="1"/>
        <v>25380000</v>
      </c>
      <c r="J429" s="70">
        <f t="shared" si="1"/>
        <v>25095000.000000004</v>
      </c>
      <c r="K429" s="70">
        <f t="shared" si="1"/>
        <v>73172000</v>
      </c>
      <c r="L429" s="70">
        <f t="shared" si="1"/>
        <v>994919999.99999988</v>
      </c>
    </row>
    <row r="430" spans="1:12" s="3" customFormat="1" ht="12.75" customHeight="1">
      <c r="A430" s="27" t="s">
        <v>213</v>
      </c>
      <c r="B430" s="68">
        <v>41804</v>
      </c>
      <c r="C430" s="68">
        <v>41804</v>
      </c>
      <c r="D430" s="68">
        <v>41804</v>
      </c>
      <c r="E430" s="68">
        <v>42986</v>
      </c>
      <c r="F430" s="68">
        <v>42986</v>
      </c>
      <c r="G430" s="68">
        <v>46377</v>
      </c>
      <c r="H430" s="68">
        <v>46365</v>
      </c>
      <c r="I430" s="68">
        <v>46392</v>
      </c>
      <c r="J430" s="68">
        <v>46391</v>
      </c>
      <c r="K430" s="68">
        <v>48250</v>
      </c>
      <c r="L430" s="68">
        <v>44240</v>
      </c>
    </row>
    <row r="431" spans="1:12" s="3" customFormat="1" ht="12.75" customHeight="1">
      <c r="A431" s="27" t="s">
        <v>22</v>
      </c>
      <c r="B431" s="74">
        <v>2.8750000000000001E-2</v>
      </c>
      <c r="C431" s="74">
        <v>2.8750000000000001E-2</v>
      </c>
      <c r="D431" s="74">
        <v>2.8750000000000001E-2</v>
      </c>
      <c r="E431" s="74">
        <v>3.6249999999999998E-2</v>
      </c>
      <c r="F431" s="74">
        <v>3.6249999999999998E-2</v>
      </c>
      <c r="G431" s="74">
        <v>4.53E-2</v>
      </c>
      <c r="H431" s="74">
        <v>4.5999999999999999E-2</v>
      </c>
      <c r="I431" s="74">
        <v>4.3400000000000001E-2</v>
      </c>
      <c r="J431" s="74">
        <v>4.3400000000000001E-2</v>
      </c>
      <c r="K431" s="74">
        <v>4.3700000000000003E-2</v>
      </c>
      <c r="L431" s="74">
        <v>3.6249999999999998E-2</v>
      </c>
    </row>
    <row r="432" spans="1:12" s="3" customFormat="1" ht="12.75" customHeight="1">
      <c r="A432" s="27" t="s">
        <v>23</v>
      </c>
      <c r="B432" s="72" t="s">
        <v>431</v>
      </c>
      <c r="C432" s="72" t="s">
        <v>434</v>
      </c>
      <c r="D432" s="72" t="s">
        <v>436</v>
      </c>
      <c r="E432" s="72" t="s">
        <v>440</v>
      </c>
      <c r="F432" s="72" t="s">
        <v>442</v>
      </c>
      <c r="G432" s="72" t="s">
        <v>445</v>
      </c>
      <c r="H432" s="72" t="s">
        <v>448</v>
      </c>
      <c r="I432" s="72" t="s">
        <v>451</v>
      </c>
      <c r="J432" s="72" t="s">
        <v>454</v>
      </c>
      <c r="K432" s="72" t="s">
        <v>457</v>
      </c>
      <c r="L432" s="72" t="s">
        <v>461</v>
      </c>
    </row>
    <row r="433" spans="1:12" s="3" customFormat="1" ht="12.75" customHeight="1">
      <c r="A433" s="27" t="s">
        <v>214</v>
      </c>
      <c r="B433" s="71" t="s">
        <v>240</v>
      </c>
      <c r="C433" s="71" t="s">
        <v>240</v>
      </c>
      <c r="D433" s="71" t="s">
        <v>240</v>
      </c>
      <c r="E433" s="71" t="s">
        <v>240</v>
      </c>
      <c r="F433" s="71" t="s">
        <v>240</v>
      </c>
      <c r="G433" s="71" t="s">
        <v>240</v>
      </c>
      <c r="H433" s="71" t="s">
        <v>240</v>
      </c>
      <c r="I433" s="71" t="s">
        <v>240</v>
      </c>
      <c r="J433" s="71" t="s">
        <v>240</v>
      </c>
      <c r="K433" s="71" t="s">
        <v>240</v>
      </c>
      <c r="L433" s="71" t="s">
        <v>240</v>
      </c>
    </row>
    <row r="434" spans="1:12" s="5" customFormat="1" ht="12.75" customHeight="1">
      <c r="A434" s="46"/>
      <c r="B434" s="31"/>
      <c r="C434" s="31"/>
      <c r="D434" s="31"/>
      <c r="E434" s="31"/>
      <c r="F434" s="31"/>
      <c r="G434" s="19"/>
      <c r="H434" s="19"/>
      <c r="I434" s="19"/>
      <c r="J434" s="19"/>
      <c r="K434" s="19"/>
      <c r="L434" s="19"/>
    </row>
    <row r="435" spans="1:12" s="3" customFormat="1" ht="12.75" customHeight="1">
      <c r="A435" s="27" t="s">
        <v>195</v>
      </c>
      <c r="B435" s="67" t="s">
        <v>462</v>
      </c>
      <c r="C435" s="67" t="s">
        <v>465</v>
      </c>
      <c r="D435" s="67" t="s">
        <v>469</v>
      </c>
      <c r="E435" s="67" t="s">
        <v>474</v>
      </c>
      <c r="F435" s="67" t="s">
        <v>480</v>
      </c>
      <c r="G435" s="67" t="s">
        <v>481</v>
      </c>
      <c r="H435" s="67" t="s">
        <v>487</v>
      </c>
      <c r="I435" s="67" t="s">
        <v>490</v>
      </c>
      <c r="J435" s="67" t="s">
        <v>492</v>
      </c>
      <c r="K435" s="67" t="s">
        <v>495</v>
      </c>
      <c r="L435" s="67" t="s">
        <v>498</v>
      </c>
    </row>
    <row r="436" spans="1:12" s="3" customFormat="1" ht="12.75" customHeight="1">
      <c r="A436" s="27" t="s">
        <v>196</v>
      </c>
      <c r="B436" s="68">
        <v>40952</v>
      </c>
      <c r="C436" s="68">
        <v>40955</v>
      </c>
      <c r="D436" s="68">
        <v>40955</v>
      </c>
      <c r="E436" s="68">
        <v>40989</v>
      </c>
      <c r="F436" s="68">
        <v>40991</v>
      </c>
      <c r="G436" s="68">
        <v>41004</v>
      </c>
      <c r="H436" s="68">
        <v>41011</v>
      </c>
      <c r="I436" s="68">
        <v>41012</v>
      </c>
      <c r="J436" s="68">
        <v>41015</v>
      </c>
      <c r="K436" s="68">
        <v>41017</v>
      </c>
      <c r="L436" s="68">
        <v>41053</v>
      </c>
    </row>
    <row r="437" spans="1:12" s="3" customFormat="1" ht="12.75" customHeight="1">
      <c r="A437" s="27" t="s">
        <v>197</v>
      </c>
      <c r="B437" s="91" t="s">
        <v>335</v>
      </c>
      <c r="C437" s="91" t="s">
        <v>335</v>
      </c>
      <c r="D437" s="91" t="s">
        <v>335</v>
      </c>
      <c r="E437" s="91" t="s">
        <v>335</v>
      </c>
      <c r="F437" s="91" t="s">
        <v>335</v>
      </c>
      <c r="G437" s="91" t="s">
        <v>335</v>
      </c>
      <c r="H437" s="91" t="s">
        <v>335</v>
      </c>
      <c r="I437" s="91" t="s">
        <v>335</v>
      </c>
      <c r="J437" s="91" t="s">
        <v>335</v>
      </c>
      <c r="K437" s="91" t="s">
        <v>335</v>
      </c>
      <c r="L437" s="91" t="s">
        <v>335</v>
      </c>
    </row>
    <row r="438" spans="1:12" s="3" customFormat="1" ht="12.75" customHeight="1">
      <c r="A438" s="27" t="s">
        <v>198</v>
      </c>
      <c r="B438" s="91" t="s">
        <v>335</v>
      </c>
      <c r="C438" s="91" t="s">
        <v>335</v>
      </c>
      <c r="D438" s="91" t="s">
        <v>335</v>
      </c>
      <c r="E438" s="91" t="s">
        <v>335</v>
      </c>
      <c r="F438" s="91" t="s">
        <v>335</v>
      </c>
      <c r="G438" s="91" t="s">
        <v>335</v>
      </c>
      <c r="H438" s="91" t="s">
        <v>335</v>
      </c>
      <c r="I438" s="91" t="s">
        <v>335</v>
      </c>
      <c r="J438" s="91" t="s">
        <v>335</v>
      </c>
      <c r="K438" s="91" t="s">
        <v>335</v>
      </c>
      <c r="L438" s="91" t="s">
        <v>335</v>
      </c>
    </row>
    <row r="439" spans="1:12" s="3" customFormat="1" ht="12.75" customHeight="1">
      <c r="A439" s="27" t="s">
        <v>199</v>
      </c>
      <c r="B439" s="91" t="s">
        <v>246</v>
      </c>
      <c r="C439" s="69" t="s">
        <v>249</v>
      </c>
      <c r="D439" s="69" t="s">
        <v>249</v>
      </c>
      <c r="E439" s="91" t="s">
        <v>246</v>
      </c>
      <c r="F439" s="69" t="s">
        <v>249</v>
      </c>
      <c r="G439" s="69" t="s">
        <v>249</v>
      </c>
      <c r="H439" s="91" t="s">
        <v>246</v>
      </c>
      <c r="I439" s="91" t="s">
        <v>246</v>
      </c>
      <c r="J439" s="91" t="s">
        <v>246</v>
      </c>
      <c r="K439" s="91" t="s">
        <v>246</v>
      </c>
      <c r="L439" s="91" t="s">
        <v>246</v>
      </c>
    </row>
    <row r="440" spans="1:12" s="3" customFormat="1" ht="12.75" customHeight="1">
      <c r="A440" s="27" t="s">
        <v>200</v>
      </c>
      <c r="B440" s="70">
        <v>1200000000</v>
      </c>
      <c r="C440" s="70">
        <v>750000000</v>
      </c>
      <c r="D440" s="70">
        <v>750000000</v>
      </c>
      <c r="E440" s="70">
        <v>47000000</v>
      </c>
      <c r="F440" s="70">
        <v>75000000</v>
      </c>
      <c r="G440" s="70">
        <v>750000000</v>
      </c>
      <c r="H440" s="70">
        <v>127000000</v>
      </c>
      <c r="I440" s="70">
        <v>75000000</v>
      </c>
      <c r="J440" s="70">
        <v>108000000</v>
      </c>
      <c r="K440" s="70">
        <v>50000000</v>
      </c>
      <c r="L440" s="70">
        <v>45000000</v>
      </c>
    </row>
    <row r="441" spans="1:12" s="3" customFormat="1" ht="12.75" customHeight="1">
      <c r="A441" s="27" t="s">
        <v>201</v>
      </c>
      <c r="B441" s="70">
        <v>1200000000</v>
      </c>
      <c r="C441" s="70">
        <v>750000000</v>
      </c>
      <c r="D441" s="70">
        <v>750000000</v>
      </c>
      <c r="E441" s="70">
        <v>47000000</v>
      </c>
      <c r="F441" s="70">
        <v>75000000</v>
      </c>
      <c r="G441" s="70">
        <v>750000000</v>
      </c>
      <c r="H441" s="70">
        <v>127000000</v>
      </c>
      <c r="I441" s="70">
        <v>75000000</v>
      </c>
      <c r="J441" s="70">
        <v>108000000</v>
      </c>
      <c r="K441" s="70">
        <v>50000000</v>
      </c>
      <c r="L441" s="70">
        <v>45000000</v>
      </c>
    </row>
    <row r="442" spans="1:12" s="3" customFormat="1" ht="12.75" customHeight="1">
      <c r="A442" s="27" t="s">
        <v>202</v>
      </c>
      <c r="B442" s="73">
        <f>1/0.8291</f>
        <v>1.2061271257990593</v>
      </c>
      <c r="C442" s="77" t="s">
        <v>223</v>
      </c>
      <c r="D442" s="77" t="s">
        <v>223</v>
      </c>
      <c r="E442" s="73">
        <f>1/0.8352</f>
        <v>1.1973180076628351</v>
      </c>
      <c r="F442" s="77" t="s">
        <v>223</v>
      </c>
      <c r="G442" s="77" t="s">
        <v>223</v>
      </c>
      <c r="H442" s="73">
        <f>1/0.8299</f>
        <v>1.2049644535486204</v>
      </c>
      <c r="I442" s="73">
        <f>1/0.8325</f>
        <v>1.2012012012012012</v>
      </c>
      <c r="J442" s="73">
        <f>1/0.8325</f>
        <v>1.2012012012012012</v>
      </c>
      <c r="K442" s="73">
        <f>1/0.8334</f>
        <v>1.1999040076793857</v>
      </c>
      <c r="L442" s="73">
        <f>1/0.8033</f>
        <v>1.2448649321548613</v>
      </c>
    </row>
    <row r="443" spans="1:12" s="3" customFormat="1" ht="12.75" customHeight="1">
      <c r="A443" s="27" t="s">
        <v>203</v>
      </c>
      <c r="B443" s="69" t="s">
        <v>247</v>
      </c>
      <c r="C443" s="69" t="s">
        <v>247</v>
      </c>
      <c r="D443" s="69" t="s">
        <v>247</v>
      </c>
      <c r="E443" s="69" t="s">
        <v>394</v>
      </c>
      <c r="F443" s="69" t="s">
        <v>247</v>
      </c>
      <c r="G443" s="69" t="s">
        <v>247</v>
      </c>
      <c r="H443" s="69" t="s">
        <v>394</v>
      </c>
      <c r="I443" s="69" t="s">
        <v>394</v>
      </c>
      <c r="J443" s="69" t="s">
        <v>394</v>
      </c>
      <c r="K443" s="69" t="s">
        <v>394</v>
      </c>
      <c r="L443" s="69" t="s">
        <v>394</v>
      </c>
    </row>
    <row r="444" spans="1:12" s="3" customFormat="1" ht="12.75" customHeight="1">
      <c r="A444" s="27" t="s">
        <v>204</v>
      </c>
      <c r="B444" s="68">
        <v>44605</v>
      </c>
      <c r="C444" s="68">
        <v>47165</v>
      </c>
      <c r="D444" s="68">
        <v>42051</v>
      </c>
      <c r="E444" s="68">
        <v>46458</v>
      </c>
      <c r="F444" s="68">
        <v>46469</v>
      </c>
      <c r="G444" s="68">
        <v>42830</v>
      </c>
      <c r="H444" s="68">
        <v>44663</v>
      </c>
      <c r="I444" s="68">
        <v>45029</v>
      </c>
      <c r="J444" s="68">
        <v>47589</v>
      </c>
      <c r="K444" s="68">
        <v>46861</v>
      </c>
      <c r="L444" s="68">
        <v>46522</v>
      </c>
    </row>
    <row r="445" spans="1:12" s="3" customFormat="1" ht="12.75" customHeight="1">
      <c r="A445" s="27" t="s">
        <v>205</v>
      </c>
      <c r="B445" s="68">
        <v>44970</v>
      </c>
      <c r="C445" s="68">
        <v>47530</v>
      </c>
      <c r="D445" s="68">
        <v>42416</v>
      </c>
      <c r="E445" s="68">
        <v>46458</v>
      </c>
      <c r="F445" s="68">
        <v>46835</v>
      </c>
      <c r="G445" s="68">
        <v>43195</v>
      </c>
      <c r="H445" s="68">
        <v>44663</v>
      </c>
      <c r="I445" s="68">
        <v>45029</v>
      </c>
      <c r="J445" s="68">
        <v>47589</v>
      </c>
      <c r="K445" s="68">
        <v>46861</v>
      </c>
      <c r="L445" s="68">
        <v>46522</v>
      </c>
    </row>
    <row r="446" spans="1:12" s="3" customFormat="1" ht="12.75" customHeight="1">
      <c r="A446" s="27" t="s">
        <v>206</v>
      </c>
      <c r="B446" s="69" t="s">
        <v>463</v>
      </c>
      <c r="C446" s="90" t="s">
        <v>551</v>
      </c>
      <c r="D446" s="69" t="s">
        <v>470</v>
      </c>
      <c r="E446" s="69" t="s">
        <v>223</v>
      </c>
      <c r="F446" s="69" t="s">
        <v>477</v>
      </c>
      <c r="G446" s="69" t="s">
        <v>482</v>
      </c>
      <c r="H446" s="69" t="s">
        <v>223</v>
      </c>
      <c r="I446" s="69" t="s">
        <v>223</v>
      </c>
      <c r="J446" s="69" t="s">
        <v>223</v>
      </c>
      <c r="K446" s="69" t="s">
        <v>223</v>
      </c>
      <c r="L446" s="69" t="s">
        <v>223</v>
      </c>
    </row>
    <row r="447" spans="1:12" s="3" customFormat="1" ht="12.75" customHeight="1">
      <c r="A447" s="27" t="s">
        <v>207</v>
      </c>
      <c r="B447" s="69" t="s">
        <v>146</v>
      </c>
      <c r="C447" s="69" t="s">
        <v>146</v>
      </c>
      <c r="D447" s="69" t="s">
        <v>146</v>
      </c>
      <c r="E447" s="69" t="s">
        <v>223</v>
      </c>
      <c r="F447" s="69" t="s">
        <v>146</v>
      </c>
      <c r="G447" s="69" t="s">
        <v>146</v>
      </c>
      <c r="H447" s="69" t="s">
        <v>223</v>
      </c>
      <c r="I447" s="69" t="s">
        <v>223</v>
      </c>
      <c r="J447" s="69" t="s">
        <v>223</v>
      </c>
      <c r="K447" s="69" t="s">
        <v>223</v>
      </c>
      <c r="L447" s="69" t="s">
        <v>223</v>
      </c>
    </row>
    <row r="448" spans="1:12" s="3" customFormat="1" ht="12.75" customHeight="1">
      <c r="A448" s="27" t="s">
        <v>208</v>
      </c>
      <c r="B448" s="91" t="s">
        <v>248</v>
      </c>
      <c r="C448" s="91" t="s">
        <v>248</v>
      </c>
      <c r="D448" s="69" t="s">
        <v>251</v>
      </c>
      <c r="E448" s="91" t="s">
        <v>248</v>
      </c>
      <c r="F448" s="69" t="s">
        <v>251</v>
      </c>
      <c r="G448" s="69" t="s">
        <v>251</v>
      </c>
      <c r="H448" s="91" t="s">
        <v>248</v>
      </c>
      <c r="I448" s="91" t="s">
        <v>248</v>
      </c>
      <c r="J448" s="91" t="s">
        <v>248</v>
      </c>
      <c r="K448" s="91" t="s">
        <v>248</v>
      </c>
      <c r="L448" s="91" t="s">
        <v>248</v>
      </c>
    </row>
    <row r="449" spans="1:12" s="3" customFormat="1" ht="12.75" customHeight="1">
      <c r="A449" s="27" t="s">
        <v>209</v>
      </c>
      <c r="B449" s="75" t="s">
        <v>460</v>
      </c>
      <c r="C449" s="75" t="s">
        <v>467</v>
      </c>
      <c r="D449" s="75" t="s">
        <v>473</v>
      </c>
      <c r="E449" s="75" t="s">
        <v>475</v>
      </c>
      <c r="F449" s="75" t="s">
        <v>483</v>
      </c>
      <c r="G449" s="75" t="s">
        <v>486</v>
      </c>
      <c r="H449" s="75" t="s">
        <v>351</v>
      </c>
      <c r="I449" s="75" t="s">
        <v>489</v>
      </c>
      <c r="J449" s="75" t="s">
        <v>493</v>
      </c>
      <c r="K449" s="75" t="s">
        <v>496</v>
      </c>
      <c r="L449" s="75" t="s">
        <v>499</v>
      </c>
    </row>
    <row r="450" spans="1:12" s="3" customFormat="1" ht="12.75" customHeight="1">
      <c r="A450" s="140" t="s">
        <v>341</v>
      </c>
      <c r="B450" s="74">
        <v>3.875E-2</v>
      </c>
      <c r="C450" s="74">
        <v>5.2499999999999998E-2</v>
      </c>
      <c r="D450" s="72" t="s">
        <v>471</v>
      </c>
      <c r="E450" s="74">
        <v>0.04</v>
      </c>
      <c r="F450" s="72" t="s">
        <v>478</v>
      </c>
      <c r="G450" s="72" t="s">
        <v>484</v>
      </c>
      <c r="H450" s="74">
        <v>3.2899999999999999E-2</v>
      </c>
      <c r="I450" s="74">
        <v>3.4200000000000001E-2</v>
      </c>
      <c r="J450" s="74">
        <v>3.7499999999999999E-2</v>
      </c>
      <c r="K450" s="74">
        <v>3.7499999999999999E-2</v>
      </c>
      <c r="L450" s="74">
        <v>3.5000000000000003E-2</v>
      </c>
    </row>
    <row r="451" spans="1:12" s="3" customFormat="1" ht="12.75" customHeight="1">
      <c r="A451" s="140" t="s">
        <v>342</v>
      </c>
      <c r="B451" s="72" t="s">
        <v>433</v>
      </c>
      <c r="C451" s="72" t="s">
        <v>466</v>
      </c>
      <c r="D451" s="72" t="s">
        <v>472</v>
      </c>
      <c r="E451" s="72" t="s">
        <v>223</v>
      </c>
      <c r="F451" s="72" t="s">
        <v>479</v>
      </c>
      <c r="G451" s="72" t="s">
        <v>485</v>
      </c>
      <c r="H451" s="72" t="s">
        <v>223</v>
      </c>
      <c r="I451" s="72" t="s">
        <v>223</v>
      </c>
      <c r="J451" s="72" t="s">
        <v>223</v>
      </c>
      <c r="K451" s="72" t="s">
        <v>223</v>
      </c>
      <c r="L451" s="72" t="s">
        <v>223</v>
      </c>
    </row>
    <row r="452" spans="1:12" s="3" customFormat="1" ht="12.75" customHeight="1">
      <c r="A452" s="27" t="s">
        <v>210</v>
      </c>
      <c r="B452" s="91" t="s">
        <v>343</v>
      </c>
      <c r="C452" s="91" t="s">
        <v>343</v>
      </c>
      <c r="D452" s="69" t="s">
        <v>223</v>
      </c>
      <c r="E452" s="91" t="s">
        <v>343</v>
      </c>
      <c r="F452" s="69" t="s">
        <v>223</v>
      </c>
      <c r="G452" s="69" t="s">
        <v>223</v>
      </c>
      <c r="H452" s="91" t="s">
        <v>343</v>
      </c>
      <c r="I452" s="91" t="s">
        <v>343</v>
      </c>
      <c r="J452" s="91" t="s">
        <v>343</v>
      </c>
      <c r="K452" s="91" t="s">
        <v>343</v>
      </c>
      <c r="L452" s="91" t="s">
        <v>343</v>
      </c>
    </row>
    <row r="453" spans="1:12" s="3" customFormat="1" ht="12.75" customHeight="1">
      <c r="A453" s="27" t="s">
        <v>211</v>
      </c>
      <c r="B453" s="91" t="s">
        <v>249</v>
      </c>
      <c r="C453" s="91" t="s">
        <v>249</v>
      </c>
      <c r="D453" s="69" t="s">
        <v>249</v>
      </c>
      <c r="E453" s="91" t="s">
        <v>249</v>
      </c>
      <c r="F453" s="69" t="s">
        <v>249</v>
      </c>
      <c r="G453" s="69" t="s">
        <v>249</v>
      </c>
      <c r="H453" s="91" t="s">
        <v>249</v>
      </c>
      <c r="I453" s="91" t="s">
        <v>249</v>
      </c>
      <c r="J453" s="91" t="s">
        <v>249</v>
      </c>
      <c r="K453" s="91" t="s">
        <v>249</v>
      </c>
      <c r="L453" s="91" t="s">
        <v>249</v>
      </c>
    </row>
    <row r="454" spans="1:12" s="3" customFormat="1" ht="12.75" customHeight="1">
      <c r="A454" s="27" t="s">
        <v>212</v>
      </c>
      <c r="B454" s="70">
        <f>B440/B442</f>
        <v>994919999.99999988</v>
      </c>
      <c r="C454" s="70">
        <f>C441</f>
        <v>750000000</v>
      </c>
      <c r="D454" s="78" t="s">
        <v>223</v>
      </c>
      <c r="E454" s="70">
        <f>E440/E442</f>
        <v>39254400</v>
      </c>
      <c r="F454" s="78" t="s">
        <v>223</v>
      </c>
      <c r="G454" s="78" t="s">
        <v>223</v>
      </c>
      <c r="H454" s="70">
        <f>H440/H442</f>
        <v>105397300</v>
      </c>
      <c r="I454" s="70">
        <f>I440/I442</f>
        <v>62437500</v>
      </c>
      <c r="J454" s="70">
        <f>J440/J442</f>
        <v>89910000</v>
      </c>
      <c r="K454" s="70">
        <f>K440/K442</f>
        <v>41670000</v>
      </c>
      <c r="L454" s="70">
        <f>L440/L442</f>
        <v>36148500</v>
      </c>
    </row>
    <row r="455" spans="1:12" s="3" customFormat="1" ht="12.75" customHeight="1">
      <c r="A455" s="27" t="s">
        <v>213</v>
      </c>
      <c r="B455" s="68">
        <v>44970</v>
      </c>
      <c r="C455" s="68">
        <v>47530</v>
      </c>
      <c r="D455" s="79" t="s">
        <v>223</v>
      </c>
      <c r="E455" s="68">
        <v>46458</v>
      </c>
      <c r="F455" s="79" t="s">
        <v>223</v>
      </c>
      <c r="G455" s="79" t="s">
        <v>223</v>
      </c>
      <c r="H455" s="68">
        <v>44663</v>
      </c>
      <c r="I455" s="68">
        <v>45029</v>
      </c>
      <c r="J455" s="68">
        <v>47589</v>
      </c>
      <c r="K455" s="68">
        <v>46861</v>
      </c>
      <c r="L455" s="68">
        <v>46522</v>
      </c>
    </row>
    <row r="456" spans="1:12" s="3" customFormat="1" ht="12.75" customHeight="1">
      <c r="A456" s="27" t="s">
        <v>22</v>
      </c>
      <c r="B456" s="74">
        <v>3.875E-2</v>
      </c>
      <c r="C456" s="74">
        <v>5.2499999999999998E-2</v>
      </c>
      <c r="D456" s="72" t="s">
        <v>223</v>
      </c>
      <c r="E456" s="74">
        <v>0.04</v>
      </c>
      <c r="F456" s="72" t="s">
        <v>223</v>
      </c>
      <c r="G456" s="72" t="s">
        <v>223</v>
      </c>
      <c r="H456" s="74">
        <v>3.2899999999999999E-2</v>
      </c>
      <c r="I456" s="74">
        <v>3.4200000000000001E-2</v>
      </c>
      <c r="J456" s="74">
        <v>3.7499999999999999E-2</v>
      </c>
      <c r="K456" s="74">
        <v>3.7499999999999999E-2</v>
      </c>
      <c r="L456" s="74">
        <v>3.5000000000000003E-2</v>
      </c>
    </row>
    <row r="457" spans="1:12" s="3" customFormat="1" ht="12.75" customHeight="1">
      <c r="A457" s="27" t="s">
        <v>23</v>
      </c>
      <c r="B457" s="72" t="s">
        <v>464</v>
      </c>
      <c r="C457" s="72" t="s">
        <v>468</v>
      </c>
      <c r="D457" s="72" t="s">
        <v>223</v>
      </c>
      <c r="E457" s="72" t="s">
        <v>476</v>
      </c>
      <c r="F457" s="72" t="s">
        <v>223</v>
      </c>
      <c r="G457" s="72" t="s">
        <v>223</v>
      </c>
      <c r="H457" s="72" t="s">
        <v>488</v>
      </c>
      <c r="I457" s="72" t="s">
        <v>491</v>
      </c>
      <c r="J457" s="72" t="s">
        <v>494</v>
      </c>
      <c r="K457" s="72" t="s">
        <v>497</v>
      </c>
      <c r="L457" s="72" t="s">
        <v>500</v>
      </c>
    </row>
    <row r="458" spans="1:12" s="3" customFormat="1" ht="12.75" customHeight="1">
      <c r="A458" s="27" t="s">
        <v>214</v>
      </c>
      <c r="B458" s="71" t="s">
        <v>240</v>
      </c>
      <c r="C458" s="71" t="s">
        <v>240</v>
      </c>
      <c r="D458" s="80" t="s">
        <v>223</v>
      </c>
      <c r="E458" s="71" t="s">
        <v>240</v>
      </c>
      <c r="F458" s="80" t="s">
        <v>223</v>
      </c>
      <c r="G458" s="80" t="s">
        <v>223</v>
      </c>
      <c r="H458" s="71" t="s">
        <v>240</v>
      </c>
      <c r="I458" s="71" t="s">
        <v>240</v>
      </c>
      <c r="J458" s="71" t="s">
        <v>240</v>
      </c>
      <c r="K458" s="71" t="s">
        <v>240</v>
      </c>
      <c r="L458" s="71" t="s">
        <v>240</v>
      </c>
    </row>
    <row r="459" spans="1:12" s="5" customFormat="1" ht="12.75" customHeight="1">
      <c r="A459" s="46"/>
      <c r="B459" s="31"/>
      <c r="C459" s="31"/>
      <c r="D459" s="31"/>
      <c r="E459" s="19"/>
      <c r="F459" s="19"/>
      <c r="G459" s="19"/>
      <c r="H459" s="19"/>
      <c r="I459" s="19"/>
      <c r="J459" s="19"/>
      <c r="K459" s="19"/>
      <c r="L459" s="19"/>
    </row>
    <row r="460" spans="1:12" s="3" customFormat="1" ht="12.75" customHeight="1">
      <c r="A460" s="27" t="s">
        <v>195</v>
      </c>
      <c r="B460" s="67" t="s">
        <v>501</v>
      </c>
      <c r="C460" s="67" t="s">
        <v>503</v>
      </c>
      <c r="D460" s="67" t="s">
        <v>504</v>
      </c>
      <c r="E460" s="19"/>
      <c r="F460" s="19"/>
      <c r="G460" s="19"/>
      <c r="H460" s="19"/>
      <c r="I460" s="19"/>
      <c r="J460" s="19"/>
      <c r="K460" s="19"/>
      <c r="L460" s="19"/>
    </row>
    <row r="461" spans="1:12" s="3" customFormat="1" ht="12.75" customHeight="1">
      <c r="A461" s="27" t="s">
        <v>196</v>
      </c>
      <c r="B461" s="68">
        <v>41068</v>
      </c>
      <c r="C461" s="68">
        <v>41068</v>
      </c>
      <c r="D461" s="68">
        <v>41080</v>
      </c>
      <c r="E461" s="19"/>
      <c r="F461" s="19"/>
      <c r="G461" s="19"/>
      <c r="H461" s="19"/>
      <c r="I461" s="19"/>
      <c r="J461" s="19"/>
      <c r="K461" s="19"/>
      <c r="L461" s="19"/>
    </row>
    <row r="462" spans="1:12" s="3" customFormat="1" ht="12.75" customHeight="1">
      <c r="A462" s="27" t="s">
        <v>197</v>
      </c>
      <c r="B462" s="91" t="s">
        <v>335</v>
      </c>
      <c r="C462" s="91" t="s">
        <v>335</v>
      </c>
      <c r="D462" s="91" t="s">
        <v>335</v>
      </c>
      <c r="E462" s="19"/>
      <c r="F462" s="19"/>
      <c r="G462" s="19"/>
      <c r="H462" s="19"/>
      <c r="I462" s="19"/>
      <c r="J462" s="19"/>
      <c r="K462" s="19"/>
      <c r="L462" s="19"/>
    </row>
    <row r="463" spans="1:12" s="3" customFormat="1" ht="12.75" customHeight="1">
      <c r="A463" s="27" t="s">
        <v>198</v>
      </c>
      <c r="B463" s="91" t="s">
        <v>335</v>
      </c>
      <c r="C463" s="91" t="s">
        <v>335</v>
      </c>
      <c r="D463" s="91" t="s">
        <v>335</v>
      </c>
      <c r="E463" s="19"/>
      <c r="F463" s="19"/>
      <c r="G463" s="19"/>
      <c r="H463" s="19"/>
      <c r="I463" s="19"/>
      <c r="J463" s="19"/>
      <c r="K463" s="19"/>
      <c r="L463" s="19"/>
    </row>
    <row r="464" spans="1:12" s="3" customFormat="1" ht="12.75" customHeight="1">
      <c r="A464" s="27" t="s">
        <v>199</v>
      </c>
      <c r="B464" s="91" t="s">
        <v>246</v>
      </c>
      <c r="C464" s="91" t="s">
        <v>246</v>
      </c>
      <c r="D464" s="91" t="s">
        <v>246</v>
      </c>
      <c r="E464" s="19"/>
      <c r="F464" s="19"/>
      <c r="G464" s="19"/>
      <c r="H464" s="19"/>
      <c r="I464" s="19"/>
      <c r="J464" s="19"/>
      <c r="K464" s="19"/>
      <c r="L464" s="19"/>
    </row>
    <row r="465" spans="1:12" s="3" customFormat="1" ht="12.75" customHeight="1">
      <c r="A465" s="27" t="s">
        <v>200</v>
      </c>
      <c r="B465" s="70">
        <v>35000000</v>
      </c>
      <c r="C465" s="70">
        <v>40000000</v>
      </c>
      <c r="D465" s="70">
        <v>76000000</v>
      </c>
      <c r="E465" s="19"/>
      <c r="F465" s="19"/>
      <c r="G465" s="19"/>
      <c r="H465" s="19"/>
      <c r="I465" s="19"/>
      <c r="J465" s="19"/>
      <c r="K465" s="19"/>
      <c r="L465" s="19"/>
    </row>
    <row r="466" spans="1:12" s="3" customFormat="1" ht="12.75" customHeight="1">
      <c r="A466" s="27" t="s">
        <v>201</v>
      </c>
      <c r="B466" s="70">
        <v>35000000</v>
      </c>
      <c r="C466" s="70">
        <v>40000000</v>
      </c>
      <c r="D466" s="70">
        <v>76000000</v>
      </c>
      <c r="E466" s="19"/>
      <c r="F466" s="19"/>
      <c r="G466" s="19"/>
      <c r="H466" s="19"/>
      <c r="I466" s="19"/>
      <c r="J466" s="19"/>
      <c r="K466" s="19"/>
      <c r="L466" s="19"/>
    </row>
    <row r="467" spans="1:12" s="3" customFormat="1" ht="12.75" customHeight="1">
      <c r="A467" s="27" t="s">
        <v>202</v>
      </c>
      <c r="B467" s="73">
        <f>1/0.802</f>
        <v>1.2468827930174562</v>
      </c>
      <c r="C467" s="73">
        <f>1/0.802</f>
        <v>1.2468827930174562</v>
      </c>
      <c r="D467" s="73">
        <f>1/0.8089</f>
        <v>1.2362467548522686</v>
      </c>
      <c r="E467" s="19"/>
      <c r="F467" s="19"/>
      <c r="G467" s="19"/>
      <c r="H467" s="19"/>
      <c r="I467" s="19"/>
      <c r="J467" s="19"/>
      <c r="K467" s="19"/>
      <c r="L467" s="19"/>
    </row>
    <row r="468" spans="1:12" s="3" customFormat="1" ht="12.75" customHeight="1">
      <c r="A468" s="27" t="s">
        <v>203</v>
      </c>
      <c r="B468" s="69" t="s">
        <v>394</v>
      </c>
      <c r="C468" s="69" t="s">
        <v>394</v>
      </c>
      <c r="D468" s="69" t="s">
        <v>394</v>
      </c>
      <c r="E468" s="19"/>
      <c r="F468" s="19"/>
      <c r="G468" s="19"/>
      <c r="H468" s="19"/>
      <c r="I468" s="19"/>
      <c r="J468" s="19"/>
      <c r="K468" s="19"/>
      <c r="L468" s="19"/>
    </row>
    <row r="469" spans="1:12" s="3" customFormat="1" ht="12.75" customHeight="1">
      <c r="A469" s="27" t="s">
        <v>204</v>
      </c>
      <c r="B469" s="68">
        <v>46912</v>
      </c>
      <c r="C469" s="68">
        <v>47277</v>
      </c>
      <c r="D469" s="68">
        <v>45463</v>
      </c>
      <c r="E469" s="19"/>
      <c r="F469" s="19"/>
      <c r="G469" s="19"/>
      <c r="H469" s="19"/>
      <c r="I469" s="19"/>
      <c r="J469" s="19"/>
      <c r="K469" s="19"/>
      <c r="L469" s="19"/>
    </row>
    <row r="470" spans="1:12" s="3" customFormat="1" ht="12.75" customHeight="1">
      <c r="A470" s="27" t="s">
        <v>205</v>
      </c>
      <c r="B470" s="68">
        <v>46912</v>
      </c>
      <c r="C470" s="68">
        <v>47277</v>
      </c>
      <c r="D470" s="68">
        <v>45463</v>
      </c>
      <c r="E470" s="19"/>
      <c r="F470" s="19"/>
      <c r="G470" s="19"/>
      <c r="H470" s="19"/>
      <c r="I470" s="19"/>
      <c r="J470" s="19"/>
      <c r="K470" s="19"/>
      <c r="L470" s="19"/>
    </row>
    <row r="471" spans="1:12" s="3" customFormat="1" ht="12.75" customHeight="1">
      <c r="A471" s="27" t="s">
        <v>206</v>
      </c>
      <c r="B471" s="69" t="s">
        <v>223</v>
      </c>
      <c r="C471" s="69" t="s">
        <v>223</v>
      </c>
      <c r="D471" s="69" t="s">
        <v>223</v>
      </c>
      <c r="E471" s="19"/>
      <c r="F471" s="19"/>
      <c r="G471" s="19"/>
      <c r="H471" s="19"/>
      <c r="I471" s="19"/>
      <c r="J471" s="19"/>
      <c r="K471" s="19"/>
      <c r="L471" s="19"/>
    </row>
    <row r="472" spans="1:12" s="3" customFormat="1" ht="12.75" customHeight="1">
      <c r="A472" s="27" t="s">
        <v>207</v>
      </c>
      <c r="B472" s="69" t="s">
        <v>223</v>
      </c>
      <c r="C472" s="69" t="s">
        <v>223</v>
      </c>
      <c r="D472" s="69" t="s">
        <v>223</v>
      </c>
      <c r="E472" s="19"/>
      <c r="F472" s="19"/>
      <c r="G472" s="19"/>
      <c r="H472" s="19"/>
      <c r="I472" s="19"/>
      <c r="J472" s="19"/>
      <c r="K472" s="19"/>
      <c r="L472" s="19"/>
    </row>
    <row r="473" spans="1:12" s="3" customFormat="1" ht="12.75" customHeight="1">
      <c r="A473" s="27" t="s">
        <v>208</v>
      </c>
      <c r="B473" s="91" t="s">
        <v>248</v>
      </c>
      <c r="C473" s="91" t="s">
        <v>248</v>
      </c>
      <c r="D473" s="91" t="s">
        <v>248</v>
      </c>
      <c r="E473" s="19"/>
      <c r="F473" s="19"/>
      <c r="G473" s="19"/>
      <c r="H473" s="19"/>
      <c r="I473" s="19"/>
      <c r="J473" s="19"/>
      <c r="K473" s="19"/>
      <c r="L473" s="19"/>
    </row>
    <row r="474" spans="1:12" s="3" customFormat="1" ht="12.75" customHeight="1">
      <c r="A474" s="27" t="s">
        <v>209</v>
      </c>
      <c r="B474" s="75" t="s">
        <v>338</v>
      </c>
      <c r="C474" s="75" t="s">
        <v>338</v>
      </c>
      <c r="D474" s="75" t="s">
        <v>505</v>
      </c>
      <c r="E474" s="19"/>
      <c r="F474" s="19"/>
      <c r="G474" s="19"/>
      <c r="H474" s="19"/>
      <c r="I474" s="19"/>
      <c r="J474" s="19"/>
      <c r="K474" s="19"/>
      <c r="L474" s="19"/>
    </row>
    <row r="475" spans="1:12" s="3" customFormat="1" ht="12.75" customHeight="1">
      <c r="A475" s="140" t="s">
        <v>341</v>
      </c>
      <c r="B475" s="74">
        <v>3.3399999999999999E-2</v>
      </c>
      <c r="C475" s="81">
        <v>3.3625000000000002E-2</v>
      </c>
      <c r="D475" s="81">
        <v>2.9499999999999998E-2</v>
      </c>
      <c r="E475" s="19"/>
      <c r="F475" s="19"/>
      <c r="G475" s="19"/>
      <c r="H475" s="19"/>
      <c r="I475" s="19"/>
      <c r="J475" s="19"/>
      <c r="K475" s="19"/>
      <c r="L475" s="19"/>
    </row>
    <row r="476" spans="1:12" s="3" customFormat="1" ht="12.75" customHeight="1">
      <c r="A476" s="140" t="s">
        <v>342</v>
      </c>
      <c r="B476" s="72" t="s">
        <v>223</v>
      </c>
      <c r="C476" s="72" t="s">
        <v>223</v>
      </c>
      <c r="D476" s="72" t="s">
        <v>223</v>
      </c>
      <c r="E476" s="19"/>
      <c r="F476" s="19"/>
      <c r="G476" s="19"/>
      <c r="H476" s="19"/>
      <c r="I476" s="19"/>
      <c r="J476" s="19"/>
      <c r="K476" s="19"/>
      <c r="L476" s="19"/>
    </row>
    <row r="477" spans="1:12" s="3" customFormat="1" ht="12.75" customHeight="1">
      <c r="A477" s="27" t="s">
        <v>210</v>
      </c>
      <c r="B477" s="91" t="s">
        <v>343</v>
      </c>
      <c r="C477" s="91" t="s">
        <v>343</v>
      </c>
      <c r="D477" s="91" t="s">
        <v>343</v>
      </c>
      <c r="E477" s="19"/>
      <c r="F477" s="19"/>
      <c r="G477" s="19"/>
      <c r="H477" s="19"/>
      <c r="I477" s="19"/>
      <c r="J477" s="19"/>
      <c r="K477" s="19"/>
      <c r="L477" s="19"/>
    </row>
    <row r="478" spans="1:12" s="3" customFormat="1" ht="12.75" customHeight="1">
      <c r="A478" s="27" t="s">
        <v>211</v>
      </c>
      <c r="B478" s="91" t="s">
        <v>249</v>
      </c>
      <c r="C478" s="91" t="s">
        <v>249</v>
      </c>
      <c r="D478" s="91" t="s">
        <v>249</v>
      </c>
      <c r="E478" s="19"/>
      <c r="F478" s="19"/>
      <c r="G478" s="19"/>
      <c r="H478" s="19"/>
      <c r="I478" s="19"/>
      <c r="J478" s="19"/>
      <c r="K478" s="19"/>
      <c r="L478" s="19"/>
    </row>
    <row r="479" spans="1:12" s="3" customFormat="1" ht="12.75" customHeight="1">
      <c r="A479" s="27" t="s">
        <v>212</v>
      </c>
      <c r="B479" s="70">
        <f>B465/B467</f>
        <v>28070000.000000004</v>
      </c>
      <c r="C479" s="70">
        <f>C465/C467</f>
        <v>32080000.000000004</v>
      </c>
      <c r="D479" s="70">
        <f>D465/D467</f>
        <v>61476399.999999993</v>
      </c>
      <c r="E479" s="19"/>
      <c r="F479" s="19"/>
      <c r="G479" s="19"/>
      <c r="H479" s="19"/>
      <c r="I479" s="19"/>
      <c r="J479" s="19"/>
      <c r="K479" s="19"/>
      <c r="L479" s="19"/>
    </row>
    <row r="480" spans="1:12" s="3" customFormat="1" ht="12.75" customHeight="1">
      <c r="A480" s="27" t="s">
        <v>213</v>
      </c>
      <c r="B480" s="68">
        <v>46912</v>
      </c>
      <c r="C480" s="68">
        <v>47277</v>
      </c>
      <c r="D480" s="68">
        <v>45463</v>
      </c>
      <c r="E480" s="19"/>
      <c r="F480" s="19"/>
      <c r="G480" s="19"/>
      <c r="H480" s="19"/>
      <c r="I480" s="19"/>
      <c r="J480" s="19"/>
      <c r="K480" s="19"/>
      <c r="L480" s="19"/>
    </row>
    <row r="481" spans="1:12" s="3" customFormat="1" ht="12.75" customHeight="1">
      <c r="A481" s="27" t="s">
        <v>22</v>
      </c>
      <c r="B481" s="74">
        <v>3.3399999999999999E-2</v>
      </c>
      <c r="C481" s="81">
        <v>3.3625000000000002E-2</v>
      </c>
      <c r="D481" s="81">
        <v>2.9499999999999998E-2</v>
      </c>
      <c r="E481" s="19"/>
      <c r="F481" s="19"/>
      <c r="G481" s="19"/>
      <c r="H481" s="19"/>
      <c r="I481" s="19"/>
      <c r="J481" s="19"/>
      <c r="K481" s="19"/>
      <c r="L481" s="19"/>
    </row>
    <row r="482" spans="1:12" s="3" customFormat="1" ht="12.75" customHeight="1">
      <c r="A482" s="27" t="s">
        <v>23</v>
      </c>
      <c r="B482" s="72" t="s">
        <v>502</v>
      </c>
      <c r="C482" s="72" t="s">
        <v>502</v>
      </c>
      <c r="D482" s="72" t="s">
        <v>506</v>
      </c>
      <c r="E482" s="19"/>
      <c r="F482" s="19"/>
      <c r="G482" s="19"/>
      <c r="H482" s="19"/>
      <c r="I482" s="19"/>
      <c r="J482" s="19"/>
      <c r="K482" s="19"/>
      <c r="L482" s="19"/>
    </row>
    <row r="483" spans="1:12" s="3" customFormat="1" ht="12.75" customHeight="1">
      <c r="A483" s="27" t="s">
        <v>214</v>
      </c>
      <c r="B483" s="71" t="s">
        <v>240</v>
      </c>
      <c r="C483" s="71" t="s">
        <v>240</v>
      </c>
      <c r="D483" s="71" t="s">
        <v>240</v>
      </c>
      <c r="E483" s="19"/>
      <c r="F483" s="19"/>
      <c r="G483" s="19"/>
      <c r="H483" s="19"/>
      <c r="I483" s="19"/>
      <c r="J483" s="19"/>
      <c r="K483" s="19"/>
      <c r="L483" s="19"/>
    </row>
    <row r="484" spans="1:12" s="5" customFormat="1" ht="12.75" customHeight="1">
      <c r="A484" s="46"/>
      <c r="B484" s="31"/>
      <c r="C484" s="31"/>
      <c r="D484" s="31"/>
      <c r="E484" s="19"/>
      <c r="F484" s="19"/>
      <c r="G484" s="19"/>
      <c r="H484" s="19"/>
      <c r="I484" s="19"/>
      <c r="J484" s="19"/>
      <c r="K484" s="19"/>
      <c r="L484" s="19"/>
    </row>
    <row r="485" spans="1:12" s="5" customFormat="1" ht="12.75" customHeight="1">
      <c r="A485" s="46"/>
      <c r="B485" s="31"/>
      <c r="C485" s="31"/>
      <c r="D485" s="31"/>
      <c r="E485" s="31"/>
      <c r="F485" s="31"/>
      <c r="G485" s="19"/>
      <c r="H485" s="19"/>
      <c r="I485" s="19"/>
      <c r="J485" s="19"/>
      <c r="K485" s="19"/>
      <c r="L485" s="19"/>
    </row>
    <row r="486" spans="1:12" s="3" customFormat="1" ht="12.75" customHeight="1">
      <c r="A486" s="19"/>
      <c r="B486" s="19"/>
      <c r="C486" s="19"/>
      <c r="D486" s="19"/>
      <c r="E486" s="19"/>
      <c r="F486" s="19"/>
      <c r="G486" s="19"/>
      <c r="H486" s="19"/>
      <c r="I486" s="19"/>
      <c r="J486" s="19"/>
      <c r="K486" s="19"/>
      <c r="L486" s="19"/>
    </row>
    <row r="487" spans="1:12" s="3" customFormat="1">
      <c r="A487" s="18" t="s">
        <v>215</v>
      </c>
      <c r="B487" s="19"/>
      <c r="C487" s="19"/>
      <c r="D487" s="19"/>
      <c r="E487" s="19"/>
      <c r="F487" s="19"/>
      <c r="G487" s="19"/>
      <c r="H487" s="19"/>
      <c r="I487" s="19"/>
      <c r="J487" s="19"/>
      <c r="K487" s="19"/>
      <c r="L487" s="19"/>
    </row>
    <row r="488" spans="1:12" s="3" customFormat="1">
      <c r="A488" s="18"/>
      <c r="B488" s="19"/>
      <c r="C488" s="19"/>
      <c r="D488" s="19"/>
      <c r="E488" s="19"/>
      <c r="F488" s="19"/>
      <c r="G488" s="19"/>
      <c r="H488" s="19"/>
      <c r="I488" s="19"/>
      <c r="J488" s="19"/>
      <c r="K488" s="19"/>
      <c r="L488" s="19"/>
    </row>
    <row r="489" spans="1:12" s="3" customFormat="1" ht="38.25">
      <c r="A489" s="49" t="s">
        <v>216</v>
      </c>
      <c r="B489" s="245" t="s">
        <v>217</v>
      </c>
      <c r="C489" s="246"/>
      <c r="D489" s="247"/>
      <c r="E489" s="87" t="s">
        <v>218</v>
      </c>
      <c r="F489" s="50" t="s">
        <v>219</v>
      </c>
      <c r="G489" s="258" t="s">
        <v>220</v>
      </c>
      <c r="H489" s="258"/>
      <c r="I489" s="258"/>
      <c r="J489" s="258"/>
      <c r="K489" s="19"/>
      <c r="L489" s="19"/>
    </row>
    <row r="490" spans="1:12" s="3" customFormat="1" ht="52.5" customHeight="1">
      <c r="A490" s="84" t="s">
        <v>312</v>
      </c>
      <c r="B490" s="181" t="s">
        <v>272</v>
      </c>
      <c r="C490" s="182"/>
      <c r="D490" s="183"/>
      <c r="E490" s="85" t="s">
        <v>521</v>
      </c>
      <c r="F490" s="86" t="s">
        <v>264</v>
      </c>
      <c r="G490" s="237" t="s">
        <v>314</v>
      </c>
      <c r="H490" s="238"/>
      <c r="I490" s="238"/>
      <c r="J490" s="238"/>
      <c r="K490" s="19"/>
      <c r="L490" s="19"/>
    </row>
    <row r="491" spans="1:12" s="3" customFormat="1" ht="52.5" customHeight="1">
      <c r="A491" s="84" t="s">
        <v>258</v>
      </c>
      <c r="B491" s="181" t="s">
        <v>277</v>
      </c>
      <c r="C491" s="182"/>
      <c r="D491" s="183"/>
      <c r="E491" s="85" t="s">
        <v>520</v>
      </c>
      <c r="F491" s="86" t="s">
        <v>263</v>
      </c>
      <c r="G491" s="179" t="s">
        <v>526</v>
      </c>
      <c r="H491" s="180"/>
      <c r="I491" s="180"/>
      <c r="J491" s="180"/>
      <c r="K491" s="19"/>
      <c r="L491" s="19"/>
    </row>
    <row r="492" spans="1:12" s="3" customFormat="1" ht="52.5" customHeight="1">
      <c r="A492" s="84" t="s">
        <v>523</v>
      </c>
      <c r="B492" s="181" t="s">
        <v>519</v>
      </c>
      <c r="C492" s="182"/>
      <c r="D492" s="183"/>
      <c r="E492" s="85" t="s">
        <v>522</v>
      </c>
      <c r="F492" s="86" t="s">
        <v>263</v>
      </c>
      <c r="G492" s="179" t="s">
        <v>524</v>
      </c>
      <c r="H492" s="180"/>
      <c r="I492" s="180"/>
      <c r="J492" s="180"/>
      <c r="K492" s="19"/>
      <c r="L492" s="19"/>
    </row>
    <row r="493" spans="1:12" s="3" customFormat="1" ht="64.5" customHeight="1">
      <c r="A493" s="84" t="s">
        <v>287</v>
      </c>
      <c r="B493" s="181" t="s">
        <v>280</v>
      </c>
      <c r="C493" s="182"/>
      <c r="D493" s="183"/>
      <c r="E493" s="85" t="s">
        <v>525</v>
      </c>
      <c r="F493" s="86" t="s">
        <v>263</v>
      </c>
      <c r="G493" s="179" t="s">
        <v>527</v>
      </c>
      <c r="H493" s="180"/>
      <c r="I493" s="180"/>
      <c r="J493" s="180"/>
      <c r="K493" s="19"/>
      <c r="L493" s="19"/>
    </row>
    <row r="494" spans="1:12" s="3" customFormat="1" ht="51" customHeight="1">
      <c r="A494" s="84" t="s">
        <v>281</v>
      </c>
      <c r="B494" s="179" t="s">
        <v>325</v>
      </c>
      <c r="C494" s="180"/>
      <c r="D494" s="180"/>
      <c r="E494" s="85" t="s">
        <v>545</v>
      </c>
      <c r="F494" s="86" t="s">
        <v>263</v>
      </c>
      <c r="G494" s="237" t="s">
        <v>276</v>
      </c>
      <c r="H494" s="238"/>
      <c r="I494" s="238"/>
      <c r="J494" s="238"/>
      <c r="K494" s="19"/>
      <c r="L494" s="19"/>
    </row>
    <row r="495" spans="1:12" s="3" customFormat="1" ht="78.75" customHeight="1">
      <c r="A495" s="84" t="s">
        <v>530</v>
      </c>
      <c r="B495" s="181" t="s">
        <v>534</v>
      </c>
      <c r="C495" s="182"/>
      <c r="D495" s="183"/>
      <c r="E495" s="89" t="s">
        <v>528</v>
      </c>
      <c r="F495" s="86" t="s">
        <v>263</v>
      </c>
      <c r="G495" s="179" t="s">
        <v>529</v>
      </c>
      <c r="H495" s="180"/>
      <c r="I495" s="180"/>
      <c r="J495" s="180"/>
      <c r="K495" s="19"/>
      <c r="L495" s="19"/>
    </row>
    <row r="496" spans="1:12" s="3" customFormat="1" ht="78.75" customHeight="1">
      <c r="A496" s="85" t="s">
        <v>536</v>
      </c>
      <c r="B496" s="176" t="s">
        <v>535</v>
      </c>
      <c r="C496" s="177"/>
      <c r="D496" s="178"/>
      <c r="E496" s="89" t="s">
        <v>532</v>
      </c>
      <c r="F496" s="86" t="s">
        <v>264</v>
      </c>
      <c r="G496" s="179" t="s">
        <v>533</v>
      </c>
      <c r="H496" s="180"/>
      <c r="I496" s="180"/>
      <c r="J496" s="180"/>
      <c r="K496" s="19"/>
      <c r="L496" s="19"/>
    </row>
    <row r="497" spans="1:12" s="3" customFormat="1" ht="78.75" customHeight="1">
      <c r="A497" s="85" t="s">
        <v>531</v>
      </c>
      <c r="B497" s="176" t="s">
        <v>537</v>
      </c>
      <c r="C497" s="177"/>
      <c r="D497" s="178"/>
      <c r="E497" s="89" t="s">
        <v>540</v>
      </c>
      <c r="F497" s="86" t="s">
        <v>264</v>
      </c>
      <c r="G497" s="179" t="s">
        <v>538</v>
      </c>
      <c r="H497" s="180"/>
      <c r="I497" s="180"/>
      <c r="J497" s="180"/>
      <c r="K497" s="19"/>
      <c r="L497" s="19"/>
    </row>
    <row r="498" spans="1:12" s="3" customFormat="1" ht="39.75" customHeight="1">
      <c r="A498" s="84" t="s">
        <v>273</v>
      </c>
      <c r="B498" s="181" t="s">
        <v>267</v>
      </c>
      <c r="C498" s="182"/>
      <c r="D498" s="183"/>
      <c r="E498" s="85" t="s">
        <v>539</v>
      </c>
      <c r="F498" s="86" t="s">
        <v>264</v>
      </c>
      <c r="G498" s="237" t="s">
        <v>315</v>
      </c>
      <c r="H498" s="238"/>
      <c r="I498" s="238"/>
      <c r="J498" s="238"/>
      <c r="K498" s="19"/>
      <c r="L498" s="19"/>
    </row>
    <row r="499" spans="1:12" s="3" customFormat="1" ht="53.25" customHeight="1">
      <c r="A499" s="84" t="s">
        <v>271</v>
      </c>
      <c r="B499" s="181" t="s">
        <v>272</v>
      </c>
      <c r="C499" s="182"/>
      <c r="D499" s="183"/>
      <c r="E499" s="89" t="s">
        <v>541</v>
      </c>
      <c r="F499" s="86" t="s">
        <v>263</v>
      </c>
      <c r="G499" s="179" t="s">
        <v>542</v>
      </c>
      <c r="H499" s="180"/>
      <c r="I499" s="180"/>
      <c r="J499" s="180"/>
      <c r="K499" s="19"/>
      <c r="L499" s="19"/>
    </row>
    <row r="500" spans="1:12" s="3" customFormat="1" ht="27" customHeight="1">
      <c r="A500" s="84" t="s">
        <v>274</v>
      </c>
      <c r="B500" s="181" t="s">
        <v>275</v>
      </c>
      <c r="C500" s="182"/>
      <c r="D500" s="183"/>
      <c r="E500" s="85" t="s">
        <v>543</v>
      </c>
      <c r="F500" s="86" t="s">
        <v>263</v>
      </c>
      <c r="G500" s="237" t="s">
        <v>316</v>
      </c>
      <c r="H500" s="238"/>
      <c r="I500" s="238"/>
      <c r="J500" s="238"/>
      <c r="K500" s="19"/>
      <c r="L500" s="19"/>
    </row>
    <row r="501" spans="1:12" s="3" customFormat="1" ht="25.5" customHeight="1">
      <c r="A501" s="84" t="s">
        <v>268</v>
      </c>
      <c r="B501" s="181" t="s">
        <v>269</v>
      </c>
      <c r="C501" s="182"/>
      <c r="D501" s="183"/>
      <c r="E501" s="85" t="s">
        <v>543</v>
      </c>
      <c r="F501" s="86" t="s">
        <v>263</v>
      </c>
      <c r="G501" s="237" t="s">
        <v>270</v>
      </c>
      <c r="H501" s="238"/>
      <c r="I501" s="238"/>
      <c r="J501" s="238"/>
      <c r="K501" s="19"/>
      <c r="L501" s="19"/>
    </row>
    <row r="502" spans="1:12" s="3" customFormat="1" ht="25.5" customHeight="1">
      <c r="A502" s="84" t="s">
        <v>311</v>
      </c>
      <c r="B502" s="181" t="s">
        <v>267</v>
      </c>
      <c r="C502" s="182"/>
      <c r="D502" s="183"/>
      <c r="E502" s="85" t="s">
        <v>544</v>
      </c>
      <c r="F502" s="86" t="s">
        <v>263</v>
      </c>
      <c r="G502" s="237" t="s">
        <v>313</v>
      </c>
      <c r="H502" s="238"/>
      <c r="I502" s="238"/>
      <c r="J502" s="238"/>
      <c r="K502" s="19"/>
      <c r="L502" s="19"/>
    </row>
    <row r="503" spans="1:12" s="3" customFormat="1">
      <c r="A503" s="19"/>
      <c r="B503" s="19"/>
      <c r="C503" s="19"/>
      <c r="D503" s="19"/>
      <c r="E503" s="19"/>
      <c r="F503" s="19"/>
      <c r="G503" s="19"/>
      <c r="H503" s="19"/>
      <c r="I503" s="19"/>
      <c r="J503" s="19"/>
      <c r="K503" s="19"/>
      <c r="L503" s="19"/>
    </row>
    <row r="504" spans="1:12" s="3" customFormat="1">
      <c r="A504" s="19"/>
      <c r="B504" s="51"/>
      <c r="C504" s="19"/>
      <c r="D504" s="19"/>
      <c r="E504" s="19"/>
      <c r="F504" s="19"/>
      <c r="G504" s="19"/>
      <c r="H504" s="19"/>
      <c r="I504" s="19"/>
      <c r="J504" s="19"/>
      <c r="K504" s="19"/>
      <c r="L504" s="19"/>
    </row>
    <row r="505" spans="1:12" s="3" customFormat="1" ht="13.5" thickBot="1">
      <c r="A505" s="18" t="s">
        <v>282</v>
      </c>
      <c r="B505" s="19"/>
      <c r="C505" s="19"/>
      <c r="D505" s="19"/>
      <c r="E505" s="19"/>
      <c r="F505" s="19"/>
      <c r="G505" s="19"/>
      <c r="H505" s="19"/>
      <c r="I505" s="19"/>
      <c r="J505" s="19"/>
      <c r="K505" s="19"/>
      <c r="L505" s="19"/>
    </row>
    <row r="506" spans="1:12" s="3" customFormat="1">
      <c r="A506" s="52" t="s">
        <v>288</v>
      </c>
      <c r="B506" s="253" t="s">
        <v>283</v>
      </c>
      <c r="C506" s="254"/>
      <c r="D506" s="255"/>
      <c r="E506" s="256" t="s">
        <v>284</v>
      </c>
      <c r="F506" s="257"/>
      <c r="G506" s="257"/>
      <c r="H506" s="257"/>
      <c r="I506" s="257"/>
      <c r="J506" s="257"/>
      <c r="K506" s="19"/>
      <c r="L506" s="19"/>
    </row>
    <row r="507" spans="1:12" s="3" customFormat="1" ht="25.5" customHeight="1">
      <c r="A507" s="84" t="s">
        <v>259</v>
      </c>
      <c r="B507" s="176" t="s">
        <v>562</v>
      </c>
      <c r="C507" s="177"/>
      <c r="D507" s="177"/>
      <c r="E507" s="179" t="s">
        <v>563</v>
      </c>
      <c r="F507" s="179"/>
      <c r="G507" s="179"/>
      <c r="H507" s="179"/>
      <c r="I507" s="225"/>
      <c r="J507" s="225"/>
      <c r="K507" s="19"/>
      <c r="L507" s="19"/>
    </row>
    <row r="508" spans="1:12" s="3" customFormat="1" ht="54" customHeight="1">
      <c r="A508" s="84" t="s">
        <v>565</v>
      </c>
      <c r="B508" s="179" t="s">
        <v>566</v>
      </c>
      <c r="C508" s="179"/>
      <c r="D508" s="179"/>
      <c r="E508" s="179" t="s">
        <v>564</v>
      </c>
      <c r="F508" s="179"/>
      <c r="G508" s="179"/>
      <c r="H508" s="179"/>
      <c r="I508" s="225"/>
      <c r="J508" s="225"/>
      <c r="K508" s="95"/>
      <c r="L508" s="19"/>
    </row>
    <row r="509" spans="1:12" s="3" customFormat="1" ht="26.25" customHeight="1">
      <c r="A509" s="84" t="s">
        <v>32</v>
      </c>
      <c r="B509" s="176" t="s">
        <v>260</v>
      </c>
      <c r="C509" s="177"/>
      <c r="D509" s="177"/>
      <c r="E509" s="179" t="s">
        <v>265</v>
      </c>
      <c r="F509" s="179"/>
      <c r="G509" s="179"/>
      <c r="H509" s="179"/>
      <c r="I509" s="225"/>
      <c r="J509" s="225"/>
      <c r="K509" s="19"/>
      <c r="L509" s="19"/>
    </row>
    <row r="510" spans="1:12" s="3" customFormat="1" ht="27" customHeight="1">
      <c r="A510" s="84" t="s">
        <v>261</v>
      </c>
      <c r="B510" s="176" t="s">
        <v>278</v>
      </c>
      <c r="C510" s="177"/>
      <c r="D510" s="177"/>
      <c r="E510" s="237" t="s">
        <v>279</v>
      </c>
      <c r="F510" s="237"/>
      <c r="G510" s="237"/>
      <c r="H510" s="237"/>
      <c r="I510" s="225"/>
      <c r="J510" s="225"/>
      <c r="K510" s="19"/>
      <c r="L510" s="19"/>
    </row>
    <row r="511" spans="1:12" s="3" customFormat="1" ht="27.75" customHeight="1">
      <c r="A511" s="84" t="s">
        <v>285</v>
      </c>
      <c r="B511" s="176" t="s">
        <v>567</v>
      </c>
      <c r="C511" s="177"/>
      <c r="D511" s="177"/>
      <c r="E511" s="237" t="s">
        <v>564</v>
      </c>
      <c r="F511" s="237"/>
      <c r="G511" s="237"/>
      <c r="H511" s="237"/>
      <c r="I511" s="225"/>
      <c r="J511" s="225"/>
      <c r="K511" s="19"/>
      <c r="L511" s="19"/>
    </row>
    <row r="512" spans="1:12" s="3" customFormat="1" ht="38.25" customHeight="1">
      <c r="A512" s="84" t="s">
        <v>286</v>
      </c>
      <c r="B512" s="176" t="s">
        <v>262</v>
      </c>
      <c r="C512" s="177"/>
      <c r="D512" s="177"/>
      <c r="E512" s="237" t="s">
        <v>266</v>
      </c>
      <c r="F512" s="237"/>
      <c r="G512" s="237"/>
      <c r="H512" s="237"/>
      <c r="I512" s="225"/>
      <c r="J512" s="225"/>
      <c r="K512" s="19"/>
      <c r="L512" s="19"/>
    </row>
    <row r="513" spans="1:12" s="3" customFormat="1">
      <c r="A513" s="19"/>
      <c r="B513" s="19"/>
      <c r="C513" s="19"/>
      <c r="D513" s="19"/>
      <c r="E513" s="19"/>
      <c r="F513" s="19"/>
      <c r="G513" s="19"/>
      <c r="H513" s="19"/>
      <c r="I513" s="19"/>
      <c r="J513" s="19"/>
      <c r="K513" s="19"/>
      <c r="L513" s="19"/>
    </row>
    <row r="514" spans="1:12" s="3" customFormat="1">
      <c r="A514" s="19"/>
      <c r="B514" s="19"/>
      <c r="C514" s="19"/>
      <c r="D514" s="19"/>
      <c r="E514" s="19"/>
      <c r="F514" s="19"/>
      <c r="G514" s="19"/>
      <c r="H514" s="19"/>
      <c r="I514" s="19"/>
      <c r="J514" s="19"/>
      <c r="K514" s="19"/>
      <c r="L514" s="19"/>
    </row>
    <row r="515" spans="1:12" s="3" customFormat="1">
      <c r="A515" s="18" t="s">
        <v>310</v>
      </c>
      <c r="B515" s="19"/>
      <c r="C515" s="19"/>
      <c r="D515" s="19"/>
      <c r="E515" s="19"/>
      <c r="F515" s="19"/>
      <c r="G515" s="19"/>
      <c r="H515" s="19"/>
      <c r="I515" s="19"/>
      <c r="J515" s="19"/>
      <c r="K515" s="19"/>
      <c r="L515" s="19"/>
    </row>
    <row r="516" spans="1:12" s="3" customFormat="1">
      <c r="A516" s="19"/>
      <c r="B516" s="19"/>
      <c r="C516" s="19"/>
      <c r="D516" s="19"/>
      <c r="E516" s="19"/>
      <c r="F516" s="19"/>
      <c r="G516" s="19"/>
      <c r="H516" s="19"/>
      <c r="I516" s="19"/>
      <c r="J516" s="19"/>
      <c r="K516" s="19"/>
      <c r="L516" s="19"/>
    </row>
    <row r="517" spans="1:12" s="3" customFormat="1">
      <c r="A517" s="163" t="s">
        <v>297</v>
      </c>
      <c r="B517" s="199" t="s">
        <v>650</v>
      </c>
      <c r="C517" s="200"/>
      <c r="D517" s="200"/>
      <c r="E517" s="200"/>
      <c r="F517" s="200"/>
      <c r="G517" s="200"/>
      <c r="H517" s="200"/>
      <c r="I517" s="200"/>
      <c r="J517" s="200"/>
      <c r="K517" s="201"/>
      <c r="L517" s="19"/>
    </row>
    <row r="518" spans="1:12" s="3" customFormat="1" ht="15.75">
      <c r="A518" s="169"/>
      <c r="B518" s="202"/>
      <c r="C518" s="203"/>
      <c r="D518" s="203"/>
      <c r="E518" s="203"/>
      <c r="F518" s="203"/>
      <c r="G518" s="203"/>
      <c r="H518" s="203"/>
      <c r="I518" s="203"/>
      <c r="J518" s="203"/>
      <c r="K518" s="204"/>
      <c r="L518" s="19"/>
    </row>
    <row r="519" spans="1:12" s="3" customFormat="1" ht="15.75">
      <c r="A519" s="169"/>
      <c r="B519" s="202"/>
      <c r="C519" s="203"/>
      <c r="D519" s="203"/>
      <c r="E519" s="203"/>
      <c r="F519" s="203"/>
      <c r="G519" s="203"/>
      <c r="H519" s="203"/>
      <c r="I519" s="203"/>
      <c r="J519" s="203"/>
      <c r="K519" s="204"/>
      <c r="L519" s="19"/>
    </row>
    <row r="520" spans="1:12" s="3" customFormat="1" ht="15.75">
      <c r="A520" s="169"/>
      <c r="B520" s="202"/>
      <c r="C520" s="203"/>
      <c r="D520" s="203"/>
      <c r="E520" s="203"/>
      <c r="F520" s="203"/>
      <c r="G520" s="203"/>
      <c r="H520" s="203"/>
      <c r="I520" s="203"/>
      <c r="J520" s="203"/>
      <c r="K520" s="204"/>
      <c r="L520" s="19"/>
    </row>
    <row r="521" spans="1:12" s="3" customFormat="1" ht="15.75">
      <c r="A521" s="169"/>
      <c r="B521" s="202"/>
      <c r="C521" s="203"/>
      <c r="D521" s="203"/>
      <c r="E521" s="203"/>
      <c r="F521" s="203"/>
      <c r="G521" s="203"/>
      <c r="H521" s="203"/>
      <c r="I521" s="203"/>
      <c r="J521" s="203"/>
      <c r="K521" s="204"/>
      <c r="L521" s="19"/>
    </row>
    <row r="522" spans="1:12" s="3" customFormat="1" ht="15.75">
      <c r="A522" s="170"/>
      <c r="B522" s="171"/>
      <c r="C522" s="172"/>
      <c r="D522" s="172"/>
      <c r="E522" s="172"/>
      <c r="F522" s="172"/>
      <c r="G522" s="172"/>
      <c r="H522" s="172"/>
      <c r="I522" s="172"/>
      <c r="J522" s="172"/>
      <c r="K522" s="173"/>
      <c r="L522" s="19"/>
    </row>
    <row r="523" spans="1:12" s="154" customFormat="1">
      <c r="A523" s="163" t="s">
        <v>603</v>
      </c>
      <c r="B523" s="150" t="s">
        <v>298</v>
      </c>
      <c r="C523" s="151"/>
      <c r="D523" s="152"/>
      <c r="E523" s="151"/>
      <c r="F523" s="151"/>
      <c r="G523" s="151"/>
      <c r="H523" s="151"/>
      <c r="I523" s="151"/>
      <c r="J523" s="151"/>
      <c r="K523" s="153"/>
      <c r="L523" s="15"/>
    </row>
    <row r="524" spans="1:12" s="154" customFormat="1">
      <c r="A524" s="164"/>
      <c r="B524" s="155" t="s">
        <v>299</v>
      </c>
      <c r="C524" s="156" t="s">
        <v>300</v>
      </c>
      <c r="D524" s="156"/>
      <c r="E524" s="156"/>
      <c r="F524" s="156"/>
      <c r="G524" s="156"/>
      <c r="H524" s="156"/>
      <c r="I524" s="157"/>
      <c r="J524" s="157"/>
      <c r="K524" s="158"/>
      <c r="L524" s="15"/>
    </row>
    <row r="525" spans="1:12" s="154" customFormat="1">
      <c r="A525" s="164"/>
      <c r="B525" s="155" t="s">
        <v>301</v>
      </c>
      <c r="C525" s="156" t="s">
        <v>302</v>
      </c>
      <c r="D525" s="156"/>
      <c r="E525" s="156"/>
      <c r="F525" s="156"/>
      <c r="G525" s="156"/>
      <c r="H525" s="156"/>
      <c r="I525" s="157"/>
      <c r="J525" s="157"/>
      <c r="K525" s="158"/>
      <c r="L525" s="15"/>
    </row>
    <row r="526" spans="1:12" s="154" customFormat="1">
      <c r="A526" s="164"/>
      <c r="B526" s="155" t="s">
        <v>303</v>
      </c>
      <c r="C526" s="156" t="s">
        <v>304</v>
      </c>
      <c r="D526" s="156"/>
      <c r="E526" s="156"/>
      <c r="F526" s="156"/>
      <c r="G526" s="156"/>
      <c r="H526" s="156"/>
      <c r="I526" s="157"/>
      <c r="J526" s="157"/>
      <c r="K526" s="158"/>
      <c r="L526" s="15"/>
    </row>
    <row r="527" spans="1:12" s="154" customFormat="1">
      <c r="A527" s="164"/>
      <c r="B527" s="155" t="s">
        <v>305</v>
      </c>
      <c r="C527" s="156" t="s">
        <v>306</v>
      </c>
      <c r="D527" s="156"/>
      <c r="E527" s="156"/>
      <c r="F527" s="156"/>
      <c r="G527" s="156"/>
      <c r="H527" s="156"/>
      <c r="I527" s="157"/>
      <c r="J527" s="157"/>
      <c r="K527" s="158"/>
      <c r="L527" s="15"/>
    </row>
    <row r="528" spans="1:12" s="154" customFormat="1">
      <c r="A528" s="164"/>
      <c r="B528" s="155" t="s">
        <v>307</v>
      </c>
      <c r="C528" s="156" t="s">
        <v>308</v>
      </c>
      <c r="D528" s="156"/>
      <c r="E528" s="156"/>
      <c r="F528" s="156"/>
      <c r="G528" s="156"/>
      <c r="H528" s="156"/>
      <c r="I528" s="157"/>
      <c r="J528" s="157"/>
      <c r="K528" s="158"/>
      <c r="L528" s="15"/>
    </row>
    <row r="529" spans="1:256" s="154" customFormat="1">
      <c r="A529" s="164"/>
      <c r="B529" s="215" t="s">
        <v>309</v>
      </c>
      <c r="C529" s="216"/>
      <c r="D529" s="216"/>
      <c r="E529" s="216"/>
      <c r="F529" s="216"/>
      <c r="G529" s="216"/>
      <c r="H529" s="216"/>
      <c r="I529" s="216"/>
      <c r="J529" s="216"/>
      <c r="K529" s="217"/>
      <c r="L529" s="15"/>
    </row>
    <row r="530" spans="1:256" s="154" customFormat="1">
      <c r="A530" s="164"/>
      <c r="B530" s="215"/>
      <c r="C530" s="216"/>
      <c r="D530" s="216"/>
      <c r="E530" s="216"/>
      <c r="F530" s="216"/>
      <c r="G530" s="216"/>
      <c r="H530" s="216"/>
      <c r="I530" s="216"/>
      <c r="J530" s="216"/>
      <c r="K530" s="217"/>
      <c r="L530" s="15"/>
    </row>
    <row r="531" spans="1:256" s="154" customFormat="1" ht="15.75">
      <c r="A531" s="165"/>
      <c r="B531" s="159"/>
      <c r="C531" s="160"/>
      <c r="D531" s="160"/>
      <c r="E531" s="161"/>
      <c r="F531" s="161"/>
      <c r="G531" s="161"/>
      <c r="H531" s="161"/>
      <c r="I531" s="161"/>
      <c r="J531" s="161"/>
      <c r="K531" s="162"/>
      <c r="L531" s="15"/>
    </row>
    <row r="532" spans="1:256">
      <c r="A532" s="168" t="s">
        <v>604</v>
      </c>
      <c r="B532" s="184" t="s">
        <v>605</v>
      </c>
      <c r="C532" s="185"/>
      <c r="D532" s="185"/>
      <c r="E532" s="185"/>
      <c r="F532" s="185"/>
      <c r="G532" s="185"/>
      <c r="H532" s="185"/>
      <c r="I532" s="185"/>
      <c r="J532" s="185"/>
      <c r="K532" s="186"/>
      <c r="L532" s="15"/>
    </row>
    <row r="533" spans="1:256">
      <c r="A533" s="166"/>
      <c r="B533" s="187"/>
      <c r="C533" s="188"/>
      <c r="D533" s="188"/>
      <c r="E533" s="188"/>
      <c r="F533" s="188"/>
      <c r="G533" s="188"/>
      <c r="H533" s="188"/>
      <c r="I533" s="188"/>
      <c r="J533" s="188"/>
      <c r="K533" s="189"/>
      <c r="L533" s="15"/>
    </row>
    <row r="534" spans="1:256">
      <c r="A534" s="12"/>
      <c r="B534" s="12"/>
      <c r="C534" s="12"/>
      <c r="D534" s="13"/>
      <c r="E534" s="13"/>
      <c r="F534" s="13"/>
      <c r="G534" s="13"/>
      <c r="H534" s="13"/>
      <c r="I534" s="13"/>
      <c r="J534" s="13"/>
      <c r="K534" s="13"/>
      <c r="L534" s="13"/>
      <c r="M534" s="13"/>
    </row>
    <row r="535" spans="1:256">
      <c r="A535" s="15"/>
      <c r="B535" s="15"/>
      <c r="C535" s="15"/>
      <c r="D535" s="15"/>
      <c r="E535" s="15"/>
      <c r="F535" s="15"/>
      <c r="G535" s="15"/>
      <c r="H535" s="15"/>
      <c r="I535" s="15"/>
      <c r="J535" s="15"/>
      <c r="K535" s="15"/>
      <c r="L535" s="15"/>
    </row>
    <row r="536" spans="1:256" s="3" customFormat="1">
      <c r="A536" s="18" t="s">
        <v>253</v>
      </c>
      <c r="B536" s="19"/>
      <c r="C536" s="19"/>
      <c r="D536" s="19"/>
      <c r="E536" s="19"/>
      <c r="F536" s="19"/>
      <c r="G536" s="19"/>
      <c r="H536" s="19"/>
      <c r="I536" s="19"/>
      <c r="J536" s="19"/>
      <c r="K536" s="19"/>
      <c r="L536" s="19"/>
    </row>
    <row r="537" spans="1:256" s="3" customFormat="1" ht="14.25">
      <c r="A537" s="131" t="s">
        <v>577</v>
      </c>
      <c r="B537" s="19"/>
      <c r="C537" s="19"/>
      <c r="D537" s="19"/>
      <c r="E537" s="19"/>
      <c r="F537" s="19"/>
      <c r="G537" s="19"/>
      <c r="H537" s="19"/>
      <c r="I537" s="19"/>
      <c r="J537" s="19"/>
      <c r="K537" s="19"/>
      <c r="L537" s="19"/>
    </row>
    <row r="538" spans="1:256" s="3" customFormat="1" ht="14.25">
      <c r="A538" s="131" t="s">
        <v>623</v>
      </c>
      <c r="B538" s="19"/>
      <c r="C538" s="19"/>
      <c r="D538" s="19"/>
      <c r="E538" s="19"/>
      <c r="F538" s="19"/>
      <c r="G538" s="19"/>
      <c r="H538" s="19"/>
      <c r="I538" s="19"/>
      <c r="J538" s="19"/>
      <c r="K538" s="19"/>
      <c r="L538" s="19"/>
    </row>
    <row r="539" spans="1:256" s="136" customFormat="1" ht="14.25">
      <c r="A539" s="145" t="s">
        <v>624</v>
      </c>
      <c r="B539" s="135"/>
      <c r="C539" s="135"/>
      <c r="D539" s="135"/>
      <c r="E539" s="135"/>
      <c r="F539" s="135"/>
      <c r="G539" s="135"/>
      <c r="H539" s="135"/>
      <c r="I539" s="135"/>
      <c r="J539" s="135"/>
      <c r="K539" s="135"/>
      <c r="L539" s="135"/>
    </row>
    <row r="540" spans="1:256" s="136" customFormat="1" ht="14.25">
      <c r="A540" s="145" t="s">
        <v>625</v>
      </c>
      <c r="B540" s="135"/>
      <c r="C540" s="135"/>
      <c r="D540" s="135"/>
      <c r="E540" s="135"/>
      <c r="F540" s="135"/>
      <c r="G540" s="135"/>
      <c r="H540" s="135"/>
      <c r="I540" s="135"/>
      <c r="J540" s="135"/>
      <c r="K540" s="135"/>
      <c r="L540" s="135"/>
    </row>
    <row r="541" spans="1:256" s="136" customFormat="1" ht="14.25">
      <c r="A541" s="145" t="s">
        <v>626</v>
      </c>
      <c r="B541" s="135"/>
      <c r="C541" s="135"/>
      <c r="D541" s="135"/>
      <c r="E541" s="135"/>
      <c r="F541" s="135"/>
      <c r="G541" s="135"/>
      <c r="H541" s="135"/>
      <c r="I541" s="135"/>
      <c r="J541" s="135"/>
      <c r="K541" s="135"/>
      <c r="L541" s="135"/>
    </row>
    <row r="542" spans="1:256" ht="14.25">
      <c r="A542" s="192" t="s">
        <v>627</v>
      </c>
      <c r="B542" s="193"/>
      <c r="C542" s="193"/>
      <c r="D542" s="193"/>
      <c r="E542" s="193"/>
      <c r="F542" s="193"/>
      <c r="G542" s="193"/>
      <c r="H542" s="193"/>
      <c r="I542" s="193"/>
      <c r="J542" s="193"/>
      <c r="K542" s="193"/>
      <c r="L542" s="174"/>
      <c r="M542" s="175"/>
      <c r="N542" s="175"/>
      <c r="O542" s="175"/>
      <c r="P542" s="175"/>
      <c r="Q542" s="175"/>
      <c r="R542" s="175"/>
      <c r="S542" s="175"/>
      <c r="T542" s="175"/>
      <c r="U542" s="175"/>
      <c r="V542" s="175"/>
      <c r="W542" s="174"/>
      <c r="X542" s="175"/>
      <c r="Y542" s="175"/>
      <c r="Z542" s="175"/>
      <c r="AA542" s="175"/>
      <c r="AB542" s="175"/>
      <c r="AC542" s="175"/>
      <c r="AD542" s="175"/>
      <c r="AE542" s="175"/>
      <c r="AF542" s="175"/>
      <c r="AG542" s="175"/>
      <c r="AH542" s="174"/>
      <c r="AI542" s="175"/>
      <c r="AJ542" s="175"/>
      <c r="AK542" s="175"/>
      <c r="AL542" s="175"/>
      <c r="AM542" s="175"/>
      <c r="AN542" s="175"/>
      <c r="AO542" s="175"/>
      <c r="AP542" s="175"/>
      <c r="AQ542" s="175"/>
      <c r="AR542" s="175"/>
      <c r="AS542" s="174"/>
      <c r="AT542" s="175"/>
      <c r="AU542" s="175"/>
      <c r="AV542" s="175"/>
      <c r="AW542" s="175"/>
      <c r="AX542" s="175"/>
      <c r="AY542" s="175"/>
      <c r="AZ542" s="175"/>
      <c r="BA542" s="175"/>
      <c r="BB542" s="175"/>
      <c r="BC542" s="175"/>
      <c r="BD542" s="174"/>
      <c r="BE542" s="175"/>
      <c r="BF542" s="175"/>
      <c r="BG542" s="175"/>
      <c r="BH542" s="175"/>
      <c r="BI542" s="175"/>
      <c r="BJ542" s="175"/>
      <c r="BK542" s="175"/>
      <c r="BL542" s="175"/>
      <c r="BM542" s="175"/>
      <c r="BN542" s="175"/>
      <c r="BO542" s="174"/>
      <c r="BP542" s="175"/>
      <c r="BQ542" s="175"/>
      <c r="BR542" s="175"/>
      <c r="BS542" s="175"/>
      <c r="BT542" s="175"/>
      <c r="BU542" s="175"/>
      <c r="BV542" s="175"/>
      <c r="BW542" s="175"/>
      <c r="BX542" s="175"/>
      <c r="BY542" s="175"/>
      <c r="BZ542" s="174"/>
      <c r="CA542" s="175"/>
      <c r="CB542" s="175"/>
      <c r="CC542" s="175"/>
      <c r="CD542" s="175"/>
      <c r="CE542" s="175"/>
      <c r="CF542" s="175"/>
      <c r="CG542" s="175"/>
      <c r="CH542" s="175"/>
      <c r="CI542" s="175"/>
      <c r="CJ542" s="175"/>
      <c r="CK542" s="174"/>
      <c r="CL542" s="175"/>
      <c r="CM542" s="175"/>
      <c r="CN542" s="175"/>
      <c r="CO542" s="175"/>
      <c r="CP542" s="175"/>
      <c r="CQ542" s="175"/>
      <c r="CR542" s="175"/>
      <c r="CS542" s="175"/>
      <c r="CT542" s="175"/>
      <c r="CU542" s="175"/>
      <c r="CV542" s="174"/>
      <c r="CW542" s="175"/>
      <c r="CX542" s="175"/>
      <c r="CY542" s="175"/>
      <c r="CZ542" s="175"/>
      <c r="DA542" s="175"/>
      <c r="DB542" s="175"/>
      <c r="DC542" s="175"/>
      <c r="DD542" s="175"/>
      <c r="DE542" s="175"/>
      <c r="DF542" s="175"/>
      <c r="DG542" s="174"/>
      <c r="DH542" s="175"/>
      <c r="DI542" s="175"/>
      <c r="DJ542" s="175"/>
      <c r="DK542" s="175"/>
      <c r="DL542" s="175"/>
      <c r="DM542" s="175"/>
      <c r="DN542" s="175"/>
      <c r="DO542" s="175"/>
      <c r="DP542" s="175"/>
      <c r="DQ542" s="175"/>
      <c r="DR542" s="174"/>
      <c r="DS542" s="175"/>
      <c r="DT542" s="175"/>
      <c r="DU542" s="175"/>
      <c r="DV542" s="175"/>
      <c r="DW542" s="175"/>
      <c r="DX542" s="175"/>
      <c r="DY542" s="175"/>
      <c r="DZ542" s="175"/>
      <c r="EA542" s="175"/>
      <c r="EB542" s="175"/>
      <c r="EC542" s="174"/>
      <c r="ED542" s="175"/>
      <c r="EE542" s="175"/>
      <c r="EF542" s="175"/>
      <c r="EG542" s="175"/>
      <c r="EH542" s="175"/>
      <c r="EI542" s="175"/>
      <c r="EJ542" s="175"/>
      <c r="EK542" s="175"/>
      <c r="EL542" s="175"/>
      <c r="EM542" s="175"/>
      <c r="EN542" s="174"/>
      <c r="EO542" s="175"/>
      <c r="EP542" s="175"/>
      <c r="EQ542" s="175"/>
      <c r="ER542" s="175"/>
      <c r="ES542" s="175"/>
      <c r="ET542" s="175"/>
      <c r="EU542" s="175"/>
      <c r="EV542" s="175"/>
      <c r="EW542" s="175"/>
      <c r="EX542" s="175"/>
      <c r="EY542" s="174"/>
      <c r="EZ542" s="175"/>
      <c r="FA542" s="175"/>
      <c r="FB542" s="175"/>
      <c r="FC542" s="175"/>
      <c r="FD542" s="175"/>
      <c r="FE542" s="175"/>
      <c r="FF542" s="175"/>
      <c r="FG542" s="175"/>
      <c r="FH542" s="175"/>
      <c r="FI542" s="175"/>
      <c r="FJ542" s="174"/>
      <c r="FK542" s="175"/>
      <c r="FL542" s="175"/>
      <c r="FM542" s="175"/>
      <c r="FN542" s="175"/>
      <c r="FO542" s="175"/>
      <c r="FP542" s="175"/>
      <c r="FQ542" s="175"/>
      <c r="FR542" s="175"/>
      <c r="FS542" s="175"/>
      <c r="FT542" s="175"/>
      <c r="FU542" s="174"/>
      <c r="FV542" s="175"/>
      <c r="FW542" s="175"/>
      <c r="FX542" s="175"/>
      <c r="FY542" s="175"/>
      <c r="FZ542" s="175"/>
      <c r="GA542" s="175"/>
      <c r="GB542" s="175"/>
      <c r="GC542" s="175"/>
      <c r="GD542" s="175"/>
      <c r="GE542" s="175"/>
      <c r="GF542" s="174"/>
      <c r="GG542" s="175"/>
      <c r="GH542" s="175"/>
      <c r="GI542" s="175"/>
      <c r="GJ542" s="175"/>
      <c r="GK542" s="175"/>
      <c r="GL542" s="175"/>
      <c r="GM542" s="175"/>
      <c r="GN542" s="175"/>
      <c r="GO542" s="175"/>
      <c r="GP542" s="175"/>
      <c r="GQ542" s="174"/>
      <c r="GR542" s="175"/>
      <c r="GS542" s="175"/>
      <c r="GT542" s="175"/>
      <c r="GU542" s="175"/>
      <c r="GV542" s="175"/>
      <c r="GW542" s="175"/>
      <c r="GX542" s="175"/>
      <c r="GY542" s="175"/>
      <c r="GZ542" s="175"/>
      <c r="HA542" s="175"/>
      <c r="HB542" s="174"/>
      <c r="HC542" s="175"/>
      <c r="HD542" s="175"/>
      <c r="HE542" s="175"/>
      <c r="HF542" s="175"/>
      <c r="HG542" s="175"/>
      <c r="HH542" s="175"/>
      <c r="HI542" s="175"/>
      <c r="HJ542" s="175"/>
      <c r="HK542" s="175"/>
      <c r="HL542" s="175"/>
      <c r="HM542" s="174"/>
      <c r="HN542" s="175"/>
      <c r="HO542" s="175"/>
      <c r="HP542" s="175"/>
      <c r="HQ542" s="175"/>
      <c r="HR542" s="175"/>
      <c r="HS542" s="175"/>
      <c r="HT542" s="175"/>
      <c r="HU542" s="175"/>
      <c r="HV542" s="175"/>
      <c r="HW542" s="175"/>
      <c r="HX542" s="174"/>
      <c r="HY542" s="175"/>
      <c r="HZ542" s="175"/>
      <c r="IA542" s="175"/>
      <c r="IB542" s="175"/>
      <c r="IC542" s="175"/>
      <c r="ID542" s="175"/>
      <c r="IE542" s="175"/>
      <c r="IF542" s="175"/>
      <c r="IG542" s="175"/>
      <c r="IH542" s="175"/>
      <c r="II542" s="174"/>
      <c r="IJ542" s="175"/>
      <c r="IK542" s="175"/>
      <c r="IL542" s="175"/>
      <c r="IM542" s="175"/>
      <c r="IN542" s="175"/>
      <c r="IO542" s="175"/>
      <c r="IP542" s="175"/>
      <c r="IQ542" s="175"/>
      <c r="IR542" s="175"/>
      <c r="IS542" s="175"/>
      <c r="IT542" s="174"/>
      <c r="IU542" s="175"/>
      <c r="IV542" s="175"/>
    </row>
    <row r="543" spans="1:256" ht="14.25">
      <c r="A543" s="192" t="s">
        <v>628</v>
      </c>
      <c r="B543" s="193"/>
      <c r="C543" s="193"/>
      <c r="D543" s="193"/>
      <c r="E543" s="193"/>
      <c r="F543" s="193"/>
      <c r="G543" s="193"/>
      <c r="H543" s="193"/>
      <c r="I543" s="193"/>
      <c r="J543" s="193"/>
      <c r="K543" s="193"/>
      <c r="L543" s="15"/>
    </row>
    <row r="544" spans="1:256" ht="14.25">
      <c r="A544" s="192" t="s">
        <v>629</v>
      </c>
      <c r="B544" s="193"/>
      <c r="C544" s="193"/>
      <c r="D544" s="193"/>
      <c r="E544" s="193"/>
      <c r="F544" s="193"/>
      <c r="G544" s="193"/>
      <c r="H544" s="193"/>
      <c r="I544" s="193"/>
      <c r="J544" s="193"/>
      <c r="K544" s="193"/>
      <c r="L544" s="15"/>
    </row>
    <row r="545" spans="1:12" s="136" customFormat="1" ht="14.25" customHeight="1">
      <c r="A545" s="192" t="s">
        <v>630</v>
      </c>
      <c r="B545" s="193"/>
      <c r="C545" s="193"/>
      <c r="D545" s="193"/>
      <c r="E545" s="193"/>
      <c r="F545" s="193"/>
      <c r="G545" s="193"/>
      <c r="H545" s="193"/>
      <c r="I545" s="193"/>
      <c r="J545" s="193"/>
      <c r="K545" s="193"/>
      <c r="L545" s="135"/>
    </row>
    <row r="546" spans="1:12" s="136" customFormat="1">
      <c r="A546" s="214" t="s">
        <v>324</v>
      </c>
      <c r="B546" s="193"/>
      <c r="C546" s="193"/>
      <c r="D546" s="193"/>
      <c r="E546" s="193"/>
      <c r="F546" s="193"/>
      <c r="G546" s="193"/>
      <c r="H546" s="193"/>
      <c r="I546" s="193"/>
      <c r="J546" s="193"/>
      <c r="K546" s="193"/>
      <c r="L546" s="135"/>
    </row>
    <row r="547" spans="1:12" ht="14.25">
      <c r="A547" s="131" t="s">
        <v>631</v>
      </c>
      <c r="B547" s="15"/>
      <c r="C547" s="15"/>
      <c r="D547" s="15"/>
      <c r="E547" s="15"/>
      <c r="F547" s="15"/>
      <c r="G547" s="15"/>
      <c r="H547" s="15"/>
      <c r="I547" s="15"/>
      <c r="J547" s="15"/>
      <c r="K547" s="15"/>
      <c r="L547" s="15"/>
    </row>
    <row r="548" spans="1:12" ht="12.75" customHeight="1">
      <c r="A548" s="107" t="s">
        <v>632</v>
      </c>
      <c r="B548" s="108"/>
      <c r="C548" s="108"/>
      <c r="D548" s="108"/>
      <c r="E548" s="108"/>
      <c r="F548" s="55"/>
      <c r="G548" s="55"/>
      <c r="H548" s="55"/>
      <c r="I548" s="55"/>
      <c r="J548" s="55"/>
      <c r="K548" s="55"/>
      <c r="L548" s="15"/>
    </row>
    <row r="549" spans="1:12" ht="14.25">
      <c r="A549" s="107" t="s">
        <v>633</v>
      </c>
      <c r="B549" s="15"/>
      <c r="C549" s="15"/>
      <c r="D549" s="15"/>
      <c r="E549" s="15"/>
      <c r="F549" s="15"/>
      <c r="G549" s="15"/>
      <c r="H549" s="15"/>
      <c r="I549" s="15"/>
      <c r="J549" s="15"/>
      <c r="K549" s="15"/>
      <c r="L549" s="15"/>
    </row>
    <row r="550" spans="1:12" ht="14.25">
      <c r="A550" s="107" t="s">
        <v>634</v>
      </c>
      <c r="B550" s="15"/>
      <c r="C550" s="15"/>
      <c r="D550" s="15"/>
      <c r="E550" s="15"/>
      <c r="F550" s="15"/>
      <c r="G550" s="15"/>
      <c r="H550" s="15"/>
      <c r="I550" s="15"/>
      <c r="J550" s="15"/>
      <c r="K550" s="15"/>
      <c r="L550" s="15"/>
    </row>
    <row r="551" spans="1:12" ht="14.25">
      <c r="A551" s="131" t="s">
        <v>635</v>
      </c>
      <c r="B551" s="15"/>
      <c r="C551" s="15"/>
      <c r="D551" s="15"/>
      <c r="E551" s="15"/>
      <c r="F551" s="15"/>
      <c r="G551" s="15"/>
      <c r="H551" s="15"/>
      <c r="I551" s="15"/>
      <c r="J551" s="15"/>
      <c r="K551" s="15"/>
      <c r="L551" s="15"/>
    </row>
    <row r="552" spans="1:12" ht="14.25">
      <c r="A552" s="131" t="s">
        <v>636</v>
      </c>
      <c r="B552" s="15"/>
      <c r="C552" s="15"/>
      <c r="D552" s="15"/>
      <c r="E552" s="15"/>
      <c r="F552" s="15"/>
      <c r="G552" s="15"/>
      <c r="H552" s="15"/>
      <c r="I552" s="15"/>
      <c r="J552" s="15"/>
      <c r="K552" s="15"/>
      <c r="L552" s="15"/>
    </row>
    <row r="553" spans="1:12" ht="14.25">
      <c r="A553" s="131" t="s">
        <v>637</v>
      </c>
      <c r="B553" s="131"/>
      <c r="C553" s="15"/>
      <c r="D553" s="15"/>
      <c r="E553" s="15"/>
      <c r="F553" s="15"/>
      <c r="G553" s="15"/>
      <c r="H553" s="15"/>
      <c r="I553" s="15"/>
      <c r="J553" s="15"/>
      <c r="K553" s="15"/>
      <c r="L553" s="15"/>
    </row>
    <row r="554" spans="1:12" ht="14.25">
      <c r="A554" s="131" t="s">
        <v>638</v>
      </c>
      <c r="B554" s="15"/>
      <c r="C554" s="15"/>
      <c r="D554" s="15"/>
      <c r="E554" s="15"/>
      <c r="F554" s="15"/>
      <c r="G554" s="15"/>
      <c r="H554" s="15"/>
      <c r="I554" s="15"/>
      <c r="J554" s="15"/>
      <c r="K554" s="15"/>
      <c r="L554" s="15"/>
    </row>
    <row r="555" spans="1:12" ht="14.25">
      <c r="A555" s="131" t="s">
        <v>639</v>
      </c>
      <c r="B555" s="15"/>
      <c r="C555" s="15"/>
      <c r="D555" s="15"/>
      <c r="E555" s="15"/>
      <c r="F555" s="15"/>
      <c r="G555" s="15"/>
      <c r="H555" s="15"/>
      <c r="I555" s="15"/>
      <c r="J555" s="15"/>
      <c r="K555" s="15"/>
      <c r="L555" s="15"/>
    </row>
    <row r="556" spans="1:12">
      <c r="A556" s="28"/>
      <c r="B556" s="15"/>
      <c r="C556" s="15"/>
      <c r="D556" s="15"/>
      <c r="E556" s="15"/>
      <c r="F556" s="15"/>
      <c r="G556" s="15"/>
      <c r="H556" s="15"/>
      <c r="I556" s="15"/>
      <c r="J556" s="15"/>
      <c r="K556" s="15"/>
      <c r="L556" s="15"/>
    </row>
    <row r="557" spans="1:12">
      <c r="A557" s="15"/>
      <c r="B557" s="15"/>
      <c r="C557" s="15"/>
      <c r="D557" s="15"/>
      <c r="E557" s="15"/>
      <c r="F557" s="15"/>
      <c r="G557" s="15"/>
      <c r="H557" s="15"/>
      <c r="I557" s="15"/>
      <c r="J557" s="15"/>
      <c r="K557" s="15"/>
      <c r="L557" s="15"/>
    </row>
    <row r="558" spans="1:12">
      <c r="A558" s="15"/>
      <c r="B558" s="15"/>
      <c r="C558" s="15"/>
      <c r="D558" s="15"/>
      <c r="E558" s="15"/>
      <c r="F558" s="15"/>
      <c r="G558" s="15"/>
      <c r="H558" s="15"/>
      <c r="I558" s="15"/>
      <c r="J558" s="15"/>
      <c r="K558" s="15"/>
      <c r="L558" s="15"/>
    </row>
    <row r="559" spans="1:12">
      <c r="A559" s="15"/>
      <c r="B559" s="15"/>
      <c r="C559" s="15"/>
      <c r="D559" s="15"/>
      <c r="E559" s="15"/>
      <c r="F559" s="15"/>
      <c r="G559" s="15"/>
      <c r="H559" s="15"/>
      <c r="I559" s="15"/>
      <c r="J559" s="15"/>
      <c r="K559" s="15"/>
      <c r="L559" s="15"/>
    </row>
    <row r="560" spans="1:12">
      <c r="A560" s="15"/>
      <c r="B560" s="15"/>
      <c r="C560" s="15"/>
      <c r="D560" s="15"/>
      <c r="E560" s="15"/>
      <c r="F560" s="15"/>
      <c r="G560" s="15"/>
      <c r="H560" s="15"/>
      <c r="I560" s="15"/>
      <c r="J560" s="15"/>
      <c r="K560" s="15"/>
      <c r="L560" s="15"/>
    </row>
    <row r="561" spans="1:12">
      <c r="A561" s="15"/>
      <c r="B561" s="15"/>
      <c r="C561" s="15"/>
      <c r="D561" s="15"/>
      <c r="E561" s="15"/>
      <c r="F561" s="15"/>
      <c r="G561" s="15"/>
      <c r="H561" s="15"/>
      <c r="I561" s="15"/>
      <c r="J561" s="15"/>
      <c r="K561" s="15"/>
      <c r="L561" s="15"/>
    </row>
    <row r="562" spans="1:12">
      <c r="A562" s="15"/>
      <c r="B562" s="15"/>
      <c r="C562" s="15"/>
      <c r="D562" s="15"/>
      <c r="E562" s="15"/>
      <c r="F562" s="15"/>
      <c r="G562" s="15"/>
      <c r="H562" s="15"/>
      <c r="I562" s="15"/>
      <c r="J562" s="15"/>
      <c r="K562" s="15"/>
      <c r="L562" s="15"/>
    </row>
    <row r="563" spans="1:12">
      <c r="A563" s="15"/>
      <c r="B563" s="15"/>
      <c r="C563" s="15"/>
      <c r="D563" s="15"/>
      <c r="E563" s="15"/>
      <c r="F563" s="15"/>
      <c r="G563" s="15"/>
      <c r="H563" s="15"/>
      <c r="I563" s="15"/>
      <c r="J563" s="15"/>
      <c r="K563" s="15"/>
      <c r="L563" s="15"/>
    </row>
    <row r="564" spans="1:12">
      <c r="A564" s="15"/>
      <c r="B564" s="15"/>
      <c r="C564" s="15"/>
      <c r="D564" s="15"/>
      <c r="E564" s="15"/>
      <c r="F564" s="15"/>
      <c r="G564" s="15"/>
      <c r="H564" s="15"/>
      <c r="I564" s="15"/>
      <c r="J564" s="15"/>
      <c r="K564" s="15"/>
      <c r="L564" s="15"/>
    </row>
    <row r="565" spans="1:12">
      <c r="A565" s="15"/>
      <c r="B565" s="15"/>
      <c r="C565" s="15"/>
      <c r="D565" s="15"/>
      <c r="E565" s="15"/>
      <c r="F565" s="15"/>
      <c r="G565" s="15"/>
      <c r="H565" s="15"/>
      <c r="I565" s="15"/>
      <c r="J565" s="15"/>
      <c r="K565" s="15"/>
      <c r="L565" s="15"/>
    </row>
    <row r="566" spans="1:12">
      <c r="A566" s="15"/>
      <c r="B566" s="15"/>
      <c r="C566" s="15"/>
      <c r="D566" s="15"/>
      <c r="E566" s="15"/>
      <c r="F566" s="15"/>
      <c r="G566" s="15"/>
      <c r="H566" s="15"/>
      <c r="I566" s="15"/>
      <c r="J566" s="15"/>
      <c r="K566" s="15"/>
      <c r="L566" s="15"/>
    </row>
    <row r="567" spans="1:12">
      <c r="A567" s="15"/>
      <c r="B567" s="15"/>
      <c r="C567" s="15"/>
      <c r="D567" s="15"/>
      <c r="E567" s="15"/>
      <c r="F567" s="15"/>
      <c r="G567" s="15"/>
      <c r="H567" s="15"/>
      <c r="I567" s="15"/>
      <c r="J567" s="15"/>
      <c r="K567" s="15"/>
      <c r="L567" s="15"/>
    </row>
    <row r="568" spans="1:12">
      <c r="A568" s="15"/>
      <c r="B568" s="15"/>
      <c r="C568" s="15"/>
      <c r="D568" s="15"/>
      <c r="E568" s="15"/>
      <c r="F568" s="15"/>
      <c r="G568" s="15"/>
      <c r="H568" s="15"/>
      <c r="I568" s="15"/>
      <c r="J568" s="15"/>
      <c r="K568" s="15"/>
      <c r="L568" s="15"/>
    </row>
    <row r="569" spans="1:12">
      <c r="A569" s="15"/>
      <c r="B569" s="15"/>
      <c r="C569" s="15"/>
      <c r="D569" s="15"/>
      <c r="E569" s="15"/>
      <c r="F569" s="15"/>
      <c r="G569" s="15"/>
      <c r="H569" s="15"/>
      <c r="I569" s="15"/>
      <c r="J569" s="15"/>
      <c r="K569" s="15"/>
      <c r="L569" s="15"/>
    </row>
    <row r="570" spans="1:12">
      <c r="A570" s="15"/>
      <c r="B570" s="15"/>
      <c r="C570" s="15"/>
      <c r="D570" s="15"/>
      <c r="E570" s="15"/>
      <c r="F570" s="15"/>
      <c r="G570" s="15"/>
      <c r="H570" s="15"/>
      <c r="I570" s="15"/>
      <c r="J570" s="15"/>
      <c r="K570" s="15"/>
      <c r="L570" s="15"/>
    </row>
  </sheetData>
  <mergeCells count="129">
    <mergeCell ref="A14:L14"/>
    <mergeCell ref="A13:L13"/>
    <mergeCell ref="B506:D506"/>
    <mergeCell ref="E506:J506"/>
    <mergeCell ref="G502:J502"/>
    <mergeCell ref="B498:D498"/>
    <mergeCell ref="G498:J498"/>
    <mergeCell ref="B499:D499"/>
    <mergeCell ref="G499:J499"/>
    <mergeCell ref="G489:J489"/>
    <mergeCell ref="B500:D500"/>
    <mergeCell ref="G500:J500"/>
    <mergeCell ref="B501:D501"/>
    <mergeCell ref="G501:J501"/>
    <mergeCell ref="B502:D502"/>
    <mergeCell ref="B491:D491"/>
    <mergeCell ref="B493:D493"/>
    <mergeCell ref="B494:D494"/>
    <mergeCell ref="G491:J491"/>
    <mergeCell ref="G493:J493"/>
    <mergeCell ref="G492:J492"/>
    <mergeCell ref="B492:D492"/>
    <mergeCell ref="G494:J494"/>
    <mergeCell ref="C103:E103"/>
    <mergeCell ref="B489:D489"/>
    <mergeCell ref="B490:D490"/>
    <mergeCell ref="B18:F18"/>
    <mergeCell ref="E26:F26"/>
    <mergeCell ref="B22:F22"/>
    <mergeCell ref="B21:F21"/>
    <mergeCell ref="B31:D31"/>
    <mergeCell ref="E507:J507"/>
    <mergeCell ref="E508:J508"/>
    <mergeCell ref="B507:D507"/>
    <mergeCell ref="B508:D508"/>
    <mergeCell ref="C109:E109"/>
    <mergeCell ref="C110:E110"/>
    <mergeCell ref="D43:F43"/>
    <mergeCell ref="D44:F44"/>
    <mergeCell ref="F170:J170"/>
    <mergeCell ref="C101:E101"/>
    <mergeCell ref="C102:E102"/>
    <mergeCell ref="C104:E104"/>
    <mergeCell ref="C106:E106"/>
    <mergeCell ref="C107:E107"/>
    <mergeCell ref="A546:K546"/>
    <mergeCell ref="B529:K530"/>
    <mergeCell ref="K26:L26"/>
    <mergeCell ref="C99:E99"/>
    <mergeCell ref="C100:E100"/>
    <mergeCell ref="B17:F17"/>
    <mergeCell ref="B23:F23"/>
    <mergeCell ref="B19:F19"/>
    <mergeCell ref="B28:D28"/>
    <mergeCell ref="B36:D36"/>
    <mergeCell ref="G495:J495"/>
    <mergeCell ref="L542:V542"/>
    <mergeCell ref="D53:F53"/>
    <mergeCell ref="D54:F54"/>
    <mergeCell ref="D55:F55"/>
    <mergeCell ref="D57:F57"/>
    <mergeCell ref="B32:D32"/>
    <mergeCell ref="G26:H26"/>
    <mergeCell ref="B29:D29"/>
    <mergeCell ref="B30:D30"/>
    <mergeCell ref="B26:D26"/>
    <mergeCell ref="G490:J490"/>
    <mergeCell ref="I26:J26"/>
    <mergeCell ref="C108:E108"/>
    <mergeCell ref="A9:K10"/>
    <mergeCell ref="A11:K11"/>
    <mergeCell ref="A545:K545"/>
    <mergeCell ref="B33:D33"/>
    <mergeCell ref="B20:F20"/>
    <mergeCell ref="B517:K521"/>
    <mergeCell ref="A543:K543"/>
    <mergeCell ref="B34:D34"/>
    <mergeCell ref="B35:D35"/>
    <mergeCell ref="A544:K544"/>
    <mergeCell ref="C105:E105"/>
    <mergeCell ref="A542:K542"/>
    <mergeCell ref="D58:F58"/>
    <mergeCell ref="D45:F45"/>
    <mergeCell ref="D46:F46"/>
    <mergeCell ref="D47:F47"/>
    <mergeCell ref="D48:F48"/>
    <mergeCell ref="D50:F50"/>
    <mergeCell ref="D51:F51"/>
    <mergeCell ref="D59:F59"/>
    <mergeCell ref="D60:F60"/>
    <mergeCell ref="D61:F61"/>
    <mergeCell ref="D62:F62"/>
    <mergeCell ref="D52:F52"/>
    <mergeCell ref="W542:AG542"/>
    <mergeCell ref="B496:D496"/>
    <mergeCell ref="G496:J496"/>
    <mergeCell ref="B497:D497"/>
    <mergeCell ref="G497:J497"/>
    <mergeCell ref="B495:D495"/>
    <mergeCell ref="AH542:AR542"/>
    <mergeCell ref="AS542:BC542"/>
    <mergeCell ref="BD542:BN542"/>
    <mergeCell ref="B532:K533"/>
    <mergeCell ref="E509:J509"/>
    <mergeCell ref="E510:J510"/>
    <mergeCell ref="E511:J511"/>
    <mergeCell ref="B510:D510"/>
    <mergeCell ref="B511:D511"/>
    <mergeCell ref="B512:D512"/>
    <mergeCell ref="E512:J512"/>
    <mergeCell ref="B509:D509"/>
    <mergeCell ref="BO542:BY542"/>
    <mergeCell ref="BZ542:CJ542"/>
    <mergeCell ref="CK542:CU542"/>
    <mergeCell ref="CV542:DF542"/>
    <mergeCell ref="DG542:DQ542"/>
    <mergeCell ref="DR542:EB542"/>
    <mergeCell ref="EC542:EM542"/>
    <mergeCell ref="EN542:EX542"/>
    <mergeCell ref="EY542:FI542"/>
    <mergeCell ref="HX542:IH542"/>
    <mergeCell ref="II542:IS542"/>
    <mergeCell ref="IT542:IV542"/>
    <mergeCell ref="FJ542:FT542"/>
    <mergeCell ref="FU542:GE542"/>
    <mergeCell ref="GF542:GP542"/>
    <mergeCell ref="GQ542:HA542"/>
    <mergeCell ref="HB542:HL542"/>
    <mergeCell ref="HM542:HW542"/>
  </mergeCells>
  <phoneticPr fontId="7" type="noConversion"/>
  <hyperlinks>
    <hyperlink ref="B23" r:id="rId1"/>
  </hyperlinks>
  <pageMargins left="0.70866141732283472" right="0.70866141732283472" top="0.74803149606299213" bottom="0.74803149606299213" header="0.31496062992125984" footer="0.31496062992125984"/>
  <pageSetup paperSize="9" scale="41" fitToWidth="2" orientation="landscape" r:id="rId2"/>
  <headerFooter alignWithMargins="0"/>
  <rowBreaks count="8" manualBreakCount="8">
    <brk id="63" max="11" man="1"/>
    <brk id="121" max="11" man="1"/>
    <brk id="182" max="11" man="1"/>
    <brk id="253" max="11" man="1"/>
    <brk id="312" max="11" man="1"/>
    <brk id="384" max="11" man="1"/>
    <brk id="459" max="11" man="1"/>
    <brk id="504" max="11"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Manager> </Manager>
  <Company> </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subject> </dc:subject>
  <dc:creator> </dc:creator>
  <cp:keywords> </cp:keywords>
  <dc:description> </dc:description>
  <cp:lastModifiedBy>hchad5</cp:lastModifiedBy>
  <cp:lastPrinted>2013-07-05T14:27:37Z</cp:lastPrinted>
  <dcterms:created xsi:type="dcterms:W3CDTF">2011-12-02T11:31:09Z</dcterms:created>
  <dcterms:modified xsi:type="dcterms:W3CDTF">2013-07-05T14:48:22Z</dcterms:modified>
  <cp:category> </cp:category>
</cp:coreProperties>
</file>