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275" yWindow="270" windowWidth="23340" windowHeight="11370" tabRatio="915"/>
  </bookViews>
  <sheets>
    <sheet name="Page 1" sheetId="80" r:id="rId1"/>
    <sheet name="Page 2" sheetId="81" r:id="rId2"/>
    <sheet name="Page 3" sheetId="82" r:id="rId3"/>
    <sheet name="Page 4" sheetId="83" r:id="rId4"/>
    <sheet name="Page 5" sheetId="84" r:id="rId5"/>
    <sheet name="Page 6" sheetId="86" r:id="rId6"/>
    <sheet name="Page 7" sheetId="102" r:id="rId7"/>
    <sheet name="Page 8" sheetId="88" r:id="rId8"/>
    <sheet name="Page 9" sheetId="89" r:id="rId9"/>
    <sheet name="Page 10" sheetId="108" r:id="rId10"/>
    <sheet name="Page 11" sheetId="91" r:id="rId11"/>
    <sheet name="Current LTV" sheetId="61" state="hidden" r:id="rId12"/>
    <sheet name="Loan Purpose" sheetId="66" state="hidden" r:id="rId13"/>
    <sheet name="O LTV" sheetId="92" state="hidden" r:id="rId14"/>
    <sheet name="Product Type" sheetId="69" state="hidden" r:id="rId15"/>
    <sheet name="Remaining Term" sheetId="65" state="hidden" r:id="rId16"/>
    <sheet name="Repayment Types" sheetId="68" state="hidden" r:id="rId17"/>
    <sheet name="Arrears Input" sheetId="76" state="hidden" r:id="rId18"/>
    <sheet name="Period Date" sheetId="96" state="hidden" r:id="rId19"/>
  </sheets>
  <externalReferences>
    <externalReference r:id="rId20"/>
    <externalReference r:id="rId21"/>
    <externalReference r:id="rId22"/>
  </externalReferences>
  <definedNames>
    <definedName name="_xlnm._FilterDatabase" localSheetId="17" hidden="1">'Arrears Input'!$A$4:$A$1883</definedName>
    <definedName name="A1_NextCoup" localSheetId="9">#REF!</definedName>
    <definedName name="A1_NextCoup">#REF!</definedName>
    <definedName name="A1_NextInt" localSheetId="9">#REF!</definedName>
    <definedName name="A1_NextInt">#REF!</definedName>
    <definedName name="A1_OrigBal" localSheetId="9">#REF!</definedName>
    <definedName name="A1_OrigBal">#REF!</definedName>
    <definedName name="A1_OsBal" localSheetId="9">#REF!</definedName>
    <definedName name="A1_OsBal">#REF!</definedName>
    <definedName name="A1_Rating" localSheetId="9">#REF!</definedName>
    <definedName name="A1_Rating">#REF!</definedName>
    <definedName name="A1_RefRate" localSheetId="9">#REF!</definedName>
    <definedName name="A1_RefRate">#REF!</definedName>
    <definedName name="A1_Repaid" localSheetId="9">#REF!</definedName>
    <definedName name="A1_Repaid">#REF!</definedName>
    <definedName name="A1_StepUp" localSheetId="9">#REF!</definedName>
    <definedName name="A1_StepUp">#REF!</definedName>
    <definedName name="A2_Currency" localSheetId="9">#REF!</definedName>
    <definedName name="A2_Currency">#REF!</definedName>
    <definedName name="A2_CurrIntRate" localSheetId="9">#REF!</definedName>
    <definedName name="A2_CurrIntRate">#REF!</definedName>
    <definedName name="A2_ISIN" localSheetId="9">#REF!</definedName>
    <definedName name="A2_ISIN">#REF!</definedName>
    <definedName name="A2_Margin" localSheetId="9">#REF!</definedName>
    <definedName name="A2_Margin">#REF!</definedName>
    <definedName name="A2_NextCoup" localSheetId="9">#REF!</definedName>
    <definedName name="A2_NextCoup">#REF!</definedName>
    <definedName name="A2_NextInt" localSheetId="9">#REF!</definedName>
    <definedName name="A2_NextInt">#REF!</definedName>
    <definedName name="A2_OrigBal" localSheetId="9">#REF!</definedName>
    <definedName name="A2_OrigBal">#REF!</definedName>
    <definedName name="A2_OsBal" localSheetId="9">#REF!</definedName>
    <definedName name="A2_OsBal">#REF!</definedName>
    <definedName name="A2_Rating" localSheetId="9">#REF!</definedName>
    <definedName name="A2_Rating">#REF!</definedName>
    <definedName name="A2_RefRate" localSheetId="9">#REF!</definedName>
    <definedName name="A2_RefRate">#REF!</definedName>
    <definedName name="A2_Repaid" localSheetId="9">#REF!</definedName>
    <definedName name="A2_Repaid">#REF!</definedName>
    <definedName name="A2_StepUp" localSheetId="9">#REF!</definedName>
    <definedName name="A2_StepUp">#REF!</definedName>
    <definedName name="A3_Currency" localSheetId="9">#REF!</definedName>
    <definedName name="A3_Currency">#REF!</definedName>
    <definedName name="A3_CurrIntRate" localSheetId="9">#REF!</definedName>
    <definedName name="A3_CurrIntRate">#REF!</definedName>
    <definedName name="A3_ISIN" localSheetId="9">#REF!</definedName>
    <definedName name="A3_ISIN">#REF!</definedName>
    <definedName name="A3_Margin" localSheetId="9">#REF!</definedName>
    <definedName name="A3_Margin">#REF!</definedName>
    <definedName name="A3_NextCoup" localSheetId="9">#REF!</definedName>
    <definedName name="A3_NextCoup">#REF!</definedName>
    <definedName name="A3_NextInt" localSheetId="9">#REF!</definedName>
    <definedName name="A3_NextInt">#REF!</definedName>
    <definedName name="A3_OrigBal" localSheetId="9">#REF!</definedName>
    <definedName name="A3_OrigBal">#REF!</definedName>
    <definedName name="A3_OsBal" localSheetId="9">#REF!</definedName>
    <definedName name="A3_OsBal">#REF!</definedName>
    <definedName name="A3_Rating" localSheetId="9">#REF!</definedName>
    <definedName name="A3_Rating">#REF!</definedName>
    <definedName name="A3_RefRate" localSheetId="9">#REF!</definedName>
    <definedName name="A3_RefRate">#REF!</definedName>
    <definedName name="A3_Repaid" localSheetId="9">#REF!</definedName>
    <definedName name="A3_Repaid">#REF!</definedName>
    <definedName name="A3_StepUp" localSheetId="9">#REF!</definedName>
    <definedName name="A3_StepUp">#REF!</definedName>
    <definedName name="A4_Currency" localSheetId="9">#REF!</definedName>
    <definedName name="A4_Currency">#REF!</definedName>
    <definedName name="A4_CurrIntRate" localSheetId="9">#REF!</definedName>
    <definedName name="A4_CurrIntRate">#REF!</definedName>
    <definedName name="A4_ISIN" localSheetId="9">#REF!</definedName>
    <definedName name="A4_ISIN">#REF!</definedName>
    <definedName name="A4_Margin" localSheetId="9">#REF!</definedName>
    <definedName name="A4_Margin">#REF!</definedName>
    <definedName name="A4_NextCoup" localSheetId="9">#REF!</definedName>
    <definedName name="A4_NextCoup">#REF!</definedName>
    <definedName name="A4_NextInt" localSheetId="9">#REF!</definedName>
    <definedName name="A4_NextInt">#REF!</definedName>
    <definedName name="A4_OrigBal" localSheetId="9">#REF!</definedName>
    <definedName name="A4_OrigBal">#REF!</definedName>
    <definedName name="A4_OsBal" localSheetId="9">#REF!</definedName>
    <definedName name="A4_OsBal">#REF!</definedName>
    <definedName name="A4_Rating" localSheetId="9">#REF!</definedName>
    <definedName name="A4_Rating">#REF!</definedName>
    <definedName name="A4_RefRate" localSheetId="9">#REF!</definedName>
    <definedName name="A4_RefRate">#REF!</definedName>
    <definedName name="A4_Repaid" localSheetId="9">#REF!</definedName>
    <definedName name="A4_Repaid">#REF!</definedName>
    <definedName name="A4_StepUp" localSheetId="9">#REF!</definedName>
    <definedName name="A4_StepUp">#REF!</definedName>
    <definedName name="Amount_Redeem" localSheetId="9">#REF!</definedName>
    <definedName name="Amount_Redeem">#REF!</definedName>
    <definedName name="Amount_Repurch" localSheetId="9">#REF!</definedName>
    <definedName name="Amount_Repurch">#REF!</definedName>
    <definedName name="Amount_Subs" localSheetId="9">#REF!</definedName>
    <definedName name="Amount_Subs">#REF!</definedName>
    <definedName name="arr_arr_less_than_nine_mth" localSheetId="9">#REF!</definedName>
    <definedName name="arr_arr_less_than_nine_mth">#REF!</definedName>
    <definedName name="arr_arr_less_than_one_mth" localSheetId="9">#REF!</definedName>
    <definedName name="arr_arr_less_than_one_mth">#REF!</definedName>
    <definedName name="arr_arr_less_than_six_mth" localSheetId="9">#REF!</definedName>
    <definedName name="arr_arr_less_than_six_mth">#REF!</definedName>
    <definedName name="arr_arr_less_than_three_mth" localSheetId="9">#REF!</definedName>
    <definedName name="arr_arr_less_than_three_mth">#REF!</definedName>
    <definedName name="arr_arr_less_than_twelve_mth" localSheetId="9">#REF!</definedName>
    <definedName name="arr_arr_less_than_twelve_mth">#REF!</definedName>
    <definedName name="arr_arr_more_than_twelve_mth" localSheetId="9">#REF!</definedName>
    <definedName name="arr_arr_more_than_twelve_mth">#REF!</definedName>
    <definedName name="arr_no_less_than_nine_mth" localSheetId="9">#REF!</definedName>
    <definedName name="arr_no_less_than_nine_mth">#REF!</definedName>
    <definedName name="arr_no_less_than_one_mth" localSheetId="9">#REF!</definedName>
    <definedName name="arr_no_less_than_one_mth">#REF!</definedName>
    <definedName name="arr_no_less_than_six_mth" localSheetId="9">#REF!</definedName>
    <definedName name="arr_no_less_than_six_mth">#REF!</definedName>
    <definedName name="arr_no_less_than_three_mth" localSheetId="9">#REF!</definedName>
    <definedName name="arr_no_less_than_three_mth">#REF!</definedName>
    <definedName name="arr_no_less_than_twelve_mth" localSheetId="9">#REF!</definedName>
    <definedName name="arr_no_less_than_twelve_mth">#REF!</definedName>
    <definedName name="arr_no_more_than_twelve_mth" localSheetId="9">#REF!</definedName>
    <definedName name="arr_no_more_than_twelve_mth">#REF!</definedName>
    <definedName name="arr_principle_less_than_nine_mth" localSheetId="9">#REF!</definedName>
    <definedName name="arr_principle_less_than_nine_mth">#REF!</definedName>
    <definedName name="arr_principle_less_than_one_mth" localSheetId="9">#REF!</definedName>
    <definedName name="arr_principle_less_than_one_mth">#REF!</definedName>
    <definedName name="arr_principle_less_than_six_mth" localSheetId="9">#REF!</definedName>
    <definedName name="arr_principle_less_than_six_mth">#REF!</definedName>
    <definedName name="arr_principle_less_than_three_mth" localSheetId="9">#REF!</definedName>
    <definedName name="arr_principle_less_than_three_mth">#REF!</definedName>
    <definedName name="arr_principle_less_than_twelve_mth" localSheetId="9">#REF!</definedName>
    <definedName name="arr_principle_less_than_twelve_mth">#REF!</definedName>
    <definedName name="arr_principle_more_than_twelve_mth" localSheetId="9">#REF!</definedName>
    <definedName name="arr_principle_more_than_twelve_mth">#REF!</definedName>
    <definedName name="arr_tot_prop_in_possession_since_incep" localSheetId="9">#REF!</definedName>
    <definedName name="arr_tot_prop_in_possession_since_incep">#REF!</definedName>
    <definedName name="Arrears01" localSheetId="9">#REF!</definedName>
    <definedName name="Arrears01">#REF!</definedName>
    <definedName name="avg_loan_size" localSheetId="9">#REF!</definedName>
    <definedName name="avg_loan_size">#REF!</definedName>
    <definedName name="B1_Currency" localSheetId="9">#REF!</definedName>
    <definedName name="B1_Currency">#REF!</definedName>
    <definedName name="B1_CurrIntRate" localSheetId="9">#REF!</definedName>
    <definedName name="B1_CurrIntRate">#REF!</definedName>
    <definedName name="B1_ISIN" localSheetId="9">#REF!</definedName>
    <definedName name="B1_ISIN">#REF!</definedName>
    <definedName name="B1_Margin" localSheetId="9">#REF!</definedName>
    <definedName name="B1_Margin">#REF!</definedName>
    <definedName name="B1_NextCoup" localSheetId="9">#REF!</definedName>
    <definedName name="B1_NextCoup">#REF!</definedName>
    <definedName name="B1_NextInt" localSheetId="9">#REF!</definedName>
    <definedName name="B1_NextInt">#REF!</definedName>
    <definedName name="B1_OrigBal" localSheetId="9">#REF!</definedName>
    <definedName name="B1_OrigBal">#REF!</definedName>
    <definedName name="B1_OsBal" localSheetId="9">#REF!</definedName>
    <definedName name="B1_OsBal">#REF!</definedName>
    <definedName name="B1_Rating" localSheetId="9">#REF!</definedName>
    <definedName name="B1_Rating">#REF!</definedName>
    <definedName name="B1_RefRate" localSheetId="9">#REF!</definedName>
    <definedName name="B1_RefRate">#REF!</definedName>
    <definedName name="B1_Repaid" localSheetId="9">#REF!</definedName>
    <definedName name="B1_Repaid">#REF!</definedName>
    <definedName name="B1_StepUp" localSheetId="9">#REF!</definedName>
    <definedName name="B1_StepUp">#REF!</definedName>
    <definedName name="B2_Currency" localSheetId="9">#REF!</definedName>
    <definedName name="B2_Currency">#REF!</definedName>
    <definedName name="B2_CurrIntRate" localSheetId="9">#REF!</definedName>
    <definedName name="B2_CurrIntRate">#REF!</definedName>
    <definedName name="B2_ISIN" localSheetId="9">#REF!</definedName>
    <definedName name="B2_ISIN">#REF!</definedName>
    <definedName name="B2_Margin" localSheetId="9">#REF!</definedName>
    <definedName name="B2_Margin">#REF!</definedName>
    <definedName name="B2_NextCoup" localSheetId="9">#REF!</definedName>
    <definedName name="B2_NextCoup">#REF!</definedName>
    <definedName name="B2_NextInt" localSheetId="9">#REF!</definedName>
    <definedName name="B2_NextInt">#REF!</definedName>
    <definedName name="B2_OrigBal" localSheetId="9">#REF!</definedName>
    <definedName name="B2_OrigBal">#REF!</definedName>
    <definedName name="B2_OsBal" localSheetId="9">#REF!</definedName>
    <definedName name="B2_OsBal">#REF!</definedName>
    <definedName name="B2_Rating" localSheetId="9">#REF!</definedName>
    <definedName name="B2_Rating">#REF!</definedName>
    <definedName name="B2_RefRate" localSheetId="9">#REF!</definedName>
    <definedName name="B2_RefRate">#REF!</definedName>
    <definedName name="B2_Repaid" localSheetId="9">#REF!</definedName>
    <definedName name="B2_Repaid">#REF!</definedName>
    <definedName name="B2_StepUp" localSheetId="9">#REF!</definedName>
    <definedName name="B2_StepUp">#REF!</definedName>
    <definedName name="B3_Currency" localSheetId="9">#REF!</definedName>
    <definedName name="B3_Currency">#REF!</definedName>
    <definedName name="B3_CurrIntRate" localSheetId="9">#REF!</definedName>
    <definedName name="B3_CurrIntRate">#REF!</definedName>
    <definedName name="B3_ISIN" localSheetId="9">#REF!</definedName>
    <definedName name="B3_ISIN">#REF!</definedName>
    <definedName name="B3_Margin" localSheetId="9">#REF!</definedName>
    <definedName name="B3_Margin">#REF!</definedName>
    <definedName name="B3_NextCoup" localSheetId="9">#REF!</definedName>
    <definedName name="B3_NextCoup">#REF!</definedName>
    <definedName name="B3_NextInt" localSheetId="9">#REF!</definedName>
    <definedName name="B3_NextInt">#REF!</definedName>
    <definedName name="B3_OrigBal" localSheetId="9">#REF!</definedName>
    <definedName name="B3_OrigBal">#REF!</definedName>
    <definedName name="B3_OsBal" localSheetId="9">#REF!</definedName>
    <definedName name="B3_OsBal">#REF!</definedName>
    <definedName name="B3_Rating" localSheetId="9">#REF!</definedName>
    <definedName name="B3_Rating">#REF!</definedName>
    <definedName name="B3_RefRate" localSheetId="9">#REF!</definedName>
    <definedName name="B3_RefRate">#REF!</definedName>
    <definedName name="B3_Repaid" localSheetId="9">#REF!</definedName>
    <definedName name="B3_Repaid">#REF!</definedName>
    <definedName name="B3_StepUp" localSheetId="9">#REF!</definedName>
    <definedName name="B3_StepUp">#REF!</definedName>
    <definedName name="B4_Currency" localSheetId="9">#REF!</definedName>
    <definedName name="B4_Currency">#REF!</definedName>
    <definedName name="B4_CurrIntRate" localSheetId="9">#REF!</definedName>
    <definedName name="B4_CurrIntRate">#REF!</definedName>
    <definedName name="B4_ISIN" localSheetId="9">#REF!</definedName>
    <definedName name="B4_ISIN">#REF!</definedName>
    <definedName name="B4_Margin" localSheetId="9">#REF!</definedName>
    <definedName name="B4_Margin">#REF!</definedName>
    <definedName name="B4_NextCoup" localSheetId="9">#REF!</definedName>
    <definedName name="B4_NextCoup">#REF!</definedName>
    <definedName name="B4_NextInt" localSheetId="9">#REF!</definedName>
    <definedName name="B4_NextInt">#REF!</definedName>
    <definedName name="B4_OrigBal" localSheetId="9">#REF!</definedName>
    <definedName name="B4_OrigBal">#REF!</definedName>
    <definedName name="B4_OsBal" localSheetId="9">#REF!</definedName>
    <definedName name="B4_OsBal">#REF!</definedName>
    <definedName name="B4_Rating" localSheetId="9">#REF!</definedName>
    <definedName name="B4_Rating">#REF!</definedName>
    <definedName name="B4_RefRate" localSheetId="9">#REF!</definedName>
    <definedName name="B4_RefRate">#REF!</definedName>
    <definedName name="B4_Repaid" localSheetId="9">#REF!</definedName>
    <definedName name="B4_Repaid">#REF!</definedName>
    <definedName name="B4_StepUp" localSheetId="9">#REF!</definedName>
    <definedName name="B4_StepUp">#REF!</definedName>
    <definedName name="Closing" localSheetId="9">#REF!</definedName>
    <definedName name="Closing">#REF!</definedName>
    <definedName name="CollRep_End" localSheetId="9">#REF!</definedName>
    <definedName name="CollRep_End">#REF!</definedName>
    <definedName name="CollRep_Start" localSheetId="9">#REF!</definedName>
    <definedName name="CollRep_Start">#REF!</definedName>
    <definedName name="ColRep_Comps" localSheetId="9">#REF!</definedName>
    <definedName name="ColRep_Comps">#REF!</definedName>
    <definedName name="Column" localSheetId="9">#REF!</definedName>
    <definedName name="Column">#REF!</definedName>
    <definedName name="comparacol" localSheetId="9">#REF!</definedName>
    <definedName name="comparacol">#REF!</definedName>
    <definedName name="Count" localSheetId="9">#REF!</definedName>
    <definedName name="Count">#REF!</definedName>
    <definedName name="CountSub" localSheetId="9">#REF!</definedName>
    <definedName name="CountSub">#REF!</definedName>
    <definedName name="CPR" localSheetId="9">#REF!</definedName>
    <definedName name="CPR">#REF!</definedName>
    <definedName name="CPRAnnual" localSheetId="9">#REF!</definedName>
    <definedName name="CPRAnnual">#REF!</definedName>
    <definedName name="CPRMonthly" localSheetId="9">#REF!</definedName>
    <definedName name="CPRMonthly">#REF!</definedName>
    <definedName name="CPRnontech" localSheetId="9">#REF!</definedName>
    <definedName name="CPRnontech">#REF!</definedName>
    <definedName name="CPRtech" localSheetId="9">#REF!</definedName>
    <definedName name="CPRtech">#REF!</definedName>
    <definedName name="Curr_CPR_12month" localSheetId="9">#REF!</definedName>
    <definedName name="Curr_CPR_12month">#REF!</definedName>
    <definedName name="Curr_CPR_1month" localSheetId="9">#REF!</definedName>
    <definedName name="Curr_CPR_1month">#REF!</definedName>
    <definedName name="curr_existing_borrowers_svr" localSheetId="9">#REF!</definedName>
    <definedName name="curr_existing_borrowers_svr">#REF!</definedName>
    <definedName name="curr_no_loans" localSheetId="9">#REF!</definedName>
    <definedName name="curr_no_loans">#REF!</definedName>
    <definedName name="curr_no_subacc" localSheetId="9">#REF!</definedName>
    <definedName name="curr_no_subacc">#REF!</definedName>
    <definedName name="curr_val_loans" localSheetId="9">#REF!</definedName>
    <definedName name="curr_val_loans">#REF!</definedName>
    <definedName name="CurrBal" localSheetId="9">#REF!</definedName>
    <definedName name="CurrBal">#REF!</definedName>
    <definedName name="CurrbalLM" localSheetId="9">#REF!</definedName>
    <definedName name="CurrbalLM">#REF!</definedName>
    <definedName name="CurrBalSub" localSheetId="9">#REF!</definedName>
    <definedName name="CurrBalSub">#REF!</definedName>
    <definedName name="EUR">'[1]Capital Structure'!$G$11</definedName>
    <definedName name="ExSCols" localSheetId="9">#REF!</definedName>
    <definedName name="ExSCols">#REF!</definedName>
    <definedName name="ExSData" localSheetId="9">#REF!</definedName>
    <definedName name="ExSData">#REF!</definedName>
    <definedName name="ExSRows" localSheetId="9">#REF!</definedName>
    <definedName name="ExSRows">#REF!</definedName>
    <definedName name="F1prinled" localSheetId="9">#REF!</definedName>
    <definedName name="F1prinled">#REF!</definedName>
    <definedName name="FunderShareCF" localSheetId="9">#REF!</definedName>
    <definedName name="FunderShareCF">#REF!</definedName>
    <definedName name="Funding_Percent" localSheetId="9">#REF!</definedName>
    <definedName name="Funding_Percent">#REF!</definedName>
    <definedName name="Funding_Share" localSheetId="9">#REF!</definedName>
    <definedName name="Funding_Share">#REF!</definedName>
    <definedName name="FundingPercent" localSheetId="9">#REF!</definedName>
    <definedName name="FundingPercent">#REF!</definedName>
    <definedName name="FundingShare" localSheetId="9">#REF!</definedName>
    <definedName name="FundingShare">#REF!</definedName>
    <definedName name="FundIssue" localSheetId="9">#REF!</definedName>
    <definedName name="FundIssue">#REF!</definedName>
    <definedName name="FundIssuePercent" localSheetId="9">#REF!</definedName>
    <definedName name="FundIssuePercent">#REF!</definedName>
    <definedName name="FundStart" localSheetId="9">#REF!</definedName>
    <definedName name="FundStart">#REF!</definedName>
    <definedName name="IntPay">[2]IntPay!$B$4:$AT$249</definedName>
    <definedName name="IntPayCols">[2]IntPay!$B$3:$AT$3</definedName>
    <definedName name="IntPayRows">[2]IntPay!$A$4:$A$249</definedName>
    <definedName name="LTVWAVNow" localSheetId="9">#REF!</definedName>
    <definedName name="LTVWAVNow">#REF!</definedName>
    <definedName name="M1_Currency" localSheetId="9">#REF!</definedName>
    <definedName name="M1_Currency">#REF!</definedName>
    <definedName name="M1_CurrIntRate" localSheetId="9">#REF!</definedName>
    <definedName name="M1_CurrIntRate">#REF!</definedName>
    <definedName name="M1_ISIN" localSheetId="9">#REF!</definedName>
    <definedName name="M1_ISIN">#REF!</definedName>
    <definedName name="M1_Margin" localSheetId="9">#REF!</definedName>
    <definedName name="M1_Margin">#REF!</definedName>
    <definedName name="M1_NextCoup" localSheetId="9">#REF!</definedName>
    <definedName name="M1_NextCoup">#REF!</definedName>
    <definedName name="M1_NextInt" localSheetId="9">#REF!</definedName>
    <definedName name="M1_NextInt">#REF!</definedName>
    <definedName name="M1_OrigBal" localSheetId="9">#REF!</definedName>
    <definedName name="M1_OrigBal">#REF!</definedName>
    <definedName name="M1_OsBal" localSheetId="9">#REF!</definedName>
    <definedName name="M1_OsBal">#REF!</definedName>
    <definedName name="M1_Rating" localSheetId="9">#REF!</definedName>
    <definedName name="M1_Rating">#REF!</definedName>
    <definedName name="M1_RefRate" localSheetId="9">#REF!</definedName>
    <definedName name="M1_RefRate">#REF!</definedName>
    <definedName name="M1_Repaid" localSheetId="9">#REF!</definedName>
    <definedName name="M1_Repaid">#REF!</definedName>
    <definedName name="M1_StepUp" localSheetId="9">#REF!</definedName>
    <definedName name="M1_StepUp">#REF!</definedName>
    <definedName name="M2_Currency" localSheetId="9">#REF!</definedName>
    <definedName name="M2_Currency">#REF!</definedName>
    <definedName name="M2_CurrIntRate" localSheetId="9">#REF!</definedName>
    <definedName name="M2_CurrIntRate">#REF!</definedName>
    <definedName name="M2_ISIN" localSheetId="9">#REF!</definedName>
    <definedName name="M2_ISIN">#REF!</definedName>
    <definedName name="M2_Margin" localSheetId="9">#REF!</definedName>
    <definedName name="M2_Margin">#REF!</definedName>
    <definedName name="M2_NextCoup" localSheetId="9">#REF!</definedName>
    <definedName name="M2_NextCoup">#REF!</definedName>
    <definedName name="M2_NextInt" localSheetId="9">#REF!</definedName>
    <definedName name="M2_NextInt">#REF!</definedName>
    <definedName name="M2_OrigBal" localSheetId="9">#REF!</definedName>
    <definedName name="M2_OrigBal">#REF!</definedName>
    <definedName name="M2_OsBal" localSheetId="9">#REF!</definedName>
    <definedName name="M2_OsBal">#REF!</definedName>
    <definedName name="M2_Rating" localSheetId="9">#REF!</definedName>
    <definedName name="M2_Rating">#REF!</definedName>
    <definedName name="M2_RefRate" localSheetId="9">#REF!</definedName>
    <definedName name="M2_RefRate">#REF!</definedName>
    <definedName name="M2_Repaid" localSheetId="9">#REF!</definedName>
    <definedName name="M2_Repaid">#REF!</definedName>
    <definedName name="M2_StepUp" localSheetId="9">#REF!</definedName>
    <definedName name="M2_StepUp">#REF!</definedName>
    <definedName name="M3_Currency" localSheetId="9">#REF!</definedName>
    <definedName name="M3_Currency">#REF!</definedName>
    <definedName name="M3_CurrIntRate" localSheetId="9">#REF!</definedName>
    <definedName name="M3_CurrIntRate">#REF!</definedName>
    <definedName name="M3_ISIN" localSheetId="9">#REF!</definedName>
    <definedName name="M3_ISIN">#REF!</definedName>
    <definedName name="M3_Margin" localSheetId="9">#REF!</definedName>
    <definedName name="M3_Margin">#REF!</definedName>
    <definedName name="M3_NextCoup" localSheetId="9">#REF!</definedName>
    <definedName name="M3_NextCoup">#REF!</definedName>
    <definedName name="M3_NextInt" localSheetId="9">#REF!</definedName>
    <definedName name="M3_NextInt">#REF!</definedName>
    <definedName name="M3_OrigBal" localSheetId="9">#REF!</definedName>
    <definedName name="M3_OrigBal">#REF!</definedName>
    <definedName name="M3_OsBal" localSheetId="9">#REF!</definedName>
    <definedName name="M3_OsBal">#REF!</definedName>
    <definedName name="M3_Rating" localSheetId="9">#REF!</definedName>
    <definedName name="M3_Rating">#REF!</definedName>
    <definedName name="M3_RefRate" localSheetId="9">#REF!</definedName>
    <definedName name="M3_RefRate">#REF!</definedName>
    <definedName name="M3_Repaid" localSheetId="9">#REF!</definedName>
    <definedName name="M3_Repaid">#REF!</definedName>
    <definedName name="M3_StepUp" localSheetId="9">#REF!</definedName>
    <definedName name="M3_StepUp">#REF!</definedName>
    <definedName name="M4_Currency" localSheetId="9">#REF!</definedName>
    <definedName name="M4_Currency">#REF!</definedName>
    <definedName name="M4_CurrIntRate" localSheetId="9">#REF!</definedName>
    <definedName name="M4_CurrIntRate">#REF!</definedName>
    <definedName name="M4_ISIN" localSheetId="9">#REF!</definedName>
    <definedName name="M4_ISIN">#REF!</definedName>
    <definedName name="M4_Margin" localSheetId="9">#REF!</definedName>
    <definedName name="M4_Margin">#REF!</definedName>
    <definedName name="M4_NextCoup" localSheetId="9">#REF!</definedName>
    <definedName name="M4_NextCoup">#REF!</definedName>
    <definedName name="M4_NextInt" localSheetId="9">#REF!</definedName>
    <definedName name="M4_NextInt">#REF!</definedName>
    <definedName name="M4_OrigBal" localSheetId="9">#REF!</definedName>
    <definedName name="M4_OrigBal">#REF!</definedName>
    <definedName name="M4_OsBal" localSheetId="9">#REF!</definedName>
    <definedName name="M4_OsBal">#REF!</definedName>
    <definedName name="M4_Rating" localSheetId="9">#REF!</definedName>
    <definedName name="M4_Rating">#REF!</definedName>
    <definedName name="M4_RefRate" localSheetId="9">#REF!</definedName>
    <definedName name="M4_RefRate">#REF!</definedName>
    <definedName name="M4_Repaid" localSheetId="9">#REF!</definedName>
    <definedName name="M4_Repaid">#REF!</definedName>
    <definedName name="M4_StepUp" localSheetId="9">#REF!</definedName>
    <definedName name="M4_StepUp">#REF!</definedName>
    <definedName name="Min_Sell_Percent" localSheetId="9">#REF!</definedName>
    <definedName name="Min_Sell_Percent">#REF!</definedName>
    <definedName name="Min_Sell_Share" localSheetId="9">#REF!</definedName>
    <definedName name="Min_Sell_Share">#REF!</definedName>
    <definedName name="MWAV" localSheetId="9">#REF!</definedName>
    <definedName name="MWAV">#REF!</definedName>
    <definedName name="MWAV_LM" localSheetId="9">#REF!</definedName>
    <definedName name="MWAV_LM">#REF!</definedName>
    <definedName name="Name" localSheetId="9">#REF!</definedName>
    <definedName name="Name">#REF!</definedName>
    <definedName name="nC2_ISIN" localSheetId="9">#REF!</definedName>
    <definedName name="nC2_ISIN">#REF!</definedName>
    <definedName name="nC3_ISIN" localSheetId="9">#REF!</definedName>
    <definedName name="nC3_ISIN">#REF!</definedName>
    <definedName name="no_0_50000" localSheetId="9">#REF!</definedName>
    <definedName name="no_0_50000">#REF!</definedName>
    <definedName name="no_100001_150000" localSheetId="9">#REF!</definedName>
    <definedName name="no_100001_150000">#REF!</definedName>
    <definedName name="no_150001_200000" localSheetId="9">#REF!</definedName>
    <definedName name="no_150001_200000">#REF!</definedName>
    <definedName name="no_200001_250000" localSheetId="9">#REF!</definedName>
    <definedName name="no_200001_250000">#REF!</definedName>
    <definedName name="no_250001_300000" localSheetId="9">#REF!</definedName>
    <definedName name="no_250001_300000">#REF!</definedName>
    <definedName name="no_300001_350000" localSheetId="9">#REF!</definedName>
    <definedName name="no_300001_350000">#REF!</definedName>
    <definedName name="no_350001_400000" localSheetId="9">#REF!</definedName>
    <definedName name="no_350001_400000">#REF!</definedName>
    <definedName name="no_400001_450000" localSheetId="9">#REF!</definedName>
    <definedName name="no_400001_450000">#REF!</definedName>
    <definedName name="no_450001_500000" localSheetId="9">#REF!</definedName>
    <definedName name="no_450001_500000">#REF!</definedName>
    <definedName name="no_500001_550000" localSheetId="9">#REF!</definedName>
    <definedName name="no_500001_550000">#REF!</definedName>
    <definedName name="no_50001_100000" localSheetId="9">#REF!</definedName>
    <definedName name="no_50001_100000">#REF!</definedName>
    <definedName name="no_550001_600000" localSheetId="9">#REF!</definedName>
    <definedName name="no_550001_600000">#REF!</definedName>
    <definedName name="no_600001_650000" localSheetId="9">#REF!</definedName>
    <definedName name="no_600001_650000">#REF!</definedName>
    <definedName name="no_650001_700000" localSheetId="9">#REF!</definedName>
    <definedName name="no_650001_700000">#REF!</definedName>
    <definedName name="no_700001_750000" localSheetId="9">#REF!</definedName>
    <definedName name="no_700001_750000">#REF!</definedName>
    <definedName name="no_avg_arr_at_sale" localSheetId="9">#REF!</definedName>
    <definedName name="no_avg_arr_at_sale">#REF!</definedName>
    <definedName name="no_avg_time_poss_to_sale" localSheetId="9">#REF!</definedName>
    <definedName name="no_avg_time_poss_to_sale">#REF!</definedName>
    <definedName name="no_boe_base_rte_tracker_loans" localSheetId="9">#REF!</definedName>
    <definedName name="no_boe_base_rte_tracker_loans">#REF!</definedName>
    <definedName name="no_combi_repay_interest_only" localSheetId="9">#REF!</definedName>
    <definedName name="no_combi_repay_interest_only">#REF!</definedName>
    <definedName name="no_curr_no_brought_forward" localSheetId="9">#REF!</definedName>
    <definedName name="no_curr_no_brought_forward">#REF!</definedName>
    <definedName name="no_discount_loans" localSheetId="9">#REF!</definedName>
    <definedName name="no_discount_loans">#REF!</definedName>
    <definedName name="no_east_anglia" localSheetId="9">#REF!</definedName>
    <definedName name="no_east_anglia">#REF!</definedName>
    <definedName name="no_east_mids" localSheetId="9">#REF!</definedName>
    <definedName name="no_east_mids">#REF!</definedName>
    <definedName name="no_fixed_rate_loans" localSheetId="9">#REF!</definedName>
    <definedName name="no_fixed_rate_loans">#REF!</definedName>
    <definedName name="no_gtr_ldn" localSheetId="9">#REF!</definedName>
    <definedName name="no_gtr_ldn">#REF!</definedName>
    <definedName name="no_indexed_loan_25_50" localSheetId="9">#REF!</definedName>
    <definedName name="no_indexed_loan_25_50">#REF!</definedName>
    <definedName name="no_indexed_loan_50_75" localSheetId="9">#REF!</definedName>
    <definedName name="no_indexed_loan_50_75">#REF!</definedName>
    <definedName name="no_indexed_loan_75_80" localSheetId="9">#REF!</definedName>
    <definedName name="no_indexed_loan_75_80">#REF!</definedName>
    <definedName name="no_indexed_loan_80_85" localSheetId="9">#REF!</definedName>
    <definedName name="no_indexed_loan_80_85">#REF!</definedName>
    <definedName name="no_indexed_loan_85_90" localSheetId="9">#REF!</definedName>
    <definedName name="no_indexed_loan_85_90">#REF!</definedName>
    <definedName name="no_indexed_loan_90_95" localSheetId="9">#REF!</definedName>
    <definedName name="no_indexed_loan_90_95">#REF!</definedName>
    <definedName name="no_indexed_loan_95_100" localSheetId="9">#REF!</definedName>
    <definedName name="no_indexed_loan_95_100">#REF!</definedName>
    <definedName name="no_indexed_loan_upto_25" localSheetId="9">#REF!</definedName>
    <definedName name="no_indexed_loan_upto_25">#REF!</definedName>
    <definedName name="no_n_ireland" localSheetId="9">#REF!</definedName>
    <definedName name="no_n_ireland">#REF!</definedName>
    <definedName name="no_n_west" localSheetId="9">#REF!</definedName>
    <definedName name="no_n_west">#REF!</definedName>
    <definedName name="no_north" localSheetId="9">#REF!</definedName>
    <definedName name="no_north">#REF!</definedName>
    <definedName name="no_number_of_acc_experiencing_loss_since_incep" localSheetId="9">#REF!</definedName>
    <definedName name="no_number_of_acc_experiencing_loss_since_incep">#REF!</definedName>
    <definedName name="no_other" localSheetId="9">#REF!</definedName>
    <definedName name="no_other">#REF!</definedName>
    <definedName name="no_percent_loan_25_50" localSheetId="9">#REF!</definedName>
    <definedName name="no_percent_loan_25_50">#REF!</definedName>
    <definedName name="no_percent_loan_50_75" localSheetId="9">#REF!</definedName>
    <definedName name="no_percent_loan_50_75">#REF!</definedName>
    <definedName name="no_percent_loan_75_80" localSheetId="9">#REF!</definedName>
    <definedName name="no_percent_loan_75_80">#REF!</definedName>
    <definedName name="no_percent_loan_80_85" localSheetId="9">#REF!</definedName>
    <definedName name="no_percent_loan_80_85">#REF!</definedName>
    <definedName name="no_percent_loan_85_90" localSheetId="9">#REF!</definedName>
    <definedName name="no_percent_loan_85_90">#REF!</definedName>
    <definedName name="no_percent_loan_90_95" localSheetId="9">#REF!</definedName>
    <definedName name="no_percent_loan_90_95">#REF!</definedName>
    <definedName name="no_percent_loan_95_100" localSheetId="9">#REF!</definedName>
    <definedName name="no_percent_loan_95_100">#REF!</definedName>
    <definedName name="no_percent_loan_over_100" localSheetId="9">#REF!</definedName>
    <definedName name="no_percent_loan_over_100">#REF!</definedName>
    <definedName name="no_percent_loan_upto_25" localSheetId="9">#REF!</definedName>
    <definedName name="no_percent_loan_upto_25">#REF!</definedName>
    <definedName name="No_Redeem" localSheetId="9">#REF!</definedName>
    <definedName name="No_Redeem">#REF!</definedName>
    <definedName name="no_remortgage" localSheetId="9">#REF!</definedName>
    <definedName name="no_remortgage">#REF!</definedName>
    <definedName name="no_repayment" localSheetId="9">#REF!</definedName>
    <definedName name="no_repayment">#REF!</definedName>
    <definedName name="no_repossessed_in_mth" localSheetId="9">#REF!</definedName>
    <definedName name="no_repossessed_in_mth">#REF!</definedName>
    <definedName name="No_Repurch" localSheetId="9">#REF!</definedName>
    <definedName name="No_Repurch">#REF!</definedName>
    <definedName name="no_s_east" localSheetId="9">#REF!</definedName>
    <definedName name="no_s_east">#REF!</definedName>
    <definedName name="no_s_west" localSheetId="9">#REF!</definedName>
    <definedName name="no_s_west">#REF!</definedName>
    <definedName name="no_sale_price_last_loan_valuation" localSheetId="9">#REF!</definedName>
    <definedName name="no_sale_price_last_loan_valuation">#REF!</definedName>
    <definedName name="no_scot" localSheetId="9">#REF!</definedName>
    <definedName name="no_scot">#REF!</definedName>
    <definedName name="no_sold_in_mth" localSheetId="9">#REF!</definedName>
    <definedName name="no_sold_in_mth">#REF!</definedName>
    <definedName name="no_standard_variable_rte_loan" localSheetId="9">#REF!</definedName>
    <definedName name="no_standard_variable_rte_loan">#REF!</definedName>
    <definedName name="No_Subs" localSheetId="9">#REF!</definedName>
    <definedName name="No_Subs">#REF!</definedName>
    <definedName name="no_tot_prop_in_possession_since_incep" localSheetId="9">#REF!</definedName>
    <definedName name="no_tot_prop_in_possession_since_incep">#REF!</definedName>
    <definedName name="no_tot_prop_sold_since_incep" localSheetId="9">#REF!</definedName>
    <definedName name="no_tot_prop_sold_since_incep">#REF!</definedName>
    <definedName name="no_total_prince_loss_curr_mth" localSheetId="9">#REF!</definedName>
    <definedName name="no_total_prince_loss_curr_mth">#REF!</definedName>
    <definedName name="no_total_prince_loss_since_incep" localSheetId="9">#REF!</definedName>
    <definedName name="no_total_prince_loss_since_incep">#REF!</definedName>
    <definedName name="no_use_of_house_purchase" localSheetId="9">#REF!</definedName>
    <definedName name="no_use_of_house_purchase">#REF!</definedName>
    <definedName name="no_w_midlands" localSheetId="9">#REF!</definedName>
    <definedName name="no_w_midlands">#REF!</definedName>
    <definedName name="no_wales" localSheetId="9">#REF!</definedName>
    <definedName name="no_wales">#REF!</definedName>
    <definedName name="no_yorks" localSheetId="9">#REF!</definedName>
    <definedName name="no_yorks">#REF!</definedName>
    <definedName name="OrigNoLoan" localSheetId="9">#REF!</definedName>
    <definedName name="OrigNoLoan">#REF!</definedName>
    <definedName name="OrigValLoan" localSheetId="9">#REF!</definedName>
    <definedName name="OrigValLoan">#REF!</definedName>
    <definedName name="Percent_arr_no_less_than_nine_mth" localSheetId="9">#REF!</definedName>
    <definedName name="Percent_arr_no_less_than_nine_mth">#REF!</definedName>
    <definedName name="Percent_arr_no_less_than_one_mth" localSheetId="9">#REF!</definedName>
    <definedName name="Percent_arr_no_less_than_one_mth">#REF!</definedName>
    <definedName name="Percent_arr_no_less_than_six_mth" localSheetId="9">#REF!</definedName>
    <definedName name="Percent_arr_no_less_than_six_mth">#REF!</definedName>
    <definedName name="Percent_arr_no_less_than_three_mth" localSheetId="9">#REF!</definedName>
    <definedName name="Percent_arr_no_less_than_three_mth">#REF!</definedName>
    <definedName name="Percent_arr_no_less_than_twelve_mth" localSheetId="9">#REF!</definedName>
    <definedName name="Percent_arr_no_less_than_twelve_mth">#REF!</definedName>
    <definedName name="Percent_arr_no_more_than_twelve_mth" localSheetId="9">#REF!</definedName>
    <definedName name="Percent_arr_no_more_than_twelve_mth">#REF!</definedName>
    <definedName name="Percent_arr_principle_less_than_nine_mth" localSheetId="9">#REF!</definedName>
    <definedName name="Percent_arr_principle_less_than_nine_mth">#REF!</definedName>
    <definedName name="Percent_arr_principle_less_than_one_mth" localSheetId="9">#REF!</definedName>
    <definedName name="Percent_arr_principle_less_than_one_mth">#REF!</definedName>
    <definedName name="Percent_arr_principle_less_than_six_mth" localSheetId="9">#REF!</definedName>
    <definedName name="Percent_arr_principle_less_than_six_mth">#REF!</definedName>
    <definedName name="Percent_arr_principle_less_than_three_mth" localSheetId="9">#REF!</definedName>
    <definedName name="Percent_arr_principle_less_than_three_mth">#REF!</definedName>
    <definedName name="Percent_arr_principle_less_than_twelve_mth" localSheetId="9">#REF!</definedName>
    <definedName name="Percent_arr_principle_less_than_twelve_mth">#REF!</definedName>
    <definedName name="Percent_arr_principle_more_than_twelve_mth" localSheetId="9">#REF!</definedName>
    <definedName name="Percent_arr_principle_more_than_twelve_mth">#REF!</definedName>
    <definedName name="Percent_no_0_50000" localSheetId="9">#REF!</definedName>
    <definedName name="Percent_no_0_50000">#REF!</definedName>
    <definedName name="Percent_no_100001_150000" localSheetId="9">#REF!</definedName>
    <definedName name="Percent_no_100001_150000">#REF!</definedName>
    <definedName name="Percent_no_150001_200000" localSheetId="9">#REF!</definedName>
    <definedName name="Percent_no_150001_200000">#REF!</definedName>
    <definedName name="Percent_no_200001_250000" localSheetId="9">#REF!</definedName>
    <definedName name="Percent_no_200001_250000">#REF!</definedName>
    <definedName name="Percent_no_250001_300000" localSheetId="9">#REF!</definedName>
    <definedName name="Percent_no_250001_300000">#REF!</definedName>
    <definedName name="Percent_no_300001_350000" localSheetId="9">#REF!</definedName>
    <definedName name="Percent_no_300001_350000">#REF!</definedName>
    <definedName name="Percent_no_350001_400000" localSheetId="9">#REF!</definedName>
    <definedName name="Percent_no_350001_400000">#REF!</definedName>
    <definedName name="Percent_no_400001_450000" localSheetId="9">#REF!</definedName>
    <definedName name="Percent_no_400001_450000">#REF!</definedName>
    <definedName name="Percent_no_450001_500000" localSheetId="9">#REF!</definedName>
    <definedName name="Percent_no_450001_500000">#REF!</definedName>
    <definedName name="Percent_no_500001_550000" localSheetId="9">#REF!</definedName>
    <definedName name="Percent_no_500001_550000">#REF!</definedName>
    <definedName name="Percent_no_50001_100000" localSheetId="9">#REF!</definedName>
    <definedName name="Percent_no_50001_100000">#REF!</definedName>
    <definedName name="Percent_no_550001_600000" localSheetId="9">#REF!</definedName>
    <definedName name="Percent_no_550001_600000">#REF!</definedName>
    <definedName name="Percent_no_600001_650000" localSheetId="9">#REF!</definedName>
    <definedName name="Percent_no_600001_650000">#REF!</definedName>
    <definedName name="Percent_no_650001_700000" localSheetId="9">#REF!</definedName>
    <definedName name="Percent_no_650001_700000">#REF!</definedName>
    <definedName name="Percent_no_700001_750000" localSheetId="9">#REF!</definedName>
    <definedName name="Percent_no_700001_750000">#REF!</definedName>
    <definedName name="Percent_no_boe_base_rte_tracker_loans" localSheetId="9">#REF!</definedName>
    <definedName name="Percent_no_boe_base_rte_tracker_loans">#REF!</definedName>
    <definedName name="Percent_no_combi_repay_interest_only" localSheetId="9">#REF!</definedName>
    <definedName name="Percent_no_combi_repay_interest_only">#REF!</definedName>
    <definedName name="Percent_no_discount_loans" localSheetId="9">#REF!</definedName>
    <definedName name="Percent_no_discount_loans">#REF!</definedName>
    <definedName name="Percent_no_east_anglia" localSheetId="9">#REF!</definedName>
    <definedName name="Percent_no_east_anglia">#REF!</definedName>
    <definedName name="Percent_no_east_mids" localSheetId="9">#REF!</definedName>
    <definedName name="Percent_no_east_mids">#REF!</definedName>
    <definedName name="Percent_no_fixed_rate_loans" localSheetId="9">#REF!</definedName>
    <definedName name="Percent_no_fixed_rate_loans">#REF!</definedName>
    <definedName name="Percent_no_gtr_ldn" localSheetId="9">#REF!</definedName>
    <definedName name="Percent_no_gtr_ldn">#REF!</definedName>
    <definedName name="Percent_no_indexed_loan_25_50" localSheetId="9">#REF!</definedName>
    <definedName name="Percent_no_indexed_loan_25_50">#REF!</definedName>
    <definedName name="Percent_no_indexed_loan_50_75" localSheetId="9">#REF!</definedName>
    <definedName name="Percent_no_indexed_loan_50_75">#REF!</definedName>
    <definedName name="Percent_no_indexed_loan_75_80" localSheetId="9">#REF!</definedName>
    <definedName name="Percent_no_indexed_loan_75_80">#REF!</definedName>
    <definedName name="Percent_no_indexed_loan_80_85" localSheetId="9">#REF!</definedName>
    <definedName name="Percent_no_indexed_loan_80_85">#REF!</definedName>
    <definedName name="Percent_no_indexed_loan_85_90" localSheetId="9">#REF!</definedName>
    <definedName name="Percent_no_indexed_loan_85_90">#REF!</definedName>
    <definedName name="Percent_no_indexed_loan_90_95" localSheetId="9">#REF!</definedName>
    <definedName name="Percent_no_indexed_loan_90_95">#REF!</definedName>
    <definedName name="Percent_no_indexed_loan_95_100" localSheetId="9">#REF!</definedName>
    <definedName name="Percent_no_indexed_loan_95_100">#REF!</definedName>
    <definedName name="Percent_no_indexed_loan_upto_25" localSheetId="9">#REF!</definedName>
    <definedName name="Percent_no_indexed_loan_upto_25">#REF!</definedName>
    <definedName name="Percent_no_n_ireland" localSheetId="9">#REF!</definedName>
    <definedName name="Percent_no_n_ireland">#REF!</definedName>
    <definedName name="Percent_no_n_west" localSheetId="9">#REF!</definedName>
    <definedName name="Percent_no_n_west">#REF!</definedName>
    <definedName name="Percent_no_north" localSheetId="9">#REF!</definedName>
    <definedName name="Percent_no_north">#REF!</definedName>
    <definedName name="Percent_no_other" localSheetId="9">#REF!</definedName>
    <definedName name="Percent_no_other">#REF!</definedName>
    <definedName name="Percent_no_percent_loan_25_50" localSheetId="9">#REF!</definedName>
    <definedName name="Percent_no_percent_loan_25_50">#REF!</definedName>
    <definedName name="Percent_no_percent_loan_50_75" localSheetId="9">#REF!</definedName>
    <definedName name="Percent_no_percent_loan_50_75">#REF!</definedName>
    <definedName name="Percent_no_percent_loan_75_80" localSheetId="9">#REF!</definedName>
    <definedName name="Percent_no_percent_loan_75_80">#REF!</definedName>
    <definedName name="Percent_no_percent_loan_80_85" localSheetId="9">#REF!</definedName>
    <definedName name="Percent_no_percent_loan_80_85">#REF!</definedName>
    <definedName name="Percent_no_percent_loan_85_90" localSheetId="9">#REF!</definedName>
    <definedName name="Percent_no_percent_loan_85_90">#REF!</definedName>
    <definedName name="Percent_no_percent_loan_90_95" localSheetId="9">#REF!</definedName>
    <definedName name="Percent_no_percent_loan_90_95">#REF!</definedName>
    <definedName name="Percent_no_percent_loan_95_100" localSheetId="9">#REF!</definedName>
    <definedName name="Percent_no_percent_loan_95_100">#REF!</definedName>
    <definedName name="Percent_no_percent_loan_over_100" localSheetId="9">#REF!</definedName>
    <definedName name="Percent_no_percent_loan_over_100">#REF!</definedName>
    <definedName name="Percent_no_percent_loan_upto_25" localSheetId="9">#REF!</definedName>
    <definedName name="Percent_no_percent_loan_upto_25">#REF!</definedName>
    <definedName name="Percent_no_remortgage" localSheetId="9">#REF!</definedName>
    <definedName name="Percent_no_remortgage">#REF!</definedName>
    <definedName name="Percent_no_repayment" localSheetId="9">#REF!</definedName>
    <definedName name="Percent_no_repayment">#REF!</definedName>
    <definedName name="Percent_no_s_east" localSheetId="9">#REF!</definedName>
    <definedName name="Percent_no_s_east">#REF!</definedName>
    <definedName name="Percent_no_s_west" localSheetId="9">#REF!</definedName>
    <definedName name="Percent_no_s_west">#REF!</definedName>
    <definedName name="Percent_no_scot" localSheetId="9">#REF!</definedName>
    <definedName name="Percent_no_scot">#REF!</definedName>
    <definedName name="Percent_no_standard_variable_rte_loan" localSheetId="9">#REF!</definedName>
    <definedName name="Percent_no_standard_variable_rte_loan">#REF!</definedName>
    <definedName name="Percent_no_use_of_house_purchase" localSheetId="9">#REF!</definedName>
    <definedName name="Percent_no_use_of_house_purchase">#REF!</definedName>
    <definedName name="Percent_no_w_midlands" localSheetId="9">#REF!</definedName>
    <definedName name="Percent_no_w_midlands">#REF!</definedName>
    <definedName name="Percent_no_wales" localSheetId="9">#REF!</definedName>
    <definedName name="Percent_no_wales">#REF!</definedName>
    <definedName name="Percent_no_yorks" localSheetId="9">#REF!</definedName>
    <definedName name="Percent_no_yorks">#REF!</definedName>
    <definedName name="Percent_val_0_50000" localSheetId="9">#REF!</definedName>
    <definedName name="Percent_val_0_50000">#REF!</definedName>
    <definedName name="Percent_val_100001_150000" localSheetId="9">#REF!</definedName>
    <definedName name="Percent_val_100001_150000">#REF!</definedName>
    <definedName name="Percent_val_150001_200000" localSheetId="9">#REF!</definedName>
    <definedName name="Percent_val_150001_200000">#REF!</definedName>
    <definedName name="Percent_val_200001_250000" localSheetId="9">#REF!</definedName>
    <definedName name="Percent_val_200001_250000">#REF!</definedName>
    <definedName name="Percent_val_250001_300000" localSheetId="9">#REF!</definedName>
    <definedName name="Percent_val_250001_300000">#REF!</definedName>
    <definedName name="Percent_val_300001_350000" localSheetId="9">#REF!</definedName>
    <definedName name="Percent_val_300001_350000">#REF!</definedName>
    <definedName name="Percent_val_350001_400000" localSheetId="9">#REF!</definedName>
    <definedName name="Percent_val_350001_400000">#REF!</definedName>
    <definedName name="Percent_val_400001_450000" localSheetId="9">#REF!</definedName>
    <definedName name="Percent_val_400001_450000">#REF!</definedName>
    <definedName name="Percent_val_450001_500000" localSheetId="9">#REF!</definedName>
    <definedName name="Percent_val_450001_500000">#REF!</definedName>
    <definedName name="Percent_val_500001_550000" localSheetId="9">#REF!</definedName>
    <definedName name="Percent_val_500001_550000">#REF!</definedName>
    <definedName name="Percent_val_50001_100000" localSheetId="9">#REF!</definedName>
    <definedName name="Percent_val_50001_100000">#REF!</definedName>
    <definedName name="Percent_val_550001_600000" localSheetId="9">#REF!</definedName>
    <definedName name="Percent_val_550001_600000">#REF!</definedName>
    <definedName name="Percent_val_600001_650000" localSheetId="9">#REF!</definedName>
    <definedName name="Percent_val_600001_650000">#REF!</definedName>
    <definedName name="Percent_val_650001_700000" localSheetId="9">#REF!</definedName>
    <definedName name="Percent_val_650001_700000">#REF!</definedName>
    <definedName name="Percent_val_700001_750000" localSheetId="9">#REF!</definedName>
    <definedName name="Percent_val_700001_750000">#REF!</definedName>
    <definedName name="Percent_val_boe_base_rte_tracker_loans" localSheetId="9">#REF!</definedName>
    <definedName name="Percent_val_boe_base_rte_tracker_loans">#REF!</definedName>
    <definedName name="Percent_val_combi_repay_interest_only" localSheetId="9">#REF!</definedName>
    <definedName name="Percent_val_combi_repay_interest_only">#REF!</definedName>
    <definedName name="Percent_val_discount_loans" localSheetId="9">#REF!</definedName>
    <definedName name="Percent_val_discount_loans">#REF!</definedName>
    <definedName name="Percent_val_east_anglia" localSheetId="9">#REF!</definedName>
    <definedName name="Percent_val_east_anglia">#REF!</definedName>
    <definedName name="Percent_val_east_mids" localSheetId="9">#REF!</definedName>
    <definedName name="Percent_val_east_mids">#REF!</definedName>
    <definedName name="Percent_val_fixed_rate_loans" localSheetId="9">#REF!</definedName>
    <definedName name="Percent_val_fixed_rate_loans">#REF!</definedName>
    <definedName name="Percent_val_gtr_ldn" localSheetId="9">#REF!</definedName>
    <definedName name="Percent_val_gtr_ldn">#REF!</definedName>
    <definedName name="Percent_val_indexed_loan_25_50" localSheetId="9">#REF!</definedName>
    <definedName name="Percent_val_indexed_loan_25_50">#REF!</definedName>
    <definedName name="Percent_val_indexed_loan_50_75" localSheetId="9">#REF!</definedName>
    <definedName name="Percent_val_indexed_loan_50_75">#REF!</definedName>
    <definedName name="Percent_val_indexed_loan_75_80" localSheetId="9">#REF!</definedName>
    <definedName name="Percent_val_indexed_loan_75_80">#REF!</definedName>
    <definedName name="Percent_val_indexed_loan_80_85" localSheetId="9">#REF!</definedName>
    <definedName name="Percent_val_indexed_loan_80_85">#REF!</definedName>
    <definedName name="Percent_val_indexed_loan_85_90" localSheetId="9">#REF!</definedName>
    <definedName name="Percent_val_indexed_loan_85_90">#REF!</definedName>
    <definedName name="Percent_val_indexed_loan_90_95" localSheetId="9">#REF!</definedName>
    <definedName name="Percent_val_indexed_loan_90_95">#REF!</definedName>
    <definedName name="Percent_val_indexed_loan_95_100" localSheetId="9">#REF!</definedName>
    <definedName name="Percent_val_indexed_loan_95_100">#REF!</definedName>
    <definedName name="Percent_val_indexed_loan_upto_25" localSheetId="9">#REF!</definedName>
    <definedName name="Percent_val_indexed_loan_upto_25">#REF!</definedName>
    <definedName name="Percent_val_n_ireland" localSheetId="9">#REF!</definedName>
    <definedName name="Percent_val_n_ireland">#REF!</definedName>
    <definedName name="Percent_val_n_west" localSheetId="9">#REF!</definedName>
    <definedName name="Percent_val_n_west">#REF!</definedName>
    <definedName name="Percent_val_north" localSheetId="9">#REF!</definedName>
    <definedName name="Percent_val_north">#REF!</definedName>
    <definedName name="Percent_val_other" localSheetId="9">#REF!</definedName>
    <definedName name="Percent_val_other">#REF!</definedName>
    <definedName name="Percent_val_percent_loan_25_50" localSheetId="9">#REF!</definedName>
    <definedName name="Percent_val_percent_loan_25_50">#REF!</definedName>
    <definedName name="Percent_val_percent_loan_50_75" localSheetId="9">#REF!</definedName>
    <definedName name="Percent_val_percent_loan_50_75">#REF!</definedName>
    <definedName name="Percent_val_percent_loan_75_80" localSheetId="9">#REF!</definedName>
    <definedName name="Percent_val_percent_loan_75_80">#REF!</definedName>
    <definedName name="Percent_val_percent_loan_80_85" localSheetId="9">#REF!</definedName>
    <definedName name="Percent_val_percent_loan_80_85">#REF!</definedName>
    <definedName name="Percent_val_percent_loan_85_90" localSheetId="9">#REF!</definedName>
    <definedName name="Percent_val_percent_loan_85_90">#REF!</definedName>
    <definedName name="Percent_val_percent_loan_90_95" localSheetId="9">#REF!</definedName>
    <definedName name="Percent_val_percent_loan_90_95">#REF!</definedName>
    <definedName name="Percent_val_percent_loan_95_100" localSheetId="9">#REF!</definedName>
    <definedName name="Percent_val_percent_loan_95_100">#REF!</definedName>
    <definedName name="Percent_val_percent_loan_over_100" localSheetId="9">#REF!</definedName>
    <definedName name="Percent_val_percent_loan_over_100">#REF!</definedName>
    <definedName name="Percent_val_percent_loan_upto_25" localSheetId="9">#REF!</definedName>
    <definedName name="Percent_val_percent_loan_upto_25">#REF!</definedName>
    <definedName name="Percent_val_remortgage" localSheetId="9">#REF!</definedName>
    <definedName name="Percent_val_remortgage">#REF!</definedName>
    <definedName name="Percent_val_repayment" localSheetId="9">#REF!</definedName>
    <definedName name="Percent_val_repayment">#REF!</definedName>
    <definedName name="Percent_val_s_east" localSheetId="9">#REF!</definedName>
    <definedName name="Percent_val_s_east">#REF!</definedName>
    <definedName name="Percent_val_s_west" localSheetId="9">#REF!</definedName>
    <definedName name="Percent_val_s_west">#REF!</definedName>
    <definedName name="Percent_val_scot" localSheetId="9">#REF!</definedName>
    <definedName name="Percent_val_scot">#REF!</definedName>
    <definedName name="Percent_val_standard_variable_rte_loan" localSheetId="9">#REF!</definedName>
    <definedName name="Percent_val_standard_variable_rte_loan">#REF!</definedName>
    <definedName name="Percent_val_use_of_house_purchase" localSheetId="9">#REF!</definedName>
    <definedName name="Percent_val_use_of_house_purchase">#REF!</definedName>
    <definedName name="Percent_val_w_midlands" localSheetId="9">#REF!</definedName>
    <definedName name="Percent_val_w_midlands">#REF!</definedName>
    <definedName name="Percent_val_wales" localSheetId="9">#REF!</definedName>
    <definedName name="Percent_val_wales">#REF!</definedName>
    <definedName name="Percent_val_yorks" localSheetId="9">#REF!</definedName>
    <definedName name="Percent_val_yorks">#REF!</definedName>
    <definedName name="Poss_loss_Amount" localSheetId="9">#REF!</definedName>
    <definedName name="Poss_loss_Amount">#REF!</definedName>
    <definedName name="post_period" localSheetId="9">#REF!</definedName>
    <definedName name="post_period">#REF!</definedName>
    <definedName name="Prev_CPR_12month" localSheetId="9">#REF!</definedName>
    <definedName name="Prev_CPR_12month">#REF!</definedName>
    <definedName name="Prev_CPR_1month" localSheetId="9">#REF!</definedName>
    <definedName name="Prev_CPR_1month">#REF!</definedName>
    <definedName name="Prev_Curr_Bal" localSheetId="9">#REF!</definedName>
    <definedName name="Prev_Curr_Bal">#REF!</definedName>
    <definedName name="Prev_existing_borrowers_svr" localSheetId="9">#REF!</definedName>
    <definedName name="Prev_existing_borrowers_svr">#REF!</definedName>
    <definedName name="prince_curr_no_brought_forward" localSheetId="9">#REF!</definedName>
    <definedName name="prince_curr_no_brought_forward">#REF!</definedName>
    <definedName name="prince_repossessed_in_mth" localSheetId="9">#REF!</definedName>
    <definedName name="prince_repossessed_in_mth">#REF!</definedName>
    <definedName name="prince_sold_in_mth" localSheetId="9">#REF!</definedName>
    <definedName name="prince_sold_in_mth">#REF!</definedName>
    <definedName name="prince_tot_prop_in_possession_since_incep" localSheetId="9">#REF!</definedName>
    <definedName name="prince_tot_prop_in_possession_since_incep">#REF!</definedName>
    <definedName name="prince_tot_prop_sold_since_incep" localSheetId="9">#REF!</definedName>
    <definedName name="prince_tot_prop_sold_since_incep">#REF!</definedName>
    <definedName name="_xlnm.Print_Area" localSheetId="0">'Page 1'!$A$1:$R$32</definedName>
    <definedName name="_xlnm.Print_Area" localSheetId="10">'Page 11'!$A$1:$E$65</definedName>
    <definedName name="_xlnm.Print_Area" localSheetId="3">'Page 4'!$A$1:$O$65</definedName>
    <definedName name="_xlnm.Print_Area" localSheetId="5">'Page 6'!$A$1:$U$74</definedName>
    <definedName name="_xlnm.Print_Area" localSheetId="8">'Page 9'!$A$1:$J$67</definedName>
    <definedName name="RepDate">[3]Inputs!$F$2</definedName>
    <definedName name="RepReq" localSheetId="9">#REF!</definedName>
    <definedName name="RepReq">#REF!</definedName>
    <definedName name="Season" localSheetId="9">#REF!</definedName>
    <definedName name="Season">#REF!</definedName>
    <definedName name="Securitised_Sold_Poss_Accs" localSheetId="9">#REF!</definedName>
    <definedName name="Securitised_Sold_Poss_Accs">#REF!</definedName>
    <definedName name="Seller_Percent" localSheetId="9">#REF!</definedName>
    <definedName name="Seller_Percent">#REF!</definedName>
    <definedName name="Seller_Share" localSheetId="9">#REF!</definedName>
    <definedName name="Seller_Share">#REF!</definedName>
    <definedName name="SellerShareCF" localSheetId="9">#REF!</definedName>
    <definedName name="SellerShareCF">#REF!</definedName>
    <definedName name="SellShare" localSheetId="9">#REF!</definedName>
    <definedName name="SellShare">#REF!</definedName>
    <definedName name="TCDate">[3]Inputs!$I$2</definedName>
    <definedName name="USD">'[1]Capital Structure'!$G$4</definedName>
    <definedName name="val_0_50000" localSheetId="9">#REF!</definedName>
    <definedName name="val_0_50000">#REF!</definedName>
    <definedName name="val_100001_150000" localSheetId="9">#REF!</definedName>
    <definedName name="val_100001_150000">#REF!</definedName>
    <definedName name="val_150001_200000" localSheetId="9">#REF!</definedName>
    <definedName name="val_150001_200000">#REF!</definedName>
    <definedName name="val_200001_250000" localSheetId="9">#REF!</definedName>
    <definedName name="val_200001_250000">#REF!</definedName>
    <definedName name="val_250001_300000" localSheetId="9">#REF!</definedName>
    <definedName name="val_250001_300000">#REF!</definedName>
    <definedName name="val_300001_350000" localSheetId="9">#REF!</definedName>
    <definedName name="val_300001_350000">#REF!</definedName>
    <definedName name="val_350001_400000" localSheetId="9">#REF!</definedName>
    <definedName name="val_350001_400000">#REF!</definedName>
    <definedName name="val_400001_450000" localSheetId="9">#REF!</definedName>
    <definedName name="val_400001_450000">#REF!</definedName>
    <definedName name="val_450001_500000" localSheetId="9">#REF!</definedName>
    <definedName name="val_450001_500000">#REF!</definedName>
    <definedName name="val_500001_550000" localSheetId="9">#REF!</definedName>
    <definedName name="val_500001_550000">#REF!</definedName>
    <definedName name="val_50001_100000" localSheetId="9">#REF!</definedName>
    <definedName name="val_50001_100000">#REF!</definedName>
    <definedName name="val_550001_600000" localSheetId="9">#REF!</definedName>
    <definedName name="val_550001_600000">#REF!</definedName>
    <definedName name="val_600001_650000" localSheetId="9">#REF!</definedName>
    <definedName name="val_600001_650000">#REF!</definedName>
    <definedName name="val_650001_700000" localSheetId="9">#REF!</definedName>
    <definedName name="val_650001_700000">#REF!</definedName>
    <definedName name="val_700001_750000" localSheetId="9">#REF!</definedName>
    <definedName name="val_700001_750000">#REF!</definedName>
    <definedName name="val_boe_base_rte_tracker_loans" localSheetId="9">#REF!</definedName>
    <definedName name="val_boe_base_rte_tracker_loans">#REF!</definedName>
    <definedName name="val_combi_repay_interest_only" localSheetId="9">#REF!</definedName>
    <definedName name="val_combi_repay_interest_only">#REF!</definedName>
    <definedName name="val_discount_loans" localSheetId="9">#REF!</definedName>
    <definedName name="val_discount_loans">#REF!</definedName>
    <definedName name="val_east_anglia" localSheetId="9">#REF!</definedName>
    <definedName name="val_east_anglia">#REF!</definedName>
    <definedName name="val_east_mids" localSheetId="9">#REF!</definedName>
    <definedName name="val_east_mids">#REF!</definedName>
    <definedName name="val_fixed_rate_loans" localSheetId="9">#REF!</definedName>
    <definedName name="val_fixed_rate_loans">#REF!</definedName>
    <definedName name="val_gtr_ldn" localSheetId="9">#REF!</definedName>
    <definedName name="val_gtr_ldn">#REF!</definedName>
    <definedName name="val_indexed_loan_25_50" localSheetId="9">#REF!</definedName>
    <definedName name="val_indexed_loan_25_50">#REF!</definedName>
    <definedName name="val_indexed_loan_50_75" localSheetId="9">#REF!</definedName>
    <definedName name="val_indexed_loan_50_75">#REF!</definedName>
    <definedName name="val_indexed_loan_75_80" localSheetId="9">#REF!</definedName>
    <definedName name="val_indexed_loan_75_80">#REF!</definedName>
    <definedName name="val_indexed_loan_80_85" localSheetId="9">#REF!</definedName>
    <definedName name="val_indexed_loan_80_85">#REF!</definedName>
    <definedName name="val_indexed_loan_85_90" localSheetId="9">#REF!</definedName>
    <definedName name="val_indexed_loan_85_90">#REF!</definedName>
    <definedName name="val_indexed_loan_90_95" localSheetId="9">#REF!</definedName>
    <definedName name="val_indexed_loan_90_95">#REF!</definedName>
    <definedName name="val_indexed_loan_95_100" localSheetId="9">#REF!</definedName>
    <definedName name="val_indexed_loan_95_100">#REF!</definedName>
    <definedName name="val_indexed_loan_upto_25" localSheetId="9">#REF!</definedName>
    <definedName name="val_indexed_loan_upto_25">#REF!</definedName>
    <definedName name="val_n_ireland" localSheetId="9">#REF!</definedName>
    <definedName name="val_n_ireland">#REF!</definedName>
    <definedName name="val_n_west" localSheetId="9">#REF!</definedName>
    <definedName name="val_n_west">#REF!</definedName>
    <definedName name="val_north" localSheetId="9">#REF!</definedName>
    <definedName name="val_north">#REF!</definedName>
    <definedName name="val_other" localSheetId="9">#REF!</definedName>
    <definedName name="val_other">#REF!</definedName>
    <definedName name="val_percent_loan_25_50" localSheetId="9">#REF!</definedName>
    <definedName name="val_percent_loan_25_50">#REF!</definedName>
    <definedName name="val_percent_loan_50_75" localSheetId="9">#REF!</definedName>
    <definedName name="val_percent_loan_50_75">#REF!</definedName>
    <definedName name="val_percent_loan_75_80" localSheetId="9">#REF!</definedName>
    <definedName name="val_percent_loan_75_80">#REF!</definedName>
    <definedName name="val_percent_loan_80_85" localSheetId="9">#REF!</definedName>
    <definedName name="val_percent_loan_80_85">#REF!</definedName>
    <definedName name="val_percent_loan_85_90" localSheetId="9">#REF!</definedName>
    <definedName name="val_percent_loan_85_90">#REF!</definedName>
    <definedName name="val_percent_loan_90_95" localSheetId="9">#REF!</definedName>
    <definedName name="val_percent_loan_90_95">#REF!</definedName>
    <definedName name="val_percent_loan_95_100" localSheetId="9">#REF!</definedName>
    <definedName name="val_percent_loan_95_100">#REF!</definedName>
    <definedName name="val_percent_loan_over_100" localSheetId="9">#REF!</definedName>
    <definedName name="val_percent_loan_over_100">#REF!</definedName>
    <definedName name="val_percent_loan_upto_25" localSheetId="9">#REF!</definedName>
    <definedName name="val_percent_loan_upto_25">#REF!</definedName>
    <definedName name="val_remortgage" localSheetId="9">#REF!</definedName>
    <definedName name="val_remortgage">#REF!</definedName>
    <definedName name="val_repayment" localSheetId="9">#REF!</definedName>
    <definedName name="val_repayment">#REF!</definedName>
    <definedName name="val_s_east" localSheetId="9">#REF!</definedName>
    <definedName name="val_s_east">#REF!</definedName>
    <definedName name="val_s_west" localSheetId="9">#REF!</definedName>
    <definedName name="val_s_west">#REF!</definedName>
    <definedName name="val_scot" localSheetId="9">#REF!</definedName>
    <definedName name="val_scot">#REF!</definedName>
    <definedName name="val_standard_variable_rte_loan" localSheetId="9">#REF!</definedName>
    <definedName name="val_standard_variable_rte_loan">#REF!</definedName>
    <definedName name="val_use_of_house_purchase" localSheetId="9">#REF!</definedName>
    <definedName name="val_use_of_house_purchase">#REF!</definedName>
    <definedName name="val_w_midlands" localSheetId="9">#REF!</definedName>
    <definedName name="val_w_midlands">#REF!</definedName>
    <definedName name="val_wales" localSheetId="9">#REF!</definedName>
    <definedName name="val_wales">#REF!</definedName>
    <definedName name="val_yorks" localSheetId="9">#REF!</definedName>
    <definedName name="val_yorks">#REF!</definedName>
    <definedName name="weighted_avg_curr_ltv" localSheetId="9">#REF!</definedName>
    <definedName name="weighted_avg_curr_ltv">#REF!</definedName>
    <definedName name="weighted_Avg_remaining_mth" localSheetId="9">#REF!</definedName>
    <definedName name="weighted_Avg_remaining_mth">#REF!</definedName>
    <definedName name="weighted_Avg_seasoning_mths" localSheetId="9">#REF!</definedName>
    <definedName name="weighted_Avg_seasoning_mths">#REF!</definedName>
  </definedNames>
  <calcPr calcId="145621"/>
</workbook>
</file>

<file path=xl/calcChain.xml><?xml version="1.0" encoding="utf-8"?>
<calcChain xmlns="http://schemas.openxmlformats.org/spreadsheetml/2006/main">
  <c r="L16" i="76" l="1" a="1"/>
  <c r="L16" i="76" s="1"/>
  <c r="L15" i="76" a="1"/>
  <c r="L15" i="76" s="1"/>
  <c r="L14" i="76" a="1"/>
  <c r="L14" i="76" s="1"/>
  <c r="L13" i="76" a="1"/>
  <c r="L13" i="76"/>
  <c r="L12" i="76" a="1"/>
  <c r="L12" i="76" s="1"/>
  <c r="L11" i="76" a="1"/>
  <c r="L11" i="76" s="1"/>
  <c r="L10" i="76" a="1"/>
  <c r="L10" i="76" s="1"/>
  <c r="L9" i="76" a="1"/>
  <c r="L9" i="76" s="1"/>
  <c r="L8" i="76" a="1"/>
  <c r="L8" i="76" s="1"/>
  <c r="L7" i="76" a="1"/>
  <c r="L7" i="76"/>
  <c r="L6" i="76" a="1"/>
  <c r="L6" i="76" s="1"/>
  <c r="L5" i="76" a="1"/>
  <c r="L5" i="76" s="1"/>
  <c r="L4" i="76" a="1"/>
  <c r="L4" i="76" s="1"/>
  <c r="K16" i="76" a="1"/>
  <c r="K16" i="76" s="1"/>
  <c r="J16" i="76" a="1"/>
  <c r="J16" i="76" s="1"/>
  <c r="K15" i="76" a="1"/>
  <c r="K15" i="76" s="1"/>
  <c r="J15" i="76" a="1"/>
  <c r="J15" i="76" s="1"/>
  <c r="K14" i="76" a="1"/>
  <c r="K14" i="76" s="1"/>
  <c r="J14" i="76" a="1"/>
  <c r="J14" i="76" s="1"/>
  <c r="K13" i="76" a="1"/>
  <c r="K13" i="76"/>
  <c r="J13" i="76" a="1"/>
  <c r="J13" i="76" s="1"/>
  <c r="K12" i="76" a="1"/>
  <c r="K12" i="76" s="1"/>
  <c r="J12" i="76" a="1"/>
  <c r="J12" i="76" s="1"/>
  <c r="K11" i="76" a="1"/>
  <c r="K11" i="76" s="1"/>
  <c r="J11" i="76" a="1"/>
  <c r="J11" i="76" s="1"/>
  <c r="K10" i="76" a="1"/>
  <c r="K10" i="76"/>
  <c r="J10" i="76" a="1"/>
  <c r="J10" i="76" s="1"/>
  <c r="K9" i="76" a="1"/>
  <c r="K9" i="76" s="1"/>
  <c r="J9" i="76" a="1"/>
  <c r="J9" i="76" s="1"/>
  <c r="K8" i="76" a="1"/>
  <c r="K8" i="76" s="1"/>
  <c r="J8" i="76" a="1"/>
  <c r="J8" i="76" s="1"/>
  <c r="K7" i="76" a="1"/>
  <c r="K7" i="76" s="1"/>
  <c r="J7" i="76" a="1"/>
  <c r="J7" i="76" s="1"/>
  <c r="K6" i="76" a="1"/>
  <c r="K6" i="76" s="1"/>
  <c r="J6" i="76" a="1"/>
  <c r="J6" i="76" s="1"/>
  <c r="K5" i="76" a="1"/>
  <c r="K5" i="76" s="1"/>
  <c r="J5" i="76" a="1"/>
  <c r="J5" i="76" s="1"/>
  <c r="C20" i="69" l="1"/>
  <c r="B20" i="69"/>
  <c r="I19" i="65" l="1"/>
  <c r="C6" i="68" l="1"/>
  <c r="C7" i="66"/>
  <c r="F5" i="69" l="1"/>
  <c r="H5" i="69" l="1"/>
  <c r="I3" i="61" l="1" a="1"/>
  <c r="I3" i="61" s="1"/>
  <c r="H4" i="69" l="1"/>
  <c r="F4" i="69"/>
  <c r="H3" i="69"/>
  <c r="F3" i="69"/>
  <c r="J9" i="92" l="1" a="1"/>
  <c r="J9" i="92" s="1"/>
  <c r="I23" i="61" l="1"/>
  <c r="H6" i="69" l="1"/>
  <c r="K3" i="61" l="1" a="1"/>
  <c r="K3" i="61" s="1"/>
  <c r="K14" i="61" l="1"/>
  <c r="K12" i="61"/>
  <c r="K11" i="61" a="1"/>
  <c r="K11" i="61" s="1"/>
  <c r="I11" i="61" a="1"/>
  <c r="I11" i="61" s="1"/>
  <c r="L11" i="61" l="1"/>
  <c r="H3" i="92" a="1"/>
  <c r="H3" i="92" s="1"/>
  <c r="K3" i="65" l="1" a="1"/>
  <c r="K3" i="65" s="1"/>
  <c r="I21" i="92" l="1"/>
  <c r="H5" i="68"/>
  <c r="H4" i="68"/>
  <c r="H3" i="68"/>
  <c r="F4" i="68"/>
  <c r="F5" i="68"/>
  <c r="F3" i="68"/>
  <c r="J11" i="92" a="1"/>
  <c r="J11" i="92" s="1"/>
  <c r="J10" i="92" a="1"/>
  <c r="J10" i="92" s="1"/>
  <c r="J8" i="92" a="1"/>
  <c r="J8" i="92" s="1"/>
  <c r="J7" i="92" a="1"/>
  <c r="J7" i="92" s="1"/>
  <c r="J6" i="92" a="1"/>
  <c r="J6" i="92" s="1"/>
  <c r="J5" i="92" a="1"/>
  <c r="J5" i="92" s="1"/>
  <c r="J4" i="92" a="1"/>
  <c r="J4" i="92" s="1"/>
  <c r="J3" i="92" a="1"/>
  <c r="J3" i="92" s="1"/>
  <c r="H11" i="92" a="1"/>
  <c r="H11" i="92" s="1"/>
  <c r="H10" i="92" a="1"/>
  <c r="H10" i="92" s="1"/>
  <c r="H9" i="92" a="1"/>
  <c r="H9" i="92" s="1"/>
  <c r="H8" i="92" a="1"/>
  <c r="H8" i="92" s="1"/>
  <c r="H7" i="92" a="1"/>
  <c r="H7" i="92" s="1"/>
  <c r="H6" i="92" a="1"/>
  <c r="H6" i="92" s="1"/>
  <c r="H5" i="92" a="1"/>
  <c r="H5" i="92" s="1"/>
  <c r="H4" i="92" a="1"/>
  <c r="H4" i="92" s="1"/>
  <c r="H7" i="69"/>
  <c r="F7" i="69"/>
  <c r="F6" i="69"/>
  <c r="I22" i="92" l="1"/>
  <c r="I23" i="92" l="1"/>
  <c r="H6" i="66" l="1"/>
  <c r="H5" i="66"/>
  <c r="H4" i="66"/>
  <c r="H3" i="66"/>
  <c r="F6" i="66"/>
  <c r="F5" i="66"/>
  <c r="F4" i="66"/>
  <c r="F3" i="66"/>
  <c r="H7" i="66" l="1"/>
  <c r="I21" i="65" l="1"/>
  <c r="I14" i="61" l="1"/>
  <c r="F8" i="69" l="1"/>
  <c r="I25" i="61"/>
  <c r="I12" i="61"/>
  <c r="G6" i="69" l="1"/>
  <c r="J11" i="61"/>
  <c r="L14" i="61"/>
  <c r="J14" i="61"/>
  <c r="F6" i="68" l="1"/>
  <c r="G3" i="68" l="1"/>
  <c r="G4" i="68"/>
  <c r="G5" i="68"/>
  <c r="I20" i="65" l="1"/>
  <c r="H24" i="65" s="1"/>
  <c r="I20" i="76" l="1"/>
  <c r="L40" i="96" l="1"/>
  <c r="L41" i="96" s="1"/>
  <c r="G8" i="96"/>
  <c r="G9" i="96" s="1"/>
  <c r="L24" i="96"/>
  <c r="L25" i="96" s="1"/>
  <c r="L26" i="96" s="1"/>
  <c r="H20" i="76"/>
  <c r="B1" i="96" l="1"/>
  <c r="H24" i="96" s="1"/>
  <c r="I24" i="96" s="1"/>
  <c r="L42" i="96"/>
  <c r="G10" i="96"/>
  <c r="L27" i="96"/>
  <c r="M25" i="96" l="1"/>
  <c r="H9" i="96"/>
  <c r="I9" i="96" s="1"/>
  <c r="J9" i="96" s="1"/>
  <c r="M41" i="96"/>
  <c r="M26" i="96"/>
  <c r="M27" i="96"/>
  <c r="H27" i="96"/>
  <c r="I27" i="96" s="1"/>
  <c r="M23" i="96"/>
  <c r="H39" i="96"/>
  <c r="I39" i="96" s="1"/>
  <c r="J39" i="96" s="1"/>
  <c r="M24" i="96"/>
  <c r="H8" i="96"/>
  <c r="I8" i="96" s="1"/>
  <c r="J8" i="96" s="1"/>
  <c r="M40" i="96"/>
  <c r="H41" i="96"/>
  <c r="I41" i="96" s="1"/>
  <c r="J41" i="96" s="1"/>
  <c r="M39" i="96"/>
  <c r="H40" i="96"/>
  <c r="I40" i="96" s="1"/>
  <c r="J40" i="96" s="1"/>
  <c r="H26" i="96"/>
  <c r="I26" i="96" s="1"/>
  <c r="H25" i="96"/>
  <c r="I25" i="96" s="1"/>
  <c r="H23" i="96"/>
  <c r="I23" i="96" s="1"/>
  <c r="J23" i="96" s="1"/>
  <c r="N40" i="96" s="1"/>
  <c r="H7" i="96"/>
  <c r="I7" i="96" s="1"/>
  <c r="J7" i="96" s="1"/>
  <c r="M42" i="96"/>
  <c r="L43" i="96"/>
  <c r="H10" i="96"/>
  <c r="I10" i="96" s="1"/>
  <c r="J10" i="96" s="1"/>
  <c r="G11" i="96"/>
  <c r="L28" i="96"/>
  <c r="M28" i="96" s="1"/>
  <c r="N39" i="96" l="1"/>
  <c r="N41" i="96"/>
  <c r="N44" i="96"/>
  <c r="N43" i="96"/>
  <c r="N42" i="96"/>
  <c r="M43" i="96"/>
  <c r="L44" i="96"/>
  <c r="H11" i="96"/>
  <c r="G12" i="96"/>
  <c r="L29" i="96"/>
  <c r="M29" i="96" s="1"/>
  <c r="L45" i="96" l="1"/>
  <c r="M44" i="96"/>
  <c r="I11" i="96"/>
  <c r="J11" i="96" s="1"/>
  <c r="G13" i="96"/>
  <c r="H12" i="96"/>
  <c r="L30" i="96"/>
  <c r="M30" i="96" s="1"/>
  <c r="I12" i="96" l="1"/>
  <c r="J12" i="96" s="1"/>
  <c r="L46" i="96"/>
  <c r="M45" i="96"/>
  <c r="G14" i="96"/>
  <c r="H13" i="96"/>
  <c r="I13" i="96" s="1"/>
  <c r="J13" i="96" s="1"/>
  <c r="L31" i="96"/>
  <c r="M31" i="96" s="1"/>
  <c r="M46" i="96" l="1"/>
  <c r="L47" i="96"/>
  <c r="H14" i="96"/>
  <c r="G15" i="96"/>
  <c r="L32" i="96"/>
  <c r="M32" i="96" s="1"/>
  <c r="M47" i="96" l="1"/>
  <c r="L48" i="96"/>
  <c r="I14" i="96"/>
  <c r="J14" i="96" s="1"/>
  <c r="H15" i="96"/>
  <c r="G16" i="96"/>
  <c r="L33" i="96"/>
  <c r="M33" i="96" s="1"/>
  <c r="L49" i="96" l="1"/>
  <c r="M48" i="96"/>
  <c r="I15" i="96"/>
  <c r="J15" i="96" s="1"/>
  <c r="G17" i="96"/>
  <c r="H16" i="96"/>
  <c r="I16" i="96" s="1"/>
  <c r="J16" i="96" s="1"/>
  <c r="L34" i="96"/>
  <c r="L50" i="96" l="1"/>
  <c r="M49" i="96"/>
  <c r="G18" i="96"/>
  <c r="H17" i="96"/>
  <c r="I17" i="96" s="1"/>
  <c r="J17" i="96" s="1"/>
  <c r="L35" i="96"/>
  <c r="M35" i="96" s="1"/>
  <c r="M34" i="96"/>
  <c r="I3" i="65" a="1"/>
  <c r="I3" i="65" s="1"/>
  <c r="M50" i="96" l="1"/>
  <c r="L51" i="96"/>
  <c r="M51" i="96" s="1"/>
  <c r="H18" i="96"/>
  <c r="I18" i="96" s="1"/>
  <c r="J18" i="96" s="1"/>
  <c r="C15" i="96" s="1"/>
  <c r="G19" i="96"/>
  <c r="H19" i="96" s="1"/>
  <c r="I19" i="96" s="1"/>
  <c r="J19" i="96" s="1"/>
  <c r="J27" i="96"/>
  <c r="J26" i="96"/>
  <c r="J25" i="96"/>
  <c r="J24" i="96"/>
  <c r="N47" i="96" l="1"/>
  <c r="N50" i="96"/>
  <c r="N46" i="96"/>
  <c r="N45" i="96"/>
  <c r="N49" i="96"/>
  <c r="N48" i="96"/>
  <c r="N35" i="96"/>
  <c r="N51" i="96"/>
  <c r="D15" i="96"/>
  <c r="N28" i="96"/>
  <c r="N26" i="96"/>
  <c r="N27" i="96"/>
  <c r="N33" i="96"/>
  <c r="N34" i="96"/>
  <c r="N32" i="96"/>
  <c r="N23" i="96"/>
  <c r="N24" i="96"/>
  <c r="N25" i="96"/>
  <c r="N30" i="96"/>
  <c r="N31" i="96"/>
  <c r="N29" i="96"/>
  <c r="I24" i="61"/>
  <c r="H26" i="92" l="1"/>
  <c r="C17" i="96"/>
  <c r="D17" i="96" s="1"/>
  <c r="C4" i="96"/>
  <c r="C16" i="96"/>
  <c r="D16" i="96" s="1"/>
  <c r="C8" i="96" l="1"/>
  <c r="C5" i="96"/>
  <c r="C9" i="96" s="1"/>
  <c r="C11" i="96" l="1"/>
  <c r="G3" i="69" l="1"/>
  <c r="H28" i="61" l="1"/>
  <c r="H19" i="76" l="1"/>
  <c r="H21" i="76" s="1"/>
  <c r="H12" i="92" l="1"/>
  <c r="J12" i="92"/>
  <c r="K6" i="92" l="1"/>
  <c r="I9" i="92"/>
  <c r="I3" i="92"/>
  <c r="K9" i="92"/>
  <c r="K5" i="92"/>
  <c r="K4" i="92"/>
  <c r="K10" i="92"/>
  <c r="K3" i="92"/>
  <c r="K8" i="92"/>
  <c r="K11" i="92"/>
  <c r="K7" i="92"/>
  <c r="I11" i="92"/>
  <c r="I5" i="92"/>
  <c r="I6" i="92"/>
  <c r="I4" i="92"/>
  <c r="I7" i="92"/>
  <c r="I8" i="92"/>
  <c r="I10" i="92"/>
  <c r="K12" i="92" l="1"/>
  <c r="I12" i="92"/>
  <c r="H8" i="69" l="1"/>
  <c r="I6" i="69" l="1"/>
  <c r="I7" i="69"/>
  <c r="E4" i="61" l="1"/>
  <c r="E5" i="61"/>
  <c r="E6" i="61"/>
  <c r="F6" i="61"/>
  <c r="E7" i="61" s="1"/>
  <c r="E4" i="65"/>
  <c r="I5" i="61" l="1" a="1"/>
  <c r="I5" i="61" s="1"/>
  <c r="K5" i="61" a="1"/>
  <c r="K5" i="61" s="1"/>
  <c r="K4" i="61" a="1"/>
  <c r="K4" i="61" s="1"/>
  <c r="I4" i="61" a="1"/>
  <c r="I4" i="61" s="1"/>
  <c r="K6" i="61" a="1"/>
  <c r="K6" i="61" s="1"/>
  <c r="I6" i="61" a="1"/>
  <c r="I6" i="61" s="1"/>
  <c r="I19" i="76"/>
  <c r="I21" i="76" s="1"/>
  <c r="F7" i="61"/>
  <c r="I7" i="61" s="1" a="1"/>
  <c r="I7" i="61" s="1"/>
  <c r="F4" i="65"/>
  <c r="K4" i="65" s="1" a="1"/>
  <c r="K4" i="65" s="1"/>
  <c r="F7" i="66"/>
  <c r="H6" i="68"/>
  <c r="L17" i="76"/>
  <c r="K7" i="61" l="1" a="1"/>
  <c r="K7" i="61" s="1"/>
  <c r="I5" i="68"/>
  <c r="G3" i="66"/>
  <c r="E8" i="61"/>
  <c r="F8" i="61"/>
  <c r="I4" i="65" a="1"/>
  <c r="I4" i="65" s="1"/>
  <c r="E5" i="65"/>
  <c r="G4" i="69"/>
  <c r="G5" i="69"/>
  <c r="I4" i="66"/>
  <c r="I5" i="66"/>
  <c r="I3" i="66"/>
  <c r="I6" i="66"/>
  <c r="G5" i="66"/>
  <c r="G6" i="66"/>
  <c r="G4" i="66"/>
  <c r="I5" i="69"/>
  <c r="I4" i="69"/>
  <c r="I3" i="69"/>
  <c r="I4" i="68"/>
  <c r="I3" i="68"/>
  <c r="K8" i="61" l="1" a="1"/>
  <c r="K8" i="61" s="1"/>
  <c r="I8" i="61" a="1"/>
  <c r="I8" i="61" s="1"/>
  <c r="G8" i="69"/>
  <c r="I8" i="69"/>
  <c r="G6" i="68"/>
  <c r="F9" i="61"/>
  <c r="E10" i="61" s="1"/>
  <c r="E9" i="61"/>
  <c r="G7" i="66"/>
  <c r="F5" i="65"/>
  <c r="E6" i="65" s="1"/>
  <c r="I7" i="66"/>
  <c r="I6" i="68"/>
  <c r="K5" i="65" l="1" a="1"/>
  <c r="K5" i="65" s="1"/>
  <c r="I9" i="61" a="1"/>
  <c r="I9" i="61" s="1"/>
  <c r="K9" i="61" a="1"/>
  <c r="K9" i="61" s="1"/>
  <c r="K10" i="61" a="1"/>
  <c r="K10" i="61" s="1"/>
  <c r="I10" i="61" a="1"/>
  <c r="I10" i="61" s="1"/>
  <c r="I5" i="65" a="1"/>
  <c r="I5" i="65" s="1"/>
  <c r="F6" i="65"/>
  <c r="E7" i="65" s="1"/>
  <c r="K6" i="65" l="1" a="1"/>
  <c r="K6" i="65" s="1"/>
  <c r="I6" i="65" a="1"/>
  <c r="I6" i="65" s="1"/>
  <c r="F7" i="65"/>
  <c r="E8" i="65" s="1"/>
  <c r="K7" i="65" l="1" a="1"/>
  <c r="K7" i="65" s="1"/>
  <c r="I7" i="65" a="1"/>
  <c r="I7" i="65" s="1"/>
  <c r="L3" i="61"/>
  <c r="L8" i="61"/>
  <c r="L4" i="61"/>
  <c r="L9" i="61"/>
  <c r="L10" i="61"/>
  <c r="L7" i="61"/>
  <c r="L6" i="61"/>
  <c r="L5" i="61"/>
  <c r="J3" i="61"/>
  <c r="J7" i="61"/>
  <c r="J9" i="61"/>
  <c r="J10" i="61"/>
  <c r="J4" i="61"/>
  <c r="J8" i="61"/>
  <c r="J6" i="61"/>
  <c r="J5" i="61"/>
  <c r="F8" i="65"/>
  <c r="E9" i="65" s="1"/>
  <c r="K8" i="65" l="1" a="1"/>
  <c r="K8" i="65" s="1"/>
  <c r="L12" i="61"/>
  <c r="I8" i="65" a="1"/>
  <c r="I8" i="65" s="1"/>
  <c r="J12" i="61"/>
  <c r="F9" i="65"/>
  <c r="E10" i="65" s="1"/>
  <c r="K9" i="65" l="1" a="1"/>
  <c r="K9" i="65" s="1"/>
  <c r="I9" i="65" a="1"/>
  <c r="I9" i="65" s="1"/>
  <c r="F10" i="65"/>
  <c r="E11" i="65" s="1"/>
  <c r="K10" i="65" l="1" a="1"/>
  <c r="K10" i="65" s="1"/>
  <c r="I10" i="65" a="1"/>
  <c r="I10" i="65" s="1"/>
  <c r="F11" i="65"/>
  <c r="K11" i="65" l="1" a="1"/>
  <c r="K11" i="65" s="1"/>
  <c r="I11" i="65" a="1"/>
  <c r="I11" i="65" s="1"/>
  <c r="K12" i="65" l="1"/>
  <c r="I12" i="65"/>
  <c r="L10" i="65" l="1"/>
  <c r="L6" i="65"/>
  <c r="L5" i="65"/>
  <c r="L7" i="65"/>
  <c r="L11" i="65"/>
  <c r="L9" i="65"/>
  <c r="L4" i="65"/>
  <c r="L8" i="65"/>
  <c r="L3" i="65"/>
  <c r="J10" i="65"/>
  <c r="J11" i="65"/>
  <c r="J4" i="65"/>
  <c r="J7" i="65"/>
  <c r="J9" i="65"/>
  <c r="J8" i="65"/>
  <c r="J5" i="65"/>
  <c r="J6" i="65"/>
  <c r="J3" i="65"/>
  <c r="L12" i="65" l="1"/>
  <c r="J12" i="65"/>
  <c r="J4" i="76" l="1"/>
  <c r="K4" i="76" l="1"/>
  <c r="J17" i="76" l="1"/>
  <c r="K17" i="76" l="1"/>
</calcChain>
</file>

<file path=xl/sharedStrings.xml><?xml version="1.0" encoding="utf-8"?>
<sst xmlns="http://schemas.openxmlformats.org/spreadsheetml/2006/main" count="1446" uniqueCount="695">
  <si>
    <t xml:space="preserve">Using current capital balance and unindexed latest valuation </t>
  </si>
  <si>
    <t>Product breakdown</t>
  </si>
  <si>
    <t>Number of accounts</t>
  </si>
  <si>
    <t>Redeemed this period*</t>
  </si>
  <si>
    <t>Report Date:</t>
  </si>
  <si>
    <t>Reporting Period:</t>
  </si>
  <si>
    <t>Contacts:</t>
  </si>
  <si>
    <t>Servicer</t>
  </si>
  <si>
    <t>Seller</t>
  </si>
  <si>
    <t>Mortgage Loan Profile</t>
  </si>
  <si>
    <t>Loss Amount</t>
  </si>
  <si>
    <t>None</t>
  </si>
  <si>
    <t>More than 12 months in arrears</t>
  </si>
  <si>
    <t>Total</t>
  </si>
  <si>
    <t>Properties in Possession</t>
  </si>
  <si>
    <t>Arrears</t>
  </si>
  <si>
    <t>By current 
balance</t>
  </si>
  <si>
    <t>Less than 1 month in arrears</t>
  </si>
  <si>
    <t>by number</t>
  </si>
  <si>
    <t>of accounts</t>
  </si>
  <si>
    <t>Loan to Value at Last Valuation</t>
  </si>
  <si>
    <t>Class A Notes</t>
  </si>
  <si>
    <t>% Required</t>
  </si>
  <si>
    <t>&gt; 1,000,000</t>
  </si>
  <si>
    <t>LTV Range</t>
  </si>
  <si>
    <t>WALTV</t>
  </si>
  <si>
    <t>0% to &lt;=25%</t>
  </si>
  <si>
    <t>&gt;25% to &lt;=50%</t>
  </si>
  <si>
    <t>&gt;50% to &lt;=75%</t>
  </si>
  <si>
    <t>&gt;75% to &lt;=80%</t>
  </si>
  <si>
    <t>&gt;80% to &lt;=85%</t>
  </si>
  <si>
    <t>&gt;85% to &lt;=90%</t>
  </si>
  <si>
    <t>&gt;90% to &lt;=95%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</si>
  <si>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</si>
  <si>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</si>
  <si>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</si>
  <si>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</si>
  <si>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</si>
  <si>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</si>
  <si>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</si>
  <si>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</si>
  <si>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</si>
  <si>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</si>
  <si>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</si>
  <si>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</si>
  <si>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</si>
  <si>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</si>
  <si>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</si>
  <si>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</si>
  <si>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</si>
  <si>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</si>
  <si>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</si>
  <si>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</si>
  <si>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</si>
  <si>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</si>
  <si>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</si>
  <si>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</si>
  <si>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</si>
  <si>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</si>
  <si>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</si>
  <si>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</si>
  <si>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</si>
  <si>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</si>
  <si>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</si>
  <si>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Remaining Term Band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</si>
  <si>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</si>
  <si>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</si>
  <si>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</si>
  <si>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</si>
  <si>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</si>
  <si>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</si>
  <si>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</si>
  <si>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</si>
  <si>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</si>
  <si>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</si>
  <si>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</si>
  <si>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&gt;0 =&lt;50,000</t>
  </si>
  <si>
    <t>&gt;50,000 =&lt;100,000</t>
  </si>
  <si>
    <t>&gt;100,000 =&lt;150,000</t>
  </si>
  <si>
    <t>&gt;150,000 =&lt;200,000</t>
  </si>
  <si>
    <t>&gt;200,000 =&lt;250,000</t>
  </si>
  <si>
    <t>&gt;250,000 =&lt;300,000</t>
  </si>
  <si>
    <t>&gt;300,000 =&lt;350,000</t>
  </si>
  <si>
    <t>&gt;350,000 =&lt;400,000</t>
  </si>
  <si>
    <t>&gt;400,000 =&lt;450,000</t>
  </si>
  <si>
    <t>&gt;450,000 =&lt;500,000</t>
  </si>
  <si>
    <t>&gt;500,000 =&lt;550,000</t>
  </si>
  <si>
    <t>&gt;550,000 =&lt;600,000</t>
  </si>
  <si>
    <t>&gt;600,000 =&lt;650,000</t>
  </si>
  <si>
    <t>&gt;650,000 =&lt;700,000</t>
  </si>
  <si>
    <t>&gt;700,000 =&lt;750,000</t>
  </si>
  <si>
    <t>East Anglia</t>
  </si>
  <si>
    <t>East Midlands</t>
  </si>
  <si>
    <t>Greater London</t>
  </si>
  <si>
    <t>Northern England</t>
  </si>
  <si>
    <t>North West</t>
  </si>
  <si>
    <t>South East</t>
  </si>
  <si>
    <t>South West</t>
  </si>
  <si>
    <t>West Midlands</t>
  </si>
  <si>
    <t>Yorkshire &amp; Humberside</t>
  </si>
  <si>
    <t>Scotland</t>
  </si>
  <si>
    <t>Wales</t>
  </si>
  <si>
    <t>Northern Ireland</t>
  </si>
  <si>
    <t>&gt;0% =&lt;25%</t>
  </si>
  <si>
    <t>&gt;25% =&lt;50%</t>
  </si>
  <si>
    <t>&gt;50% =&lt;75%</t>
  </si>
  <si>
    <t>&gt;75% =&lt;80%</t>
  </si>
  <si>
    <t>&gt;80% =&lt;85%</t>
  </si>
  <si>
    <t>&gt;85% =&lt;90%</t>
  </si>
  <si>
    <t>&gt;90% =&lt;95%</t>
  </si>
  <si>
    <t>&gt;95% =&lt;100%</t>
  </si>
  <si>
    <t>&gt;100%</t>
  </si>
  <si>
    <t>A1</t>
  </si>
  <si>
    <t>AAA/Aaa/AAA</t>
  </si>
  <si>
    <t>USD</t>
  </si>
  <si>
    <t>A2</t>
  </si>
  <si>
    <t>A3</t>
  </si>
  <si>
    <t>EUR</t>
  </si>
  <si>
    <t>A4</t>
  </si>
  <si>
    <t>GBP</t>
  </si>
  <si>
    <t>3M GBP LIBOR</t>
  </si>
  <si>
    <t>AA/Aa3/AA</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</si>
  <si>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</si>
  <si>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</si>
  <si>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</si>
  <si>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</si>
  <si>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</si>
  <si>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</si>
  <si>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</si>
  <si>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</si>
  <si>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</si>
  <si>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</si>
  <si>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</si>
  <si>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</si>
  <si>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</si>
  <si>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Aggregate Outstanding Balance</t>
  </si>
  <si>
    <t>Number of Mortgages</t>
  </si>
  <si>
    <t>this period</t>
  </si>
  <si>
    <t>COLLATERAL REPORT</t>
  </si>
  <si>
    <t>Drawings</t>
  </si>
  <si>
    <t>Class B Notes</t>
  </si>
  <si>
    <t>Class C Notes</t>
  </si>
  <si>
    <t>TRIGGER EVENTS</t>
  </si>
  <si>
    <t xml:space="preserve">Asset </t>
  </si>
  <si>
    <t>Combined Credit Enhancement</t>
  </si>
  <si>
    <t>Other</t>
  </si>
  <si>
    <t>Fosse Master Issuer plc</t>
  </si>
  <si>
    <t>Geographical Analysis By Region</t>
  </si>
  <si>
    <t>Indexed Current Loan to Value</t>
  </si>
  <si>
    <t xml:space="preserve">   final terms</t>
  </si>
  <si>
    <t>Interest shortfall in period</t>
  </si>
  <si>
    <t>Cumulative interest shortfall</t>
  </si>
  <si>
    <t xml:space="preserve">Non Asset </t>
  </si>
  <si>
    <t>Substitution, redemptions and repurchases</t>
  </si>
  <si>
    <t>Current note</t>
  </si>
  <si>
    <t>subordination</t>
  </si>
  <si>
    <t>Subordination</t>
  </si>
  <si>
    <t>+Reserve Fund</t>
  </si>
  <si>
    <t>% of Total</t>
  </si>
  <si>
    <t>WA Remaining Term</t>
  </si>
  <si>
    <t>0 to &lt;5</t>
  </si>
  <si>
    <t>&gt;= 5 to &lt; 10</t>
  </si>
  <si>
    <t>&gt;= 10 to &lt; 15</t>
  </si>
  <si>
    <t>&gt;=15 to &lt; 20</t>
  </si>
  <si>
    <t>&gt;= 20 to &lt; 25</t>
  </si>
  <si>
    <t>&gt;= 25 to &lt; 30</t>
  </si>
  <si>
    <t>&gt;= 30 to &lt; 35</t>
  </si>
  <si>
    <t>&gt;= 35 to &lt; 40</t>
  </si>
  <si>
    <t>&gt;= 40 to &lt; 45</t>
  </si>
  <si>
    <t>Purchase</t>
  </si>
  <si>
    <t>Remortgage (existing loan)</t>
  </si>
  <si>
    <t>Remortgage (Capital Raising)</t>
  </si>
  <si>
    <t>Interest Only</t>
  </si>
  <si>
    <t>Part and Part</t>
  </si>
  <si>
    <t>Base Rate Loans</t>
  </si>
  <si>
    <t>Discount</t>
  </si>
  <si>
    <t>Fixed Rate Loans</t>
  </si>
  <si>
    <t>Variable Rate Loans</t>
  </si>
  <si>
    <t>&gt;95% to &lt;100%</t>
  </si>
  <si>
    <t>Bank of England Base Rate Tracker Loans</t>
  </si>
  <si>
    <t>Discounted SVR Loans</t>
  </si>
  <si>
    <t>Trust Calculation Date:</t>
  </si>
  <si>
    <t>Current number of mortgages</t>
  </si>
  <si>
    <t>Seasoning</t>
  </si>
  <si>
    <t>Remaining term</t>
  </si>
  <si>
    <t xml:space="preserve">No of </t>
  </si>
  <si>
    <t>product holdings</t>
  </si>
  <si>
    <t>Current balance</t>
  </si>
  <si>
    <t>by balance</t>
  </si>
  <si>
    <t>Current value of mortgages</t>
  </si>
  <si>
    <t>Product Breakdown</t>
  </si>
  <si>
    <t>(By Balance)</t>
  </si>
  <si>
    <t>Standard Variable Rate</t>
  </si>
  <si>
    <t>Payment Type</t>
  </si>
  <si>
    <t>Use Of Proceeds</t>
  </si>
  <si>
    <t>Remortgage</t>
  </si>
  <si>
    <t>An arrears trigger event will occur if:</t>
  </si>
  <si>
    <t>Class M Notes</t>
  </si>
  <si>
    <t>Arrears Analysis of Non Repossessed Mortgage Loans</t>
  </si>
  <si>
    <t>Current month</t>
  </si>
  <si>
    <t>Previous month</t>
  </si>
  <si>
    <t>2010-3</t>
  </si>
  <si>
    <t>Series 2010-3 Notes</t>
  </si>
  <si>
    <t>XS0525763420</t>
  </si>
  <si>
    <t>XS0525763859</t>
  </si>
  <si>
    <t>XS0525764071</t>
  </si>
  <si>
    <t>XS0525764154</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</si>
  <si>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</si>
  <si>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</si>
  <si>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</si>
  <si>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</si>
  <si>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</si>
  <si>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</si>
  <si>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</si>
  <si>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</si>
  <si>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</si>
  <si>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</si>
  <si>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</si>
  <si>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</si>
  <si>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 xml:space="preserve">Arrears </t>
  </si>
  <si>
    <t>By 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</si>
  <si>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</si>
  <si>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</si>
  <si>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</si>
  <si>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</si>
  <si>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</si>
  <si>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</si>
  <si>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</si>
  <si>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</si>
  <si>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Series 2010-1 Notes</t>
  </si>
  <si>
    <t>2010-1</t>
  </si>
  <si>
    <t>Z</t>
  </si>
  <si>
    <t>XS0493851298</t>
  </si>
  <si>
    <t>XS0493852858</t>
  </si>
  <si>
    <t>XS0493858202</t>
  </si>
  <si>
    <t>XS0493854631</t>
  </si>
  <si>
    <t>N/A</t>
  </si>
  <si>
    <t>Santander UK</t>
  </si>
  <si>
    <t>Abbey National Treasury Services plc</t>
  </si>
  <si>
    <t>2011-1</t>
  </si>
  <si>
    <t>Series 2011-1 Notes</t>
  </si>
  <si>
    <t>A6</t>
  </si>
  <si>
    <t>A7</t>
  </si>
  <si>
    <t>Accrual Period</t>
  </si>
  <si>
    <t>Remaining Term</t>
  </si>
  <si>
    <t>Applicable Exchange Rate</t>
  </si>
  <si>
    <t>Mortgage collections - Principal (Scheduled)</t>
  </si>
  <si>
    <t>Mortgage collections - Principal (Unscheduled)</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</si>
  <si>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</si>
  <si>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</si>
  <si>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</si>
  <si>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</si>
  <si>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</si>
  <si>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</si>
  <si>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</si>
  <si>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</si>
  <si>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</si>
  <si>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</si>
  <si>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</si>
  <si>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</si>
  <si>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</si>
  <si>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</si>
  <si>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</si>
  <si>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</si>
  <si>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</si>
  <si>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</si>
  <si>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</si>
  <si>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</si>
  <si>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</si>
  <si>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</si>
  <si>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</si>
  <si>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</si>
  <si>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</si>
  <si>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</si>
  <si>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</si>
  <si>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</si>
  <si>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</si>
  <si>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</si>
  <si>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</si>
  <si>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</si>
  <si>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</si>
  <si>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</si>
  <si>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</si>
  <si>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</si>
  <si>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</si>
  <si>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</si>
  <si>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</si>
  <si>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</si>
  <si>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</si>
  <si>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</si>
  <si>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</si>
  <si>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XS0629511170</t>
  </si>
  <si>
    <t>XS0629519314</t>
  </si>
  <si>
    <t>XS0629583245</t>
  </si>
  <si>
    <t>XS0630101979</t>
  </si>
  <si>
    <t>XS0630105533</t>
  </si>
  <si>
    <t>XS0630111853</t>
  </si>
  <si>
    <t>XS0629519587</t>
  </si>
  <si>
    <t>XS0629516211</t>
  </si>
  <si>
    <t>Currency Notional</t>
  </si>
  <si>
    <t>£ Notional</t>
  </si>
  <si>
    <t>&gt;750,000 =&lt;800,000</t>
  </si>
  <si>
    <t>&gt;800,000 =&lt;850,000</t>
  </si>
  <si>
    <t>&gt;850,000 =&lt;900,000</t>
  </si>
  <si>
    <t>&gt;900,000 =&lt;950,000</t>
  </si>
  <si>
    <t>&gt;950,000 =&lt;1,000,000</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</si>
  <si>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</si>
  <si>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</si>
  <si>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</si>
  <si>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</si>
  <si>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</si>
  <si>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</si>
  <si>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</si>
  <si>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</si>
  <si>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</si>
  <si>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</si>
  <si>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</si>
  <si>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</si>
  <si>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</si>
  <si>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</si>
  <si>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No</t>
  </si>
  <si>
    <t>A-1+/P-1/F1+</t>
  </si>
  <si>
    <t>WATERFALLS</t>
  </si>
  <si>
    <t>Repayment of Class B Notes</t>
  </si>
  <si>
    <t>Repayment of Class M Notes</t>
  </si>
  <si>
    <t>Repayment of Class C Notes</t>
  </si>
  <si>
    <t>Note</t>
  </si>
  <si>
    <t>COLLATERAL</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</si>
  <si>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</si>
  <si>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</si>
  <si>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</si>
  <si>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</si>
  <si>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</si>
  <si>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</si>
  <si>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</si>
  <si>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</si>
  <si>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</si>
  <si>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</si>
  <si>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</si>
  <si>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</si>
  <si>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</si>
  <si>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</si>
  <si>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</si>
  <si>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</si>
  <si>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t>CountOfAR8_Property_Identifier</t>
  </si>
  <si>
    <t>SumOfCB</t>
  </si>
  <si>
    <t/>
  </si>
  <si>
    <t>Repayment Method</t>
  </si>
  <si>
    <t>SumOfAR67_Current_Balance</t>
  </si>
  <si>
    <t>Loan Purpose</t>
  </si>
  <si>
    <t>Remortgage (Existing Loan)</t>
  </si>
  <si>
    <t>Weighted Average</t>
  </si>
  <si>
    <t>Minimum</t>
  </si>
  <si>
    <t>Maximum</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</si>
  <si>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</si>
  <si>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 xml:space="preserve">Original Loan to Value </t>
  </si>
  <si>
    <t>Using original balance and valuation amount</t>
  </si>
  <si>
    <t>X</t>
  </si>
  <si>
    <t>Y</t>
  </si>
  <si>
    <t>AvgOfAR135_Original_LTV</t>
  </si>
  <si>
    <t>A or F1 / P-1 / A or A-1 (or A+ if no ST rating)</t>
  </si>
  <si>
    <t>BBB- (Fitch) / BBB- (S&amp;P)</t>
  </si>
  <si>
    <t xml:space="preserve">BBB- or F3  / A3 or P-2 (or A3 if no ST rating) / BBB+ </t>
  </si>
  <si>
    <t>F2 or BBB+ / P-2 / A-2 or BBB</t>
  </si>
  <si>
    <t>2012-1</t>
  </si>
  <si>
    <t>Series 2012-1 Notes</t>
  </si>
  <si>
    <t>1A1</t>
  </si>
  <si>
    <t>2A1</t>
  </si>
  <si>
    <t>2A2</t>
  </si>
  <si>
    <t>2A3</t>
  </si>
  <si>
    <t>2A4</t>
  </si>
  <si>
    <t>2A5</t>
  </si>
  <si>
    <t>3A1</t>
  </si>
  <si>
    <t>3A2</t>
  </si>
  <si>
    <t>2B1</t>
  </si>
  <si>
    <t>2B2</t>
  </si>
  <si>
    <t>AUD</t>
  </si>
  <si>
    <t>JPY</t>
  </si>
  <si>
    <t>1M AUD BBR-BBSW</t>
  </si>
  <si>
    <t>Sched Am</t>
  </si>
  <si>
    <t>AU0000FOBHA4</t>
  </si>
  <si>
    <t>XS0784926353</t>
  </si>
  <si>
    <t>XS0784926437</t>
  </si>
  <si>
    <t>XS0784926510</t>
  </si>
  <si>
    <t>XS0784928300</t>
  </si>
  <si>
    <t>XS0784928482</t>
  </si>
  <si>
    <t>XS0784928649</t>
  </si>
  <si>
    <t>XS0784929290</t>
  </si>
  <si>
    <t>XS0784929530</t>
  </si>
  <si>
    <t>XS0784929613</t>
  </si>
  <si>
    <t>Swap Provider</t>
  </si>
  <si>
    <t>0207 756 7107</t>
  </si>
  <si>
    <t>Citibank N.A.</t>
  </si>
  <si>
    <t>(Alliance &amp; Leicester)</t>
  </si>
  <si>
    <t>Report period</t>
  </si>
  <si>
    <t>SumOfCurrent_Balance</t>
  </si>
  <si>
    <t>BBR plus</t>
  </si>
  <si>
    <t>Fixed rate</t>
  </si>
  <si>
    <t>Standard Variable</t>
  </si>
  <si>
    <t>SVR plus</t>
  </si>
  <si>
    <t>Interest_Rate_Type</t>
  </si>
  <si>
    <t>MonthsInArrears</t>
  </si>
  <si>
    <t>CurrentBalance</t>
  </si>
  <si>
    <t>Real Maximum</t>
  </si>
  <si>
    <t>INPUT</t>
  </si>
  <si>
    <t xml:space="preserve">Real Minimum </t>
  </si>
  <si>
    <t>Start date</t>
  </si>
  <si>
    <t>End date</t>
  </si>
  <si>
    <t>Period date</t>
  </si>
  <si>
    <t>Start date*</t>
  </si>
  <si>
    <t>XS0785596163</t>
  </si>
  <si>
    <t>Monthly</t>
  </si>
  <si>
    <t>Quarterly</t>
  </si>
  <si>
    <t>Semi-annually</t>
  </si>
  <si>
    <t>Report date</t>
  </si>
  <si>
    <t>F2 / P-2 / A-2</t>
  </si>
  <si>
    <t>Report Date / Notes payment date</t>
  </si>
  <si>
    <t>Notes payment date</t>
  </si>
  <si>
    <t>Dates</t>
  </si>
  <si>
    <t>Semi-Annually</t>
  </si>
  <si>
    <t>LOAN NOTES AND REPORT DATES</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</si>
  <si>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</si>
  <si>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</si>
  <si>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</si>
  <si>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</si>
  <si>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</si>
  <si>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</si>
  <si>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</si>
  <si>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</si>
  <si>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</si>
  <si>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</si>
  <si>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</si>
  <si>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</si>
  <si>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</si>
  <si>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</si>
  <si>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</si>
  <si>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</si>
  <si>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</si>
  <si>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</si>
  <si>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</si>
  <si>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</si>
  <si>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Original number of Loans in Portfolio</t>
  </si>
  <si>
    <t>Original current value of Loans in Portfolio</t>
  </si>
  <si>
    <t>Current number of Loans in Portfolio</t>
  </si>
  <si>
    <t xml:space="preserve">Current value of Loans in Portfolio </t>
  </si>
  <si>
    <t>Current number of Loan product holdings in Portfolio</t>
  </si>
  <si>
    <t>(A Loan may have more than one active Loan product)</t>
  </si>
  <si>
    <t>Weighted average yield (pre-swap)</t>
  </si>
  <si>
    <t>Capitalisation cases (In month)</t>
  </si>
  <si>
    <t>Capitalisation cases (cumulative)</t>
  </si>
  <si>
    <t>Includes properties in possession cases, cases no longer in arrears but excludes any Loans repurchased from the Portfolio or Loans that have been redeemed since January 2008</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</si>
  <si>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</si>
  <si>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</si>
  <si>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</si>
  <si>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</si>
  <si>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</si>
  <si>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</si>
  <si>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</si>
  <si>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</si>
  <si>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</si>
  <si>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</si>
  <si>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House purchase</t>
  </si>
  <si>
    <t>Substitution &amp; top up</t>
  </si>
  <si>
    <t>Repurchases this period (including arrears)**</t>
  </si>
  <si>
    <t>Arrears repurchased this period**</t>
  </si>
  <si>
    <t>Total (including unscheduled repayments and repurchases from the Mortgages Trust)</t>
  </si>
  <si>
    <t>Unscheduled repayments and repurchases from the Mortgages Trust only</t>
  </si>
  <si>
    <t>Existing borrowers SVR</t>
  </si>
  <si>
    <t>Effective date of change</t>
  </si>
  <si>
    <t>Previous existing borrowers SVR</t>
  </si>
  <si>
    <t>Closing Date</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</si>
  <si>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</si>
  <si>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</si>
  <si>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</si>
  <si>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</si>
  <si>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</si>
  <si>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</si>
  <si>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</si>
  <si>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</si>
  <si>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</si>
  <si>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</si>
  <si>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</si>
  <si>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</si>
  <si>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</si>
  <si>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</si>
  <si>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</si>
  <si>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</si>
  <si>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</si>
  <si>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</si>
  <si>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</si>
  <si>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</si>
  <si>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</si>
  <si>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</si>
  <si>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</si>
  <si>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</si>
  <si>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</si>
  <si>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</si>
  <si>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</si>
  <si>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</si>
  <si>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</si>
  <si>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</si>
  <si>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</si>
  <si>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</si>
  <si>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</si>
  <si>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</si>
  <si>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</si>
  <si>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</si>
  <si>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</si>
  <si>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</si>
  <si>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</si>
  <si>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</si>
  <si>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</si>
  <si>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</si>
  <si>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</si>
  <si>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</si>
  <si>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</si>
  <si>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</si>
  <si>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</si>
  <si>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</si>
  <si>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</si>
  <si>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</si>
  <si>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</si>
  <si>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</si>
  <si>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This is the remaining term of the Loan at the report date in months.</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</si>
  <si>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</si>
  <si>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</si>
  <si>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</si>
  <si>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</si>
  <si>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</si>
  <si>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</si>
  <si>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</si>
  <si>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</si>
  <si>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</si>
  <si>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</si>
  <si>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</si>
  <si>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</si>
  <si>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ISIN (144a)</t>
  </si>
  <si>
    <t>n/a</t>
  </si>
  <si>
    <t>US34988WAE49</t>
  </si>
  <si>
    <t>US34988WAF14</t>
  </si>
  <si>
    <t>XS0629519405</t>
  </si>
  <si>
    <t>XS0629582601</t>
  </si>
  <si>
    <t>US34988WAD65</t>
  </si>
  <si>
    <t>XS0630108800</t>
  </si>
  <si>
    <t>XS0630110707</t>
  </si>
  <si>
    <t>US34988MAU09</t>
  </si>
  <si>
    <t>US34988MAV81</t>
  </si>
  <si>
    <t>XS0715271408</t>
  </si>
  <si>
    <t>US34988MAW64</t>
  </si>
  <si>
    <t>US34988MAX48</t>
  </si>
  <si>
    <t>US34988WAV63</t>
  </si>
  <si>
    <t>US34988WAL81</t>
  </si>
  <si>
    <t>XS0785326538</t>
  </si>
  <si>
    <t>XS0785327858</t>
  </si>
  <si>
    <t>XS0785328153</t>
  </si>
  <si>
    <t>US34988WAS35</t>
  </si>
  <si>
    <t>XS0785328583</t>
  </si>
  <si>
    <t>US34988WAQ78</t>
  </si>
  <si>
    <t>XS0785328237</t>
  </si>
  <si>
    <t>ISIN (Reg S)</t>
  </si>
  <si>
    <t>MTF@santander.co.uk</t>
  </si>
  <si>
    <t>LOAN NOTE REPORT</t>
  </si>
  <si>
    <t>3M EURIBOR</t>
  </si>
  <si>
    <t>1M USD LIBOR</t>
  </si>
  <si>
    <t>3M USD LIBOR</t>
  </si>
  <si>
    <t>3M JPY LIBOR</t>
  </si>
  <si>
    <t>*Please note these are continually reported from 31/12/2011 but excluding any sales before this date.</t>
  </si>
  <si>
    <t>Recoveries*</t>
  </si>
  <si>
    <t>Cumulative arrears repurchased</t>
  </si>
  <si>
    <t>Medium Term Funding Team</t>
  </si>
  <si>
    <t>CPR/PPR Analysis*</t>
  </si>
  <si>
    <t>1 Month</t>
  </si>
  <si>
    <t>1 Month Annualised</t>
  </si>
  <si>
    <t xml:space="preserve">3 Month Average </t>
  </si>
  <si>
    <t>3 Month 
Annualised</t>
  </si>
  <si>
    <t>12 Month
Average</t>
  </si>
  <si>
    <t>ANTS</t>
  </si>
  <si>
    <t>Interest Received</t>
  </si>
  <si>
    <t>Principal Received</t>
  </si>
  <si>
    <t>Interest Paid</t>
  </si>
  <si>
    <t>Less than or equal to 1 month in arrears</t>
  </si>
  <si>
    <t>&lt;</t>
  </si>
  <si>
    <t>&gt;=</t>
  </si>
  <si>
    <t>Please refer to the notes on page 10</t>
  </si>
  <si>
    <t xml:space="preserve"> </t>
  </si>
  <si>
    <t>A+ / A1 / A</t>
  </si>
  <si>
    <t>Capitalised Amount</t>
  </si>
  <si>
    <t>A / A1 / A</t>
  </si>
  <si>
    <t>-</t>
  </si>
  <si>
    <t>GBP Fixed</t>
  </si>
  <si>
    <t>Series 2014-1 Notes</t>
  </si>
  <si>
    <t>2014-1</t>
  </si>
  <si>
    <t>Placement</t>
  </si>
  <si>
    <t>XS1075538600</t>
  </si>
  <si>
    <t>US34988WAX20</t>
  </si>
  <si>
    <t>Apr-2015</t>
  </si>
  <si>
    <t>Public</t>
  </si>
  <si>
    <t>XS1075515061</t>
  </si>
  <si>
    <t>XS1075720315</t>
  </si>
  <si>
    <t>All 2014-1 Notes are listed on the Irish Stock Exchange.</t>
  </si>
  <si>
    <t>Series 2015-1 Notes</t>
  </si>
  <si>
    <t>2015-1</t>
  </si>
  <si>
    <t>XS1207302230</t>
  </si>
  <si>
    <t>US34988WAY03</t>
  </si>
  <si>
    <t>Jan-2016</t>
  </si>
  <si>
    <t>XS1207302826</t>
  </si>
  <si>
    <t>US34988WAZ77</t>
  </si>
  <si>
    <t>XS1207307205</t>
  </si>
  <si>
    <t>XS1207303717</t>
  </si>
  <si>
    <t>All 2015-1 Notes are listed on the Irish Stock Exchange.</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</si>
  <si>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</si>
  <si>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</si>
  <si>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</si>
  <si>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</si>
  <si>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</si>
  <si>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</si>
  <si>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</si>
  <si>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</si>
  <si>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</si>
  <si>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Moody’s assigned a Long term Counterparty Risk Assessment rating of Aa3 to Abbey National Treasury Services plc on 4th June 2015.</t>
  </si>
  <si>
    <t>BBB- or F3 (Fitch) / BBB+ (S&amp;P)</t>
  </si>
  <si>
    <t xml:space="preserve">Abbey National Treasury Services plc
</t>
  </si>
  <si>
    <t>A / Aa3 (Cr)* / A</t>
  </si>
  <si>
    <t>A or F1 (Fitch) / A3(cr) (Moody's) / A or A-1 (or A+ if no ST rating) (S&amp;P)</t>
  </si>
  <si>
    <t>Remedial action required – posting collateral and/or possibility of obtaining guarantee or transfer to eligible transferee</t>
  </si>
  <si>
    <t>Baa1 (cr) (or Baa1 if no counterparty rating) (Moody’s)</t>
  </si>
  <si>
    <t>Further posting collateral and possibility of obtaining guarantee or transfer to eligible transferee</t>
  </si>
  <si>
    <t>Further posting collateral and possibility of obtaining guarantee or transfer to eligible transferee
Further remedial action required including posting collateral and obtaining a guarantee or replacement</t>
  </si>
  <si>
    <t>*All Noted are listed on the London Stock Exchange apart from the series 2012-1 2A1 notes which are listed on the Australian Securities Exchange</t>
  </si>
  <si>
    <t>Excess spread this month annualised</t>
  </si>
  <si>
    <t>Excess spread rolling 12 month average</t>
  </si>
  <si>
    <t>Collateral Postings</t>
  </si>
  <si>
    <t>Counterparty</t>
  </si>
  <si>
    <t>Excluding Z notes</t>
  </si>
  <si>
    <t>Including Z Notes</t>
  </si>
  <si>
    <t>Monthly Excess Spread annualised</t>
  </si>
  <si>
    <t>*Monthly Excess Spread is calculated using monthly Funding Revenue received and one third of Funding's quarterly liabilities</t>
  </si>
  <si>
    <t>qrySEL08_OriginalLTV</t>
  </si>
  <si>
    <t>qrySEL11_RemainingTerm</t>
  </si>
  <si>
    <t>Principal Paid</t>
  </si>
  <si>
    <t>Mortgage Collections - Interest</t>
  </si>
  <si>
    <t>Excess spreads is calculated by dividing (excess cash available for payments below the General Reserve Fund in the waterfall) by (the Funding 1 Share)</t>
  </si>
  <si>
    <t>qrySEL05_CurrentLTV</t>
  </si>
  <si>
    <t>qrySEL07_LoanPurpose</t>
  </si>
  <si>
    <t>qrySEL13_RepaymentMethod</t>
  </si>
  <si>
    <t>2010-1 A3</t>
  </si>
  <si>
    <t>2011-1 A5</t>
  </si>
  <si>
    <t>2011-1 A7</t>
  </si>
  <si>
    <t>2011-2 A5</t>
  </si>
  <si>
    <t>2012-1 3A1</t>
  </si>
  <si>
    <t>2015-1- A2</t>
  </si>
  <si>
    <t>Deferred Consideration</t>
  </si>
  <si>
    <t>Funding 1 Swap</t>
  </si>
  <si>
    <t>GBP FIXED</t>
  </si>
  <si>
    <t>USD FIXED</t>
  </si>
  <si>
    <t>Redemptions</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</si>
  <si>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</si>
  <si>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</si>
  <si>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</si>
  <si>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</si>
  <si>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</si>
  <si>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</si>
  <si>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</si>
  <si>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</si>
  <si>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</si>
  <si>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qrySEL09_ProductType</t>
  </si>
  <si>
    <t>Current value of Loans in portfolio at 30 June 2016</t>
  </si>
  <si>
    <t>01-July-16 to 31-July-16</t>
  </si>
  <si>
    <t>146920</t>
  </si>
  <si>
    <t>Quarterly Excess Spread* as at July 2016</t>
  </si>
  <si>
    <t>Monthly Excess Spread* as at July 2016</t>
  </si>
  <si>
    <t>There was no collateral posted during the reporting period 01-July-16 to 31-July-16</t>
  </si>
  <si>
    <t>18/07/2016 - 18/01/2017</t>
  </si>
  <si>
    <t>17/07/2016 - 18/10/2016</t>
  </si>
  <si>
    <t>18/07/2016 - 18/10/2016</t>
  </si>
  <si>
    <t>18th July 2016 - 18th October 2016</t>
  </si>
  <si>
    <t>* Redemptions this period include 280 accounts where minor balances totalling £113,979.30 remain to be collected after redemption. These balances have been repurchased by the seller.</t>
  </si>
  <si>
    <t>Current value of Loans in portfolio at 31 July 2016</t>
  </si>
  <si>
    <t>Principal Ledger as calculated on 01 August 2016</t>
  </si>
  <si>
    <t>Funding Share as calculated on 01 August 2016</t>
  </si>
  <si>
    <t>Funding Share % as calculated on 01 August 2016</t>
  </si>
  <si>
    <t>Seller Share as calculated on 01 August 2016</t>
  </si>
  <si>
    <t>Seller Share % as calculated on 01 August 2016</t>
  </si>
  <si>
    <t>Minimum Seller Share (Amount) on 31 July 2016</t>
  </si>
  <si>
    <t>* for distribution period 1st July 2016 - 31st July 2016</t>
  </si>
  <si>
    <t>The average Loan size was approximately £72,617.43, the maximum Loan size was £735,790.90 and the minimum Loan size was £0.</t>
  </si>
  <si>
    <t>The weighted average remaining term of Loans was approximately 161.78 months, the maximum remaining term of Loans was 426 months and the minimum remaining term of Loans was 0 months.</t>
  </si>
  <si>
    <t>The weighted average indexed loan to value was approximately 48.76%, the maximum indexed loan to value was 211% and the minimum indexed loan to value was 0%.</t>
  </si>
  <si>
    <t>The weighted average loan to value was approximately 57%, the maximum loan to value was 204% and the minimum loan to value was 0%.</t>
  </si>
  <si>
    <t>The weighted average original loan to value was approximately 70.81%, the maximum loan to value was 95% and the minimum loan to value was 1%.</t>
  </si>
  <si>
    <t>The weighted average seasoning of Loans was approximately 123.66 months, the maximum seasoning of Loans was 610 months and the minimum seasoning of Loans was 48 months.</t>
  </si>
  <si>
    <t>SAN UK</t>
  </si>
  <si>
    <t>On the payment date 18 July 2016 notes 2010-3 A3, 2011-1 A5, A6, A7 and Z notes were fully redeemed.</t>
  </si>
  <si>
    <t>General Reserve Fund Amount</t>
  </si>
  <si>
    <t>(Series 2015-1  Class A2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</si>
</sst>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0.0000000%"/>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quot;£&quot;#,##0"/>
    <numFmt numFmtId="178" formatCode="_(* #,##0_);_(* \(#,##0\);_(* &quot;-&quot;??_);_(@_)"/>
    <numFmt numFmtId="179" formatCode="mmm\-yyyy"/>
    <numFmt numFmtId="180" formatCode="#,##0.00_ ;\-#,##0.00\ "/>
    <numFmt numFmtId="181" formatCode="_-* #,##0.0000_-;\-* #,##0.0000_-;_-* &quot;-&quot;??_-;_-@_-"/>
    <numFmt numFmtId="182" formatCode="_-[$€-2]* #,##0.00_-;\-[$€-2]* #,##0.00_-;_-[$€-2]* &quot;-&quot;??_-"/>
    <numFmt numFmtId="183" formatCode="#,##0.00_ ;[Red]\-#,##0.00\ "/>
    <numFmt numFmtId="184" formatCode="&quot;£&quot;#,##0.00"/>
    <numFmt numFmtId="185" formatCode="mmmm\-yy"/>
    <numFmt numFmtId="186" formatCode="0;\-0;;@"/>
    <numFmt numFmtId="187" formatCode="m/d/yy_%_)"/>
    <numFmt numFmtId="188" formatCode="0_%_);\(0\)_%;0_%_);@_%_)"/>
    <numFmt numFmtId="189" formatCode="_([$€]* #,##0.00_);_([$€]* \(#,##0.00\);_([$€]* &quot;-&quot;??_);_(@_)"/>
    <numFmt numFmtId="190" formatCode="0.0\%_);\(0.0\%\);0.0\%_);@_%_)"/>
    <numFmt numFmtId="191" formatCode="0.0\x_)_);&quot;NM&quot;_x_)_);0.0\x_)_);@_%_)"/>
    <numFmt numFmtId="192" formatCode="0.00_)"/>
    <numFmt numFmtId="193" formatCode="&quot;¥&quot;#,##0.00;[Red]\-&quot;¥&quot;#,##0.00"/>
    <numFmt numFmtId="194" formatCode="#,###,;\(#,###,\)"/>
    <numFmt numFmtId="195" formatCode="0.00000000000E+00"/>
    <numFmt numFmtId="196" formatCode="#,##0_ ;\-#,##0\ "/>
  </numFmts>
  <fonts count="100">
    <font>
      <sz val="10"/>
      <name val="Arial"/>
    </font>
    <font>
      <sz val="10"/>
      <color theme="1"/>
      <name val="Arial"/>
      <family val="2"/>
    </font>
    <font>
      <sz val="8"/>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8"/>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sz val="10"/>
      <color indexed="8"/>
      <name val="Arial"/>
      <family val="2"/>
    </font>
    <font>
      <b/>
      <sz val="9"/>
      <color rgb="FFFF0000"/>
      <name val="Arial"/>
      <family val="2"/>
    </font>
    <font>
      <b/>
      <sz val="12"/>
      <name val="Arial"/>
      <family val="2"/>
    </font>
    <font>
      <b/>
      <i/>
      <sz val="18"/>
      <color rgb="FFFF0000"/>
      <name val="Arial"/>
      <family val="2"/>
    </font>
    <font>
      <sz val="10"/>
      <color indexed="8"/>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10"/>
      <color indexed="8"/>
      <name val="Arial"/>
      <family val="2"/>
    </font>
    <font>
      <sz val="8"/>
      <color indexed="8"/>
      <name val="Calibri"/>
      <family val="2"/>
    </font>
    <font>
      <sz val="8"/>
      <color indexed="8"/>
      <name val="Calibri"/>
      <family val="2"/>
    </font>
    <font>
      <sz val="10"/>
      <color indexed="8"/>
      <name val="Arial"/>
      <family val="2"/>
    </font>
    <font>
      <sz val="9"/>
      <name val="Dax"/>
      <family val="2"/>
    </font>
    <font>
      <b/>
      <i/>
      <u/>
      <sz val="24"/>
      <color indexed="12"/>
      <name val="Tms Rmn"/>
    </font>
    <font>
      <sz val="7"/>
      <name val="Small Fonts"/>
      <family val="2"/>
    </font>
    <font>
      <sz val="9"/>
      <name val="Arial"/>
      <family val="2"/>
    </font>
    <font>
      <sz val="10"/>
      <color rgb="FF000000"/>
      <name val="Arial"/>
      <family val="2"/>
    </font>
    <font>
      <sz val="8"/>
      <color indexed="8"/>
      <name val="Calibri"/>
      <family val="2"/>
    </font>
    <font>
      <sz val="10"/>
      <color indexed="8"/>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6" tint="0.79998168889431442"/>
        <bgColor indexed="64"/>
      </patternFill>
    </fill>
    <fill>
      <patternFill patternType="solid">
        <fgColor rgb="FFFFFF00"/>
        <bgColor indexed="64"/>
      </patternFill>
    </fill>
    <fill>
      <patternFill patternType="solid">
        <fgColor indexed="22"/>
        <bgColor indexed="0"/>
      </patternFill>
    </fill>
    <fill>
      <patternFill patternType="solid">
        <fgColor theme="9" tint="0.79998168889431442"/>
        <bgColor indexed="64"/>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lightDown">
        <bgColor theme="0" tint="-0.14996795556505021"/>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22"/>
      </top>
      <bottom style="thin">
        <color indexed="8"/>
      </bottom>
      <diagonal/>
    </border>
    <border>
      <left style="thin">
        <color indexed="14"/>
      </left>
      <right/>
      <top style="thin">
        <color indexed="14"/>
      </top>
      <bottom/>
      <diagonal/>
    </border>
  </borders>
  <cellStyleXfs count="38897">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167" fontId="20"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9" fontId="25" fillId="0" borderId="0" applyFont="0" applyFill="0" applyBorder="0" applyAlignment="0" applyProtection="0">
      <alignment horizontal="right"/>
    </xf>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64" fontId="18" fillId="0" borderId="0" applyFont="0" applyFill="0" applyBorder="0" applyAlignment="0" applyProtection="0"/>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70" fontId="25" fillId="0" borderId="0" applyFont="0" applyFill="0" applyBorder="0" applyAlignment="0" applyProtection="0">
      <alignment horizontal="right"/>
    </xf>
    <xf numFmtId="164" fontId="18" fillId="0" borderId="0" applyFont="0" applyFill="0" applyBorder="0" applyAlignment="0" applyProtection="0"/>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70" fontId="25" fillId="0" borderId="0" applyFont="0" applyFill="0" applyBorder="0" applyAlignment="0" applyProtection="0">
      <alignment horizontal="right"/>
    </xf>
    <xf numFmtId="165" fontId="14" fillId="0" borderId="0" applyFont="0" applyFill="0" applyBorder="0" applyAlignment="0" applyProtection="0"/>
    <xf numFmtId="164" fontId="1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4" fillId="0" borderId="0" applyFont="0" applyFill="0" applyBorder="0" applyAlignment="0" applyProtection="0"/>
    <xf numFmtId="164" fontId="1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1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1" fontId="26"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5" fillId="0" borderId="0" applyFont="0" applyFill="0" applyBorder="0" applyAlignment="0" applyProtection="0">
      <alignment horizontal="right"/>
    </xf>
    <xf numFmtId="173" fontId="25"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9"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30" fillId="0" borderId="0" applyFont="0" applyFill="0" applyBorder="0" applyAlignment="0" applyProtection="0"/>
    <xf numFmtId="9" fontId="30" fillId="0" borderId="0" applyFont="0" applyFill="0" applyBorder="0" applyAlignment="0" applyProtection="0"/>
    <xf numFmtId="0" fontId="11" fillId="0" borderId="0"/>
    <xf numFmtId="43" fontId="11" fillId="0" borderId="0" applyFont="0" applyFill="0" applyBorder="0" applyAlignment="0" applyProtection="0"/>
    <xf numFmtId="0" fontId="11" fillId="0" borderId="0" applyNumberFormat="0" applyFont="0" applyFill="0" applyBorder="0" applyAlignment="0" applyProtection="0"/>
    <xf numFmtId="0" fontId="48"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1" fontId="13" fillId="0" borderId="0" applyFont="0" applyFill="0" applyBorder="0" applyAlignment="0" applyProtection="0"/>
    <xf numFmtId="165" fontId="13" fillId="0" borderId="0" applyFont="0" applyFill="0" applyBorder="0" applyAlignment="0" applyProtection="0"/>
    <xf numFmtId="164" fontId="18" fillId="0" borderId="0" applyFont="0" applyFill="0" applyBorder="0" applyAlignment="0" applyProtection="0"/>
    <xf numFmtId="181" fontId="13" fillId="0" borderId="0" applyFont="0" applyFill="0" applyBorder="0" applyAlignment="0" applyProtection="0"/>
    <xf numFmtId="164" fontId="18" fillId="0" borderId="0" applyFont="0" applyFill="0" applyBorder="0" applyAlignment="0" applyProtection="0"/>
    <xf numFmtId="181" fontId="13" fillId="0" borderId="0" applyFont="0" applyFill="0" applyBorder="0" applyAlignment="0" applyProtection="0"/>
    <xf numFmtId="182" fontId="13" fillId="0" borderId="0" applyFont="0" applyFill="0" applyBorder="0" applyAlignment="0" applyProtection="0"/>
    <xf numFmtId="0" fontId="53" fillId="0" borderId="0" applyFill="0" applyBorder="0" applyProtection="0">
      <alignment horizontal="left"/>
    </xf>
    <xf numFmtId="0" fontId="12" fillId="0" borderId="0" applyNumberFormat="0" applyFont="0" applyFill="0" applyBorder="0" applyAlignment="0" applyProtection="0"/>
    <xf numFmtId="0" fontId="54" fillId="25" borderId="27" applyNumberFormat="0">
      <alignment horizontal="right"/>
    </xf>
    <xf numFmtId="0" fontId="11" fillId="0" borderId="0" applyNumberFormat="0" applyFont="0" applyFill="0" applyBorder="0" applyAlignment="0" applyProtection="0"/>
    <xf numFmtId="40" fontId="55" fillId="25" borderId="0">
      <alignment horizontal="right"/>
    </xf>
    <xf numFmtId="0" fontId="56" fillId="25" borderId="0">
      <alignment horizontal="right"/>
    </xf>
    <xf numFmtId="0" fontId="57" fillId="25" borderId="8"/>
    <xf numFmtId="0" fontId="57" fillId="0" borderId="0" applyBorder="0">
      <alignment horizontal="centerContinuous"/>
    </xf>
    <xf numFmtId="0" fontId="58" fillId="0" borderId="0" applyBorder="0">
      <alignment horizontal="centerContinuous"/>
    </xf>
    <xf numFmtId="183" fontId="59" fillId="26" borderId="28" applyFont="0" applyBorder="0" applyAlignment="0" applyProtection="0">
      <alignment horizontal="centerContinuous"/>
    </xf>
    <xf numFmtId="0" fontId="60" fillId="0" borderId="0" applyBorder="0" applyProtection="0">
      <alignment horizontal="left"/>
    </xf>
    <xf numFmtId="0" fontId="45" fillId="0" borderId="0" applyFill="0" applyBorder="0" applyProtection="0">
      <alignment horizontal="left"/>
    </xf>
    <xf numFmtId="0" fontId="15" fillId="0" borderId="7" applyFill="0" applyBorder="0" applyProtection="0">
      <alignment horizontal="left" vertical="top"/>
    </xf>
    <xf numFmtId="43" fontId="29"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8" fillId="0" borderId="0" applyFont="0" applyFill="0" applyBorder="0" applyAlignment="0" applyProtection="0"/>
    <xf numFmtId="165" fontId="13" fillId="0" borderId="0" applyFont="0" applyFill="0" applyBorder="0" applyAlignment="0" applyProtection="0"/>
    <xf numFmtId="164" fontId="18"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8" fillId="0" borderId="0" applyFont="0" applyFill="0" applyBorder="0" applyAlignment="0" applyProtection="0"/>
    <xf numFmtId="165" fontId="13" fillId="0" borderId="0" applyFont="0" applyFill="0" applyBorder="0" applyAlignment="0" applyProtection="0"/>
    <xf numFmtId="164" fontId="18" fillId="0" borderId="0" applyFont="0" applyFill="0" applyBorder="0" applyAlignment="0" applyProtection="0"/>
    <xf numFmtId="165"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3"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43"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43"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43"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61" fillId="0" borderId="0" applyNumberFormat="0" applyFill="0" applyBorder="0" applyAlignment="0" applyProtection="0">
      <alignment vertical="top"/>
      <protection locked="0"/>
    </xf>
    <xf numFmtId="0" fontId="4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5" fillId="32" borderId="0">
      <alignment horizontal="left"/>
    </xf>
    <xf numFmtId="0" fontId="63" fillId="32" borderId="0">
      <alignment horizontal="right"/>
    </xf>
    <xf numFmtId="0" fontId="66" fillId="33" borderId="0">
      <alignment horizontal="center"/>
    </xf>
    <xf numFmtId="0" fontId="63" fillId="32" borderId="0">
      <alignment horizontal="right"/>
    </xf>
    <xf numFmtId="0" fontId="67" fillId="33" borderId="0">
      <alignment horizontal="left"/>
    </xf>
    <xf numFmtId="165"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0" fontId="4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32" borderId="0">
      <alignment horizontal="left"/>
    </xf>
    <xf numFmtId="0" fontId="42" fillId="33"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8" fillId="0" borderId="0" applyFont="0" applyFill="0" applyBorder="0" applyAlignment="0" applyProtection="0"/>
    <xf numFmtId="0" fontId="42" fillId="34" borderId="0">
      <alignment horizontal="center"/>
    </xf>
    <xf numFmtId="49" fontId="68" fillId="33" borderId="0">
      <alignment horizontal="center"/>
    </xf>
    <xf numFmtId="0" fontId="63" fillId="32" borderId="0">
      <alignment horizontal="center"/>
    </xf>
    <xf numFmtId="0" fontId="63" fillId="32" borderId="0">
      <alignment horizontal="centerContinuous"/>
    </xf>
    <xf numFmtId="0" fontId="69" fillId="33" borderId="0">
      <alignment horizontal="left"/>
    </xf>
    <xf numFmtId="49" fontId="69" fillId="33" borderId="0">
      <alignment horizontal="center"/>
    </xf>
    <xf numFmtId="0" fontId="65" fillId="32" borderId="0">
      <alignment horizontal="left"/>
    </xf>
    <xf numFmtId="49" fontId="69" fillId="33" borderId="0">
      <alignment horizontal="left"/>
    </xf>
    <xf numFmtId="0" fontId="65" fillId="32" borderId="0">
      <alignment horizontal="centerContinuous"/>
    </xf>
    <xf numFmtId="0" fontId="65" fillId="32" borderId="0">
      <alignment horizontal="right"/>
    </xf>
    <xf numFmtId="49" fontId="42" fillId="33" borderId="0">
      <alignment horizontal="left"/>
    </xf>
    <xf numFmtId="0" fontId="63" fillId="32" borderId="0">
      <alignment horizontal="right"/>
    </xf>
    <xf numFmtId="0" fontId="69" fillId="7" borderId="0">
      <alignment horizontal="center"/>
    </xf>
    <xf numFmtId="0" fontId="70" fillId="7" borderId="0">
      <alignment horizontal="center"/>
    </xf>
    <xf numFmtId="9" fontId="13" fillId="0" borderId="0" applyFont="0" applyFill="0" applyBorder="0" applyAlignment="0" applyProtection="0"/>
    <xf numFmtId="0" fontId="13" fillId="0" borderId="0"/>
    <xf numFmtId="0" fontId="71" fillId="33" borderId="0">
      <alignment horizontal="center"/>
    </xf>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72" fillId="0" borderId="0"/>
    <xf numFmtId="0" fontId="43" fillId="0" borderId="0"/>
    <xf numFmtId="0" fontId="43" fillId="0" borderId="0"/>
    <xf numFmtId="0" fontId="7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0" fontId="25" fillId="0" borderId="0" applyFont="0" applyFill="0" applyBorder="0" applyAlignment="0" applyProtection="0">
      <alignment horizontal="right"/>
    </xf>
    <xf numFmtId="10" fontId="13" fillId="0" borderId="0"/>
    <xf numFmtId="187" fontId="25" fillId="0" borderId="0" applyFont="0" applyFill="0" applyBorder="0" applyAlignment="0" applyProtection="0"/>
    <xf numFmtId="14" fontId="43" fillId="0" borderId="0" applyFill="0" applyBorder="0" applyAlignment="0"/>
    <xf numFmtId="38" fontId="16" fillId="0" borderId="40">
      <alignment vertical="center"/>
    </xf>
    <xf numFmtId="188" fontId="25" fillId="0" borderId="41"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89" fontId="13" fillId="0" borderId="0" applyFont="0" applyFill="0" applyBorder="0" applyAlignment="0" applyProtection="0"/>
    <xf numFmtId="0" fontId="53" fillId="0" borderId="0" applyFill="0" applyBorder="0" applyProtection="0">
      <alignment horizontal="left"/>
    </xf>
    <xf numFmtId="0" fontId="44" fillId="36" borderId="42" applyAlignment="0" applyProtection="0"/>
    <xf numFmtId="190" fontId="25" fillId="0" borderId="0" applyFont="0" applyFill="0" applyBorder="0" applyAlignment="0" applyProtection="0">
      <alignment horizontal="right"/>
    </xf>
    <xf numFmtId="0" fontId="78" fillId="0" borderId="0" applyProtection="0">
      <alignment horizontal="right"/>
    </xf>
    <xf numFmtId="0" fontId="74" fillId="0" borderId="31" applyNumberFormat="0" applyAlignment="0" applyProtection="0">
      <alignment horizontal="left" vertical="center"/>
    </xf>
    <xf numFmtId="0" fontId="74" fillId="0" borderId="42">
      <alignment horizontal="left" vertical="center"/>
    </xf>
    <xf numFmtId="0" fontId="79"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43" fontId="13" fillId="0" borderId="0" applyFont="0" applyFill="0" applyBorder="0" applyAlignment="0" applyProtection="0"/>
    <xf numFmtId="191" fontId="25" fillId="0" borderId="0" applyFont="0" applyFill="0" applyBorder="0" applyAlignment="0" applyProtection="0">
      <alignment horizontal="right"/>
    </xf>
    <xf numFmtId="192" fontId="80" fillId="0" borderId="0"/>
    <xf numFmtId="0" fontId="13" fillId="0" borderId="0">
      <alignment horizontal="left" wrapText="1"/>
    </xf>
    <xf numFmtId="0" fontId="18" fillId="0" borderId="0">
      <alignment horizontal="left" wrapText="1"/>
    </xf>
    <xf numFmtId="0" fontId="10" fillId="0" borderId="0"/>
    <xf numFmtId="37" fontId="13" fillId="0" borderId="0"/>
    <xf numFmtId="1" fontId="81" fillId="0" borderId="0" applyProtection="0">
      <alignment horizontal="right" vertical="center"/>
    </xf>
    <xf numFmtId="0" fontId="77" fillId="0" borderId="43" applyNumberFormat="0" applyAlignment="0" applyProtection="0"/>
    <xf numFmtId="0" fontId="20" fillId="37" borderId="0" applyNumberFormat="0" applyFont="0" applyBorder="0" applyAlignment="0" applyProtection="0"/>
    <xf numFmtId="0" fontId="15" fillId="38" borderId="44" applyNumberFormat="0" applyFont="0" applyBorder="0" applyAlignment="0" applyProtection="0">
      <alignment horizontal="center"/>
    </xf>
    <xf numFmtId="0" fontId="15" fillId="39" borderId="44" applyNumberFormat="0" applyFont="0" applyBorder="0" applyAlignment="0" applyProtection="0">
      <alignment horizontal="center"/>
    </xf>
    <xf numFmtId="0" fontId="20" fillId="0" borderId="45" applyNumberFormat="0" applyAlignment="0" applyProtection="0"/>
    <xf numFmtId="0" fontId="20" fillId="0" borderId="46" applyNumberFormat="0" applyAlignment="0" applyProtection="0"/>
    <xf numFmtId="0" fontId="77" fillId="0" borderId="47"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3" fontId="82" fillId="0" borderId="0" applyFont="0" applyFill="0" applyBorder="0" applyAlignment="0" applyProtection="0"/>
    <xf numFmtId="10" fontId="83"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84" fillId="40" borderId="0"/>
    <xf numFmtId="183" fontId="59" fillId="26" borderId="28" applyFont="0" applyBorder="0" applyAlignment="0" applyProtection="0">
      <alignment horizontal="centerContinuous"/>
    </xf>
    <xf numFmtId="194" fontId="85" fillId="0" borderId="0" applyFont="0" applyFill="0" applyBorder="0" applyAlignment="0" applyProtection="0"/>
    <xf numFmtId="171" fontId="26" fillId="0" borderId="0" applyFont="0" applyFill="0" applyBorder="0" applyAlignment="0" applyProtection="0"/>
    <xf numFmtId="0" fontId="86" fillId="0" borderId="0" applyBorder="0" applyProtection="0">
      <alignment vertical="center"/>
    </xf>
    <xf numFmtId="188" fontId="86" fillId="0" borderId="9" applyBorder="0" applyProtection="0">
      <alignment horizontal="right" vertical="center"/>
    </xf>
    <xf numFmtId="0" fontId="87" fillId="41" borderId="0" applyBorder="0" applyProtection="0">
      <alignment horizontal="centerContinuous" vertical="center"/>
    </xf>
    <xf numFmtId="0" fontId="87" fillId="42" borderId="9" applyBorder="0" applyProtection="0">
      <alignment horizontal="centerContinuous" vertical="center"/>
    </xf>
    <xf numFmtId="0" fontId="60" fillId="0" borderId="0" applyBorder="0" applyProtection="0">
      <alignment horizontal="left"/>
    </xf>
    <xf numFmtId="0" fontId="45" fillId="0" borderId="0" applyFill="0" applyBorder="0" applyProtection="0">
      <alignment horizontal="left"/>
    </xf>
    <xf numFmtId="49" fontId="43" fillId="0" borderId="0" applyFill="0" applyBorder="0" applyAlignment="0"/>
    <xf numFmtId="0" fontId="13" fillId="0" borderId="0" applyFill="0" applyBorder="0" applyAlignment="0"/>
    <xf numFmtId="0" fontId="13" fillId="0" borderId="0" applyFill="0" applyBorder="0" applyAlignment="0"/>
    <xf numFmtId="14" fontId="20" fillId="0" borderId="0" applyFont="0" applyFill="0" applyBorder="0" applyProtection="0"/>
    <xf numFmtId="0" fontId="16" fillId="0" borderId="0"/>
    <xf numFmtId="0" fontId="16" fillId="0" borderId="0"/>
    <xf numFmtId="0" fontId="16" fillId="0" borderId="0"/>
    <xf numFmtId="0" fontId="89" fillId="0" borderId="0"/>
    <xf numFmtId="0" fontId="89" fillId="0" borderId="0"/>
    <xf numFmtId="0" fontId="92" fillId="0" borderId="0"/>
    <xf numFmtId="0" fontId="43" fillId="0" borderId="0"/>
    <xf numFmtId="0" fontId="43" fillId="0" borderId="0"/>
    <xf numFmtId="0" fontId="43" fillId="0" borderId="0"/>
    <xf numFmtId="43" fontId="12" fillId="0" borderId="0" applyFont="0" applyFill="0" applyBorder="0" applyAlignment="0" applyProtection="0"/>
    <xf numFmtId="43" fontId="13"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93" fillId="0" borderId="0"/>
    <xf numFmtId="43" fontId="18" fillId="0" borderId="0" applyFont="0" applyFill="0" applyBorder="0" applyAlignment="0" applyProtection="0"/>
    <xf numFmtId="44" fontId="13" fillId="0" borderId="0" applyFont="0" applyFill="0" applyBorder="0" applyAlignment="0" applyProtection="0"/>
    <xf numFmtId="0" fontId="94" fillId="1" borderId="51" applyNumberFormat="0" applyFont="0" applyFill="0" applyBorder="0" applyAlignment="0" applyProtection="0">
      <alignment horizontal="left"/>
      <protection locked="0"/>
    </xf>
    <xf numFmtId="37" fontId="95" fillId="0" borderId="0"/>
    <xf numFmtId="0" fontId="13" fillId="0" borderId="0">
      <alignment horizontal="left" wrapText="1"/>
    </xf>
    <xf numFmtId="0" fontId="13" fillId="0" borderId="0">
      <alignment horizontal="left" wrapText="1"/>
    </xf>
    <xf numFmtId="0" fontId="15" fillId="0" borderId="7" applyFill="0" applyBorder="0" applyProtection="0">
      <alignment horizontal="left" vertical="top"/>
    </xf>
    <xf numFmtId="0" fontId="96" fillId="0" borderId="0"/>
    <xf numFmtId="0" fontId="1" fillId="0" borderId="0"/>
    <xf numFmtId="43" fontId="1" fillId="0" borderId="0" applyFont="0" applyFill="0" applyBorder="0" applyAlignment="0" applyProtection="0"/>
    <xf numFmtId="43" fontId="13"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99" fillId="0" borderId="0"/>
  </cellStyleXfs>
  <cellXfs count="699">
    <xf numFmtId="0" fontId="0" fillId="0" borderId="0" xfId="0"/>
    <xf numFmtId="0" fontId="13" fillId="0" borderId="0" xfId="10248" applyFont="1" applyBorder="1"/>
    <xf numFmtId="0" fontId="34"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5"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11" fillId="0" borderId="0" xfId="10248" applyFont="1"/>
    <xf numFmtId="0" fontId="36" fillId="0" borderId="0" xfId="10248" applyFont="1" applyFill="1" applyBorder="1"/>
    <xf numFmtId="0" fontId="13"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43" fillId="0" borderId="0" xfId="10248" applyFont="1" applyFill="1"/>
    <xf numFmtId="0" fontId="13" fillId="0" borderId="0" xfId="10248" applyFont="1"/>
    <xf numFmtId="15" fontId="44" fillId="0" borderId="0" xfId="10248" applyNumberFormat="1" applyFont="1" applyFill="1" applyBorder="1" applyAlignment="1">
      <alignment horizontal="right"/>
    </xf>
    <xf numFmtId="15" fontId="44"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44" fillId="0" borderId="3" xfId="10248" applyFont="1" applyFill="1" applyBorder="1" applyAlignment="1">
      <alignment horizontal="left"/>
    </xf>
    <xf numFmtId="0" fontId="44" fillId="0" borderId="9" xfId="10248" applyFont="1" applyFill="1" applyBorder="1" applyAlignment="1">
      <alignment horizontal="left"/>
    </xf>
    <xf numFmtId="0" fontId="13" fillId="0" borderId="10" xfId="10248" applyFont="1" applyFill="1" applyBorder="1"/>
    <xf numFmtId="0" fontId="12" fillId="0" borderId="0" xfId="10248" applyFont="1" applyFill="1"/>
    <xf numFmtId="0" fontId="29" fillId="0" borderId="0" xfId="10248" applyFont="1" applyFill="1" applyBorder="1"/>
    <xf numFmtId="0" fontId="47" fillId="0" borderId="0" xfId="10248" applyFont="1" applyFill="1" applyBorder="1" applyAlignment="1">
      <alignment horizontal="right"/>
    </xf>
    <xf numFmtId="0" fontId="29" fillId="0" borderId="0" xfId="10248" applyFont="1" applyFill="1" applyBorder="1" applyAlignment="1">
      <alignment horizontal="left"/>
    </xf>
    <xf numFmtId="0" fontId="29" fillId="0" borderId="0" xfId="10248" applyFont="1" applyFill="1" applyBorder="1" applyAlignment="1">
      <alignment wrapText="1"/>
    </xf>
    <xf numFmtId="0" fontId="13" fillId="0" borderId="0" xfId="10251" applyFont="1" applyFill="1" applyBorder="1" applyAlignment="1" applyProtection="1"/>
    <xf numFmtId="0" fontId="49" fillId="0" borderId="0" xfId="10251" applyFont="1" applyFill="1" applyBorder="1" applyAlignment="1" applyProtection="1"/>
    <xf numFmtId="0" fontId="44" fillId="0" borderId="0" xfId="10248" applyFont="1" applyFill="1" applyBorder="1" applyAlignment="1">
      <alignment vertical="top"/>
    </xf>
    <xf numFmtId="0" fontId="44" fillId="0" borderId="0" xfId="10248" applyFont="1" applyFill="1" applyBorder="1" applyAlignment="1"/>
    <xf numFmtId="0" fontId="29" fillId="0" borderId="0" xfId="10248" applyFont="1" applyBorder="1"/>
    <xf numFmtId="0" fontId="11" fillId="0" borderId="0" xfId="10248"/>
    <xf numFmtId="0" fontId="32" fillId="0" borderId="14" xfId="10248" applyFont="1" applyBorder="1" applyAlignment="1">
      <alignment horizontal="center"/>
    </xf>
    <xf numFmtId="0" fontId="32" fillId="0" borderId="14" xfId="10248" applyFont="1" applyBorder="1" applyAlignment="1">
      <alignment horizontal="center" vertical="center"/>
    </xf>
    <xf numFmtId="0" fontId="45" fillId="0" borderId="11" xfId="10248" applyFont="1" applyFill="1" applyBorder="1"/>
    <xf numFmtId="0" fontId="31" fillId="23" borderId="12" xfId="10248" applyFont="1" applyFill="1" applyBorder="1" applyAlignment="1">
      <alignment horizontal="left" vertical="top"/>
    </xf>
    <xf numFmtId="0" fontId="31" fillId="23" borderId="16" xfId="10248" applyFont="1" applyFill="1" applyBorder="1" applyAlignment="1">
      <alignment horizontal="left"/>
    </xf>
    <xf numFmtId="0" fontId="33" fillId="23" borderId="16" xfId="10248" applyFont="1" applyFill="1" applyBorder="1" applyAlignment="1"/>
    <xf numFmtId="0" fontId="33" fillId="23" borderId="17" xfId="10248" applyFont="1" applyFill="1" applyBorder="1" applyAlignment="1"/>
    <xf numFmtId="0" fontId="31" fillId="23" borderId="12" xfId="10248" applyFont="1" applyFill="1" applyBorder="1" applyAlignment="1">
      <alignment horizontal="left" vertical="top" wrapText="1"/>
    </xf>
    <xf numFmtId="0" fontId="31" fillId="23" borderId="16" xfId="10248" applyFont="1" applyFill="1" applyBorder="1" applyAlignment="1">
      <alignment wrapText="1"/>
    </xf>
    <xf numFmtId="0" fontId="31" fillId="23" borderId="17" xfId="10248" applyFont="1" applyFill="1" applyBorder="1" applyAlignment="1">
      <alignment wrapText="1"/>
    </xf>
    <xf numFmtId="0" fontId="33" fillId="23" borderId="18" xfId="10248" applyFont="1" applyFill="1" applyBorder="1" applyAlignment="1"/>
    <xf numFmtId="0" fontId="33" fillId="23" borderId="0" xfId="10248" applyFont="1" applyFill="1" applyBorder="1" applyAlignment="1"/>
    <xf numFmtId="0" fontId="33" fillId="23" borderId="19" xfId="10248" applyFont="1" applyFill="1" applyBorder="1" applyAlignment="1"/>
    <xf numFmtId="0" fontId="31" fillId="23" borderId="18" xfId="10248" applyFont="1" applyFill="1" applyBorder="1" applyAlignment="1">
      <alignment wrapText="1"/>
    </xf>
    <xf numFmtId="0" fontId="31" fillId="23" borderId="0" xfId="10248" applyFont="1" applyFill="1" applyBorder="1" applyAlignment="1">
      <alignment wrapText="1"/>
    </xf>
    <xf numFmtId="0" fontId="31" fillId="23" borderId="19" xfId="10248" applyFont="1" applyFill="1" applyBorder="1" applyAlignment="1">
      <alignment wrapText="1"/>
    </xf>
    <xf numFmtId="0" fontId="45" fillId="0" borderId="12" xfId="10248" applyFont="1" applyFill="1" applyBorder="1" applyAlignment="1">
      <alignment horizontal="left"/>
    </xf>
    <xf numFmtId="0" fontId="45" fillId="0" borderId="16" xfId="10248" applyFont="1" applyFill="1" applyBorder="1" applyAlignment="1">
      <alignment horizontal="left"/>
    </xf>
    <xf numFmtId="0" fontId="45" fillId="0" borderId="16" xfId="10248" applyFont="1" applyFill="1" applyBorder="1" applyAlignment="1"/>
    <xf numFmtId="0" fontId="45" fillId="0" borderId="17" xfId="10248" applyFont="1" applyFill="1" applyBorder="1" applyAlignment="1"/>
    <xf numFmtId="174" fontId="45" fillId="0" borderId="17" xfId="10249" applyNumberFormat="1" applyFont="1" applyFill="1" applyBorder="1" applyAlignment="1">
      <alignment horizontal="right"/>
    </xf>
    <xf numFmtId="0" fontId="45" fillId="0" borderId="20" xfId="10248" applyFont="1" applyFill="1" applyBorder="1" applyAlignment="1">
      <alignment horizontal="left"/>
    </xf>
    <xf numFmtId="0" fontId="45" fillId="0" borderId="11" xfId="10248" applyFont="1" applyFill="1" applyBorder="1" applyAlignment="1">
      <alignment horizontal="left"/>
    </xf>
    <xf numFmtId="0" fontId="45" fillId="0" borderId="11" xfId="10248" applyFont="1" applyFill="1" applyBorder="1" applyAlignment="1"/>
    <xf numFmtId="0" fontId="45" fillId="0" borderId="21" xfId="10248" applyFont="1" applyFill="1" applyBorder="1" applyAlignment="1"/>
    <xf numFmtId="0" fontId="45" fillId="0" borderId="18" xfId="10248" applyFont="1" applyFill="1" applyBorder="1" applyAlignment="1">
      <alignment horizontal="left"/>
    </xf>
    <xf numFmtId="0" fontId="45" fillId="0" borderId="0" xfId="10248" applyFont="1" applyFill="1" applyBorder="1" applyAlignment="1">
      <alignment horizontal="left"/>
    </xf>
    <xf numFmtId="0" fontId="45" fillId="0" borderId="0" xfId="10248" applyFont="1" applyFill="1" applyBorder="1" applyAlignment="1"/>
    <xf numFmtId="0" fontId="45" fillId="0" borderId="19" xfId="10248" applyFont="1" applyFill="1" applyBorder="1" applyAlignment="1"/>
    <xf numFmtId="175" fontId="45" fillId="0" borderId="19" xfId="10249" applyNumberFormat="1" applyFont="1" applyFill="1" applyBorder="1" applyAlignment="1">
      <alignment horizontal="right"/>
    </xf>
    <xf numFmtId="174" fontId="45" fillId="0" borderId="19" xfId="10249" applyNumberFormat="1" applyFont="1" applyFill="1" applyBorder="1" applyAlignment="1">
      <alignment horizontal="right"/>
    </xf>
    <xf numFmtId="10" fontId="45" fillId="0" borderId="21" xfId="10254" applyNumberFormat="1" applyFont="1" applyFill="1" applyBorder="1"/>
    <xf numFmtId="0" fontId="31" fillId="23" borderId="17" xfId="10248" applyFont="1" applyFill="1" applyBorder="1" applyAlignment="1">
      <alignment horizontal="center"/>
    </xf>
    <xf numFmtId="0" fontId="31" fillId="23" borderId="13" xfId="10248" applyFont="1" applyFill="1" applyBorder="1" applyAlignment="1">
      <alignment horizontal="center"/>
    </xf>
    <xf numFmtId="0" fontId="31" fillId="23" borderId="13" xfId="10248" applyFont="1" applyFill="1" applyBorder="1" applyAlignment="1">
      <alignment horizontal="center" wrapText="1"/>
    </xf>
    <xf numFmtId="0" fontId="31" fillId="23" borderId="20" xfId="10248" applyFont="1" applyFill="1" applyBorder="1" applyAlignment="1">
      <alignment wrapText="1"/>
    </xf>
    <xf numFmtId="0" fontId="31" fillId="23" borderId="21" xfId="10248" applyFont="1" applyFill="1" applyBorder="1" applyAlignment="1">
      <alignment wrapText="1"/>
    </xf>
    <xf numFmtId="0" fontId="31" fillId="23" borderId="21" xfId="10248" applyFont="1" applyFill="1" applyBorder="1" applyAlignment="1">
      <alignment horizontal="center"/>
    </xf>
    <xf numFmtId="0" fontId="31" fillId="23" borderId="15" xfId="10248" applyFont="1" applyFill="1" applyBorder="1" applyAlignment="1">
      <alignment horizontal="center"/>
    </xf>
    <xf numFmtId="0" fontId="31" fillId="23" borderId="14" xfId="10248" applyFont="1" applyFill="1" applyBorder="1" applyAlignment="1">
      <alignment horizontal="center"/>
    </xf>
    <xf numFmtId="0" fontId="45" fillId="0" borderId="17" xfId="10248" applyFont="1" applyFill="1" applyBorder="1" applyAlignment="1">
      <alignment horizontal="left"/>
    </xf>
    <xf numFmtId="174" fontId="45" fillId="0" borderId="14" xfId="10249" quotePrefix="1" applyNumberFormat="1" applyFont="1" applyFill="1" applyBorder="1" applyAlignment="1">
      <alignment horizontal="right"/>
    </xf>
    <xf numFmtId="0" fontId="45" fillId="0" borderId="19" xfId="10248" applyFont="1" applyFill="1" applyBorder="1" applyAlignment="1">
      <alignment horizontal="left"/>
    </xf>
    <xf numFmtId="10" fontId="45" fillId="0" borderId="14" xfId="10255" quotePrefix="1" applyNumberFormat="1" applyFont="1" applyFill="1" applyBorder="1" applyAlignment="1">
      <alignment horizontal="right"/>
    </xf>
    <xf numFmtId="174" fontId="45" fillId="0" borderId="23" xfId="10249" quotePrefix="1" applyNumberFormat="1" applyFont="1" applyFill="1" applyBorder="1" applyAlignment="1">
      <alignment horizontal="right"/>
    </xf>
    <xf numFmtId="174" fontId="45" fillId="0" borderId="24" xfId="10249" quotePrefix="1" applyNumberFormat="1" applyFont="1" applyFill="1" applyBorder="1" applyAlignment="1">
      <alignment horizontal="right"/>
    </xf>
    <xf numFmtId="10" fontId="45" fillId="0" borderId="24" xfId="10255" quotePrefix="1" applyNumberFormat="1" applyFont="1" applyFill="1" applyBorder="1" applyAlignment="1">
      <alignment horizontal="right"/>
    </xf>
    <xf numFmtId="174" fontId="45" fillId="0" borderId="0" xfId="10249" applyNumberFormat="1" applyFont="1" applyFill="1" applyBorder="1" applyAlignment="1">
      <alignment horizontal="left"/>
    </xf>
    <xf numFmtId="0" fontId="33" fillId="23" borderId="17" xfId="10248" applyFont="1" applyFill="1" applyBorder="1"/>
    <xf numFmtId="0" fontId="33" fillId="23" borderId="19" xfId="10248" applyFont="1" applyFill="1" applyBorder="1"/>
    <xf numFmtId="165" fontId="45" fillId="0" borderId="0" xfId="10249" applyNumberFormat="1" applyFont="1" applyFill="1" applyBorder="1" applyAlignment="1">
      <alignment horizontal="left"/>
    </xf>
    <xf numFmtId="0" fontId="11" fillId="0" borderId="19" xfId="10248" applyFont="1" applyBorder="1"/>
    <xf numFmtId="0" fontId="45" fillId="0" borderId="0" xfId="10248" applyFont="1" applyFill="1" applyAlignment="1">
      <alignment vertical="top" wrapText="1"/>
    </xf>
    <xf numFmtId="0" fontId="45" fillId="0" borderId="13" xfId="10248" applyFont="1" applyFill="1" applyBorder="1" applyAlignment="1">
      <alignment horizontal="center"/>
    </xf>
    <xf numFmtId="0" fontId="31" fillId="23" borderId="16" xfId="10248" applyFont="1" applyFill="1" applyBorder="1" applyAlignment="1">
      <alignment horizontal="center"/>
    </xf>
    <xf numFmtId="0" fontId="31" fillId="23" borderId="12" xfId="10248" applyFont="1" applyFill="1" applyBorder="1" applyAlignment="1">
      <alignment horizontal="center"/>
    </xf>
    <xf numFmtId="0" fontId="31" fillId="23" borderId="12" xfId="10248" applyFont="1" applyFill="1" applyBorder="1" applyAlignment="1"/>
    <xf numFmtId="0" fontId="31" fillId="23" borderId="17" xfId="10248" applyFont="1" applyFill="1" applyBorder="1" applyAlignment="1"/>
    <xf numFmtId="0" fontId="31" fillId="23" borderId="11" xfId="10248" applyFont="1" applyFill="1" applyBorder="1" applyAlignment="1">
      <alignment horizontal="center"/>
    </xf>
    <xf numFmtId="0" fontId="31" fillId="23" borderId="20" xfId="10248" applyFont="1" applyFill="1" applyBorder="1" applyAlignment="1">
      <alignment horizontal="center"/>
    </xf>
    <xf numFmtId="0" fontId="31" fillId="23" borderId="19" xfId="10248" applyFont="1" applyFill="1" applyBorder="1" applyAlignment="1">
      <alignment horizontal="center" vertical="top"/>
    </xf>
    <xf numFmtId="0" fontId="31" fillId="23" borderId="14" xfId="10248" applyFont="1" applyFill="1" applyBorder="1" applyAlignment="1">
      <alignment horizontal="center" vertical="top"/>
    </xf>
    <xf numFmtId="0" fontId="11" fillId="0" borderId="17" xfId="10248" applyBorder="1"/>
    <xf numFmtId="165" fontId="45" fillId="0" borderId="14" xfId="10249" applyNumberFormat="1" applyFont="1" applyFill="1" applyBorder="1" applyAlignment="1">
      <alignment horizontal="left"/>
    </xf>
    <xf numFmtId="10" fontId="45" fillId="0" borderId="14" xfId="10255" applyNumberFormat="1" applyFont="1" applyFill="1" applyBorder="1" applyAlignment="1">
      <alignment horizontal="right"/>
    </xf>
    <xf numFmtId="178" fontId="45" fillId="0" borderId="14" xfId="10249" applyNumberFormat="1" applyFont="1" applyFill="1" applyBorder="1" applyAlignment="1">
      <alignment horizontal="left"/>
    </xf>
    <xf numFmtId="0" fontId="31" fillId="23" borderId="21" xfId="10248" applyFont="1" applyFill="1" applyBorder="1" applyAlignment="1">
      <alignment horizontal="center" vertical="top"/>
    </xf>
    <xf numFmtId="0" fontId="11" fillId="0" borderId="19" xfId="10248" applyBorder="1"/>
    <xf numFmtId="0" fontId="11" fillId="0" borderId="21" xfId="10248" applyBorder="1"/>
    <xf numFmtId="0" fontId="45" fillId="0" borderId="22" xfId="10248" applyFont="1" applyFill="1" applyBorder="1" applyAlignment="1">
      <alignment horizontal="left"/>
    </xf>
    <xf numFmtId="0" fontId="11" fillId="0" borderId="23" xfId="10248" applyBorder="1"/>
    <xf numFmtId="178" fontId="45" fillId="0" borderId="22" xfId="10249" applyNumberFormat="1" applyFont="1" applyFill="1" applyBorder="1" applyAlignment="1">
      <alignment horizontal="left"/>
    </xf>
    <xf numFmtId="0" fontId="45" fillId="0" borderId="0" xfId="10248" applyFont="1" applyFill="1" applyBorder="1" applyAlignment="1">
      <alignment horizontal="center"/>
    </xf>
    <xf numFmtId="0" fontId="31" fillId="23" borderId="16" xfId="10248" applyFont="1" applyFill="1" applyBorder="1" applyAlignment="1">
      <alignment horizontal="center" wrapText="1"/>
    </xf>
    <xf numFmtId="0" fontId="31" fillId="23" borderId="17" xfId="10248" applyFont="1" applyFill="1" applyBorder="1" applyAlignment="1">
      <alignment horizontal="center" vertical="top" wrapText="1"/>
    </xf>
    <xf numFmtId="10" fontId="45" fillId="0" borderId="0" xfId="10255" applyNumberFormat="1" applyFont="1" applyFill="1" applyBorder="1" applyAlignment="1">
      <alignment horizontal="right"/>
    </xf>
    <xf numFmtId="178" fontId="45" fillId="0" borderId="19" xfId="10249" applyNumberFormat="1" applyFont="1" applyFill="1" applyBorder="1" applyAlignment="1">
      <alignment horizontal="right"/>
    </xf>
    <xf numFmtId="178" fontId="45" fillId="0" borderId="14" xfId="10249" applyNumberFormat="1" applyFont="1" applyFill="1" applyBorder="1" applyAlignment="1">
      <alignment horizontal="right"/>
    </xf>
    <xf numFmtId="0" fontId="45" fillId="0" borderId="14" xfId="10248" applyFont="1" applyFill="1" applyBorder="1" applyAlignment="1">
      <alignment horizontal="left"/>
    </xf>
    <xf numFmtId="178" fontId="45" fillId="0" borderId="23" xfId="10249" applyNumberFormat="1" applyFont="1" applyFill="1" applyBorder="1" applyAlignment="1">
      <alignment horizontal="right"/>
    </xf>
    <xf numFmtId="10" fontId="45" fillId="0" borderId="24" xfId="10255" applyNumberFormat="1" applyFont="1" applyFill="1" applyBorder="1" applyAlignment="1">
      <alignment horizontal="right"/>
    </xf>
    <xf numFmtId="10" fontId="45" fillId="0" borderId="0" xfId="10255" quotePrefix="1" applyNumberFormat="1" applyFont="1" applyFill="1" applyBorder="1" applyAlignment="1">
      <alignment horizontal="right"/>
    </xf>
    <xf numFmtId="0" fontId="45" fillId="0" borderId="15" xfId="10248" applyFont="1" applyFill="1" applyBorder="1" applyAlignment="1">
      <alignment horizontal="left"/>
    </xf>
    <xf numFmtId="10" fontId="29" fillId="0" borderId="0" xfId="10248" applyNumberFormat="1" applyFont="1" applyFill="1"/>
    <xf numFmtId="174" fontId="29" fillId="0" borderId="0" xfId="10248" applyNumberFormat="1" applyFont="1" applyFill="1" applyBorder="1"/>
    <xf numFmtId="178" fontId="45" fillId="0" borderId="15" xfId="10249" applyNumberFormat="1" applyFont="1" applyFill="1" applyBorder="1" applyAlignment="1">
      <alignment horizontal="right"/>
    </xf>
    <xf numFmtId="10" fontId="11" fillId="0" borderId="0" xfId="10248" applyNumberFormat="1"/>
    <xf numFmtId="0" fontId="11" fillId="0" borderId="23" xfId="10248" applyFont="1" applyBorder="1"/>
    <xf numFmtId="178" fontId="45" fillId="0" borderId="15" xfId="10248" applyNumberFormat="1" applyFont="1" applyFill="1" applyBorder="1" applyAlignment="1">
      <alignment horizontal="left"/>
    </xf>
    <xf numFmtId="0" fontId="11" fillId="0" borderId="16" xfId="10248" applyBorder="1"/>
    <xf numFmtId="10" fontId="45" fillId="0" borderId="13" xfId="10248" applyNumberFormat="1" applyFont="1" applyFill="1" applyBorder="1"/>
    <xf numFmtId="0" fontId="11" fillId="0" borderId="0" xfId="10248" applyBorder="1"/>
    <xf numFmtId="15" fontId="45" fillId="0" borderId="14" xfId="10255" applyNumberFormat="1" applyFont="1" applyFill="1" applyBorder="1"/>
    <xf numFmtId="10" fontId="45" fillId="0" borderId="14" xfId="10248" applyNumberFormat="1" applyFont="1" applyFill="1" applyBorder="1"/>
    <xf numFmtId="15" fontId="45" fillId="0" borderId="15" xfId="10255" applyNumberFormat="1" applyFont="1" applyFill="1" applyBorder="1"/>
    <xf numFmtId="178" fontId="45" fillId="0" borderId="19" xfId="10249" quotePrefix="1" applyNumberFormat="1" applyFont="1" applyFill="1" applyBorder="1" applyAlignment="1">
      <alignment horizontal="right"/>
    </xf>
    <xf numFmtId="178" fontId="45" fillId="0" borderId="23" xfId="10255" quotePrefix="1" applyNumberFormat="1" applyFont="1" applyFill="1" applyBorder="1" applyAlignment="1" applyProtection="1">
      <alignment horizontal="right"/>
      <protection locked="0"/>
    </xf>
    <xf numFmtId="0" fontId="45" fillId="0" borderId="13" xfId="10248" applyFont="1" applyFill="1" applyBorder="1" applyAlignment="1">
      <alignment horizontal="left"/>
    </xf>
    <xf numFmtId="165" fontId="45" fillId="0" borderId="19" xfId="10249" applyNumberFormat="1" applyFont="1" applyFill="1" applyBorder="1" applyAlignment="1">
      <alignment horizontal="center"/>
    </xf>
    <xf numFmtId="10" fontId="45" fillId="0" borderId="14" xfId="10255" quotePrefix="1" applyNumberFormat="1" applyFont="1" applyFill="1" applyBorder="1" applyAlignment="1"/>
    <xf numFmtId="43" fontId="45" fillId="0" borderId="18" xfId="10248" applyNumberFormat="1" applyFont="1" applyFill="1" applyBorder="1" applyAlignment="1">
      <alignment horizontal="center"/>
    </xf>
    <xf numFmtId="178" fontId="45" fillId="0" borderId="19" xfId="10249" quotePrefix="1" applyNumberFormat="1" applyFont="1" applyFill="1" applyBorder="1" applyAlignment="1"/>
    <xf numFmtId="178" fontId="45" fillId="0" borderId="14" xfId="10249" quotePrefix="1" applyNumberFormat="1" applyFont="1" applyFill="1" applyBorder="1" applyAlignment="1"/>
    <xf numFmtId="174" fontId="45" fillId="0" borderId="23" xfId="10249" quotePrefix="1" applyNumberFormat="1" applyFont="1" applyFill="1" applyBorder="1" applyAlignment="1"/>
    <xf numFmtId="10" fontId="45" fillId="0" borderId="24" xfId="10255" quotePrefix="1" applyNumberFormat="1" applyFont="1" applyFill="1" applyBorder="1" applyAlignment="1"/>
    <xf numFmtId="0" fontId="45" fillId="0" borderId="23" xfId="10248" applyFont="1" applyFill="1" applyBorder="1" applyAlignment="1">
      <alignment horizontal="left"/>
    </xf>
    <xf numFmtId="0" fontId="45" fillId="0" borderId="0" xfId="10248" applyFont="1" applyFill="1"/>
    <xf numFmtId="14" fontId="45" fillId="0" borderId="0" xfId="10248" applyNumberFormat="1" applyFont="1" applyFill="1"/>
    <xf numFmtId="0" fontId="31" fillId="23" borderId="24" xfId="10248" quotePrefix="1" applyFont="1" applyFill="1" applyBorder="1" applyAlignment="1">
      <alignment horizontal="center" wrapText="1"/>
    </xf>
    <xf numFmtId="0" fontId="31" fillId="23" borderId="24" xfId="10248" applyFont="1" applyFill="1" applyBorder="1" applyAlignment="1">
      <alignment horizontal="center" wrapText="1"/>
    </xf>
    <xf numFmtId="0" fontId="45" fillId="0" borderId="14" xfId="10248" applyFont="1" applyFill="1" applyBorder="1" applyAlignment="1">
      <alignment horizontal="center"/>
    </xf>
    <xf numFmtId="0" fontId="45" fillId="0" borderId="15" xfId="10248" applyFont="1" applyFill="1" applyBorder="1" applyAlignment="1">
      <alignment horizontal="center"/>
    </xf>
    <xf numFmtId="2" fontId="31" fillId="23" borderId="24" xfId="10248" applyNumberFormat="1" applyFont="1" applyFill="1" applyBorder="1" applyAlignment="1">
      <alignment horizontal="center" wrapText="1"/>
    </xf>
    <xf numFmtId="0" fontId="45" fillId="0" borderId="0" xfId="10248" applyFont="1"/>
    <xf numFmtId="14" fontId="45" fillId="0" borderId="0" xfId="10248" applyNumberFormat="1" applyFont="1"/>
    <xf numFmtId="0" fontId="45" fillId="0" borderId="12" xfId="10248" applyFont="1" applyFill="1" applyBorder="1"/>
    <xf numFmtId="0" fontId="45" fillId="0" borderId="18" xfId="10248" applyFont="1" applyFill="1" applyBorder="1"/>
    <xf numFmtId="0" fontId="45" fillId="0" borderId="0" xfId="10248" applyFont="1" applyFill="1" applyBorder="1"/>
    <xf numFmtId="0" fontId="31" fillId="23" borderId="22" xfId="10248" applyFont="1" applyFill="1" applyBorder="1"/>
    <xf numFmtId="176" fontId="31" fillId="23" borderId="24" xfId="10259" applyNumberFormat="1" applyFont="1" applyFill="1" applyBorder="1" applyAlignment="1">
      <alignment horizontal="right"/>
    </xf>
    <xf numFmtId="176" fontId="45" fillId="0" borderId="14" xfId="10259" applyNumberFormat="1" applyFont="1" applyFill="1" applyBorder="1" applyAlignment="1">
      <alignment horizontal="center"/>
    </xf>
    <xf numFmtId="0" fontId="29" fillId="0" borderId="18" xfId="10248" applyFont="1" applyFill="1" applyBorder="1"/>
    <xf numFmtId="0" fontId="29" fillId="0" borderId="18" xfId="10248" applyFont="1" applyFill="1" applyBorder="1" applyAlignment="1">
      <alignment horizontal="left" indent="1"/>
    </xf>
    <xf numFmtId="0" fontId="29" fillId="0" borderId="20" xfId="10248" applyFont="1" applyFill="1" applyBorder="1"/>
    <xf numFmtId="176" fontId="45" fillId="0" borderId="15" xfId="10259" applyNumberFormat="1" applyFont="1" applyFill="1" applyBorder="1" applyAlignment="1">
      <alignment horizontal="center"/>
    </xf>
    <xf numFmtId="176" fontId="45" fillId="0" borderId="0" xfId="10259" applyNumberFormat="1" applyFont="1" applyFill="1" applyBorder="1" applyAlignment="1">
      <alignment horizontal="right"/>
    </xf>
    <xf numFmtId="0" fontId="29" fillId="0" borderId="0" xfId="10248" applyFont="1" applyFill="1" applyAlignment="1"/>
    <xf numFmtId="174" fontId="29" fillId="0" borderId="0" xfId="10249" applyNumberFormat="1" applyFont="1" applyFill="1" applyBorder="1" applyAlignment="1">
      <alignment horizontal="right"/>
    </xf>
    <xf numFmtId="0" fontId="45" fillId="0" borderId="0" xfId="10248" applyFont="1" applyAlignment="1">
      <alignment vertical="top" wrapText="1"/>
    </xf>
    <xf numFmtId="0" fontId="29" fillId="0" borderId="0" xfId="10248" applyFont="1" applyFill="1" applyAlignment="1">
      <alignment vertical="top" wrapText="1"/>
    </xf>
    <xf numFmtId="0" fontId="45" fillId="0" borderId="0" xfId="10248" applyFont="1" applyBorder="1"/>
    <xf numFmtId="0" fontId="29" fillId="0" borderId="0" xfId="10248" applyFont="1" applyAlignment="1">
      <alignment vertical="top" wrapText="1"/>
    </xf>
    <xf numFmtId="0" fontId="45" fillId="0" borderId="0" xfId="10248" applyFont="1" applyFill="1" applyBorder="1" applyAlignment="1">
      <alignment wrapText="1"/>
    </xf>
    <xf numFmtId="0" fontId="32" fillId="0" borderId="0" xfId="10248" applyFont="1"/>
    <xf numFmtId="10" fontId="45" fillId="0" borderId="0" xfId="10254" applyNumberFormat="1" applyFont="1" applyFill="1" applyBorder="1"/>
    <xf numFmtId="175" fontId="45" fillId="0" borderId="0" xfId="10249" applyNumberFormat="1" applyFont="1" applyFill="1" applyBorder="1" applyAlignment="1">
      <alignment horizontal="right"/>
    </xf>
    <xf numFmtId="9" fontId="11" fillId="0" borderId="0" xfId="10247" applyFont="1"/>
    <xf numFmtId="0" fontId="32" fillId="24" borderId="13" xfId="10248" applyFont="1" applyFill="1" applyBorder="1" applyAlignment="1">
      <alignment horizontal="center"/>
    </xf>
    <xf numFmtId="0" fontId="32" fillId="24" borderId="14" xfId="10248" applyFont="1" applyFill="1" applyBorder="1" applyAlignment="1">
      <alignment horizontal="center"/>
    </xf>
    <xf numFmtId="0" fontId="32" fillId="24" borderId="14" xfId="10248" applyFont="1" applyFill="1" applyBorder="1" applyAlignment="1">
      <alignment horizontal="center" vertical="center"/>
    </xf>
    <xf numFmtId="0" fontId="12" fillId="0" borderId="0" xfId="0" applyFont="1" applyBorder="1"/>
    <xf numFmtId="0" fontId="10" fillId="0" borderId="11" xfId="10248" applyFont="1" applyFill="1" applyBorder="1"/>
    <xf numFmtId="0" fontId="10" fillId="0" borderId="0" xfId="10248" applyFont="1" applyFill="1" applyBorder="1"/>
    <xf numFmtId="0" fontId="10" fillId="0" borderId="0" xfId="10248" applyFont="1" applyFill="1"/>
    <xf numFmtId="174" fontId="45" fillId="0" borderId="0" xfId="10249" applyNumberFormat="1" applyFont="1" applyFill="1" applyBorder="1" applyAlignment="1">
      <alignment horizontal="right"/>
    </xf>
    <xf numFmtId="0" fontId="31" fillId="23" borderId="20" xfId="10248" applyFont="1" applyFill="1" applyBorder="1" applyAlignment="1">
      <alignment horizontal="center"/>
    </xf>
    <xf numFmtId="0" fontId="31" fillId="23" borderId="21" xfId="10248" applyFont="1" applyFill="1" applyBorder="1" applyAlignment="1">
      <alignment horizontal="center"/>
    </xf>
    <xf numFmtId="0" fontId="31" fillId="23" borderId="18" xfId="10248" applyFont="1" applyFill="1" applyBorder="1" applyAlignment="1">
      <alignment horizontal="center"/>
    </xf>
    <xf numFmtId="0" fontId="45" fillId="0" borderId="18" xfId="0" applyFont="1" applyBorder="1"/>
    <xf numFmtId="0" fontId="31" fillId="23" borderId="16" xfId="10248" applyFont="1" applyFill="1" applyBorder="1" applyAlignment="1">
      <alignment horizontal="left" vertical="top" wrapText="1"/>
    </xf>
    <xf numFmtId="0" fontId="10" fillId="0" borderId="0" xfId="0" applyFont="1" applyFill="1" applyBorder="1" applyAlignment="1"/>
    <xf numFmtId="0" fontId="12" fillId="0" borderId="25" xfId="0" applyFont="1" applyFill="1" applyBorder="1"/>
    <xf numFmtId="0" fontId="12" fillId="0" borderId="0" xfId="0" applyFont="1" applyFill="1"/>
    <xf numFmtId="4" fontId="12" fillId="24" borderId="0" xfId="0" applyNumberFormat="1" applyFont="1" applyFill="1"/>
    <xf numFmtId="0" fontId="10" fillId="0" borderId="0" xfId="10248" applyFont="1" applyFill="1" applyAlignment="1">
      <alignment vertical="top" wrapText="1"/>
    </xf>
    <xf numFmtId="0" fontId="44" fillId="0" borderId="0" xfId="0" applyFont="1"/>
    <xf numFmtId="0" fontId="31" fillId="23" borderId="26" xfId="10261" applyFont="1" applyFill="1" applyBorder="1" applyAlignment="1">
      <alignment horizontal="center"/>
    </xf>
    <xf numFmtId="4" fontId="31" fillId="23" borderId="13" xfId="10261" applyNumberFormat="1" applyFont="1" applyFill="1" applyBorder="1" applyAlignment="1">
      <alignment horizontal="center"/>
    </xf>
    <xf numFmtId="0" fontId="7" fillId="0" borderId="0" xfId="10248" applyFont="1"/>
    <xf numFmtId="0" fontId="45" fillId="0" borderId="11" xfId="16877" applyFont="1" applyFill="1" applyBorder="1"/>
    <xf numFmtId="0" fontId="6" fillId="0" borderId="11" xfId="10248" applyFont="1" applyBorder="1"/>
    <xf numFmtId="0" fontId="6" fillId="0" borderId="0" xfId="10248" applyFont="1"/>
    <xf numFmtId="0" fontId="31" fillId="23" borderId="12" xfId="16877" applyFont="1" applyFill="1" applyBorder="1" applyAlignment="1">
      <alignment horizontal="center"/>
    </xf>
    <xf numFmtId="0" fontId="31" fillId="23" borderId="12" xfId="16877" applyFont="1" applyFill="1" applyBorder="1" applyAlignment="1">
      <alignment horizontal="center" vertical="center" wrapText="1"/>
    </xf>
    <xf numFmtId="0" fontId="31" fillId="23" borderId="13" xfId="16877" applyFont="1" applyFill="1" applyBorder="1" applyAlignment="1">
      <alignment horizontal="center" vertical="center" wrapText="1"/>
    </xf>
    <xf numFmtId="0" fontId="61"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0" fontId="10" fillId="0" borderId="0" xfId="10248" applyFont="1"/>
    <xf numFmtId="2" fontId="10" fillId="0" borderId="0" xfId="10248" applyNumberFormat="1" applyFont="1"/>
    <xf numFmtId="2" fontId="10" fillId="0" borderId="0" xfId="10248" applyNumberFormat="1" applyFont="1" applyFill="1" applyBorder="1"/>
    <xf numFmtId="176" fontId="10" fillId="0" borderId="0" xfId="10248" applyNumberFormat="1" applyFont="1" applyFill="1" applyBorder="1"/>
    <xf numFmtId="10" fontId="10" fillId="0" borderId="0" xfId="10248" applyNumberFormat="1" applyFont="1" applyFill="1" applyBorder="1"/>
    <xf numFmtId="166" fontId="10" fillId="0" borderId="0" xfId="10248" applyNumberFormat="1" applyFont="1" applyFill="1" applyBorder="1"/>
    <xf numFmtId="0" fontId="10" fillId="0" borderId="13" xfId="10248" applyFont="1" applyFill="1" applyBorder="1"/>
    <xf numFmtId="0" fontId="5" fillId="0" borderId="0" xfId="10248" applyFont="1" applyFill="1"/>
    <xf numFmtId="0" fontId="44" fillId="0" borderId="4" xfId="16876" applyFont="1" applyFill="1" applyBorder="1" applyAlignment="1">
      <alignment horizontal="left"/>
    </xf>
    <xf numFmtId="0" fontId="44" fillId="0" borderId="5" xfId="16876" applyFont="1" applyFill="1" applyBorder="1" applyAlignment="1">
      <alignment horizontal="left"/>
    </xf>
    <xf numFmtId="15" fontId="44" fillId="0" borderId="6" xfId="16876" applyNumberFormat="1" applyFont="1" applyFill="1" applyBorder="1" applyAlignment="1">
      <alignment horizontal="right"/>
    </xf>
    <xf numFmtId="0" fontId="44" fillId="0" borderId="7" xfId="16876" applyFont="1" applyFill="1" applyBorder="1" applyAlignment="1">
      <alignment horizontal="left"/>
    </xf>
    <xf numFmtId="0" fontId="44" fillId="0" borderId="0" xfId="16876" applyFont="1" applyFill="1" applyBorder="1" applyAlignment="1">
      <alignment horizontal="left"/>
    </xf>
    <xf numFmtId="15" fontId="44" fillId="0" borderId="8" xfId="16876" applyNumberFormat="1" applyFont="1" applyFill="1" applyBorder="1" applyAlignment="1">
      <alignment horizontal="right"/>
    </xf>
    <xf numFmtId="0" fontId="5" fillId="0" borderId="0" xfId="10248" applyFont="1" applyAlignment="1">
      <alignment wrapText="1"/>
    </xf>
    <xf numFmtId="0" fontId="52" fillId="0" borderId="15" xfId="10262" applyFont="1" applyFill="1" applyBorder="1" applyAlignment="1">
      <alignment horizontal="center"/>
    </xf>
    <xf numFmtId="184" fontId="52" fillId="0" borderId="15" xfId="10262" applyNumberFormat="1" applyFont="1" applyFill="1" applyBorder="1" applyAlignment="1">
      <alignment horizontal="center"/>
    </xf>
    <xf numFmtId="10" fontId="45" fillId="0" borderId="14" xfId="16882" applyNumberFormat="1" applyFont="1" applyFill="1" applyBorder="1" applyAlignment="1">
      <alignment horizontal="right"/>
    </xf>
    <xf numFmtId="10" fontId="45" fillId="0" borderId="13" xfId="16882" applyNumberFormat="1" applyFont="1" applyFill="1" applyBorder="1" applyAlignment="1">
      <alignment horizontal="right"/>
    </xf>
    <xf numFmtId="10" fontId="45" fillId="0" borderId="18" xfId="16882" applyNumberFormat="1" applyFont="1" applyFill="1" applyBorder="1"/>
    <xf numFmtId="10" fontId="10" fillId="0" borderId="14" xfId="16882" applyNumberFormat="1" applyFont="1" applyFill="1" applyBorder="1"/>
    <xf numFmtId="10" fontId="45" fillId="0" borderId="12" xfId="16882" applyNumberFormat="1" applyFont="1" applyFill="1" applyBorder="1"/>
    <xf numFmtId="10" fontId="10" fillId="0" borderId="13" xfId="16882" applyNumberFormat="1" applyFont="1" applyFill="1" applyBorder="1"/>
    <xf numFmtId="10" fontId="45" fillId="0" borderId="15" xfId="16882" applyNumberFormat="1" applyFont="1" applyFill="1" applyBorder="1" applyAlignment="1">
      <alignment horizontal="right"/>
    </xf>
    <xf numFmtId="10" fontId="45" fillId="0" borderId="20" xfId="16882" applyNumberFormat="1" applyFont="1" applyFill="1" applyBorder="1"/>
    <xf numFmtId="10" fontId="45" fillId="0" borderId="0" xfId="16882" applyNumberFormat="1" applyFont="1" applyFill="1" applyBorder="1" applyAlignment="1">
      <alignment horizontal="right"/>
    </xf>
    <xf numFmtId="10" fontId="45" fillId="0" borderId="0" xfId="16882" applyNumberFormat="1" applyFont="1" applyFill="1" applyBorder="1"/>
    <xf numFmtId="176" fontId="45" fillId="0" borderId="0" xfId="16882" applyNumberFormat="1" applyFont="1" applyFill="1" applyBorder="1" applyAlignment="1">
      <alignment horizontal="right"/>
    </xf>
    <xf numFmtId="176" fontId="45" fillId="0" borderId="0" xfId="16882" applyNumberFormat="1" applyFont="1" applyFill="1" applyBorder="1" applyAlignment="1">
      <alignment horizontal="right" wrapText="1"/>
    </xf>
    <xf numFmtId="10" fontId="31" fillId="23" borderId="13" xfId="16882" applyNumberFormat="1" applyFont="1" applyFill="1" applyBorder="1" applyAlignment="1">
      <alignment horizontal="right"/>
    </xf>
    <xf numFmtId="10" fontId="31" fillId="23" borderId="15" xfId="16882" applyNumberFormat="1" applyFont="1" applyFill="1" applyBorder="1" applyAlignment="1">
      <alignment horizontal="right"/>
    </xf>
    <xf numFmtId="0" fontId="4" fillId="0" borderId="0" xfId="10248" applyFont="1"/>
    <xf numFmtId="0" fontId="13" fillId="0" borderId="0" xfId="20792" applyFont="1"/>
    <xf numFmtId="0" fontId="10" fillId="0" borderId="0" xfId="10248" applyFont="1" applyFill="1" applyBorder="1" applyAlignment="1">
      <alignment vertical="top" wrapText="1"/>
    </xf>
    <xf numFmtId="0" fontId="10" fillId="0" borderId="11" xfId="10248" applyFont="1" applyFill="1" applyBorder="1" applyAlignment="1">
      <alignment vertical="top" wrapText="1"/>
    </xf>
    <xf numFmtId="0" fontId="32" fillId="31" borderId="14" xfId="10248" applyFont="1" applyFill="1" applyBorder="1" applyAlignment="1">
      <alignment horizontal="center" vertical="center"/>
    </xf>
    <xf numFmtId="0" fontId="44" fillId="0" borderId="12" xfId="0" applyFont="1" applyBorder="1"/>
    <xf numFmtId="0" fontId="0" fillId="0" borderId="17" xfId="0" applyBorder="1"/>
    <xf numFmtId="0" fontId="0" fillId="0" borderId="18" xfId="0" applyBorder="1"/>
    <xf numFmtId="0" fontId="73" fillId="0" borderId="20" xfId="10248" applyFont="1" applyFill="1" applyBorder="1"/>
    <xf numFmtId="14" fontId="0" fillId="0" borderId="19" xfId="0" applyNumberFormat="1" applyBorder="1" applyAlignment="1">
      <alignment horizontal="right"/>
    </xf>
    <xf numFmtId="0" fontId="0" fillId="0" borderId="19" xfId="0" applyBorder="1" applyAlignment="1">
      <alignment horizontal="right"/>
    </xf>
    <xf numFmtId="0" fontId="0" fillId="0" borderId="21" xfId="0" applyBorder="1" applyAlignment="1">
      <alignment horizontal="right"/>
    </xf>
    <xf numFmtId="14" fontId="0" fillId="0" borderId="0" xfId="0" applyNumberFormat="1"/>
    <xf numFmtId="43" fontId="45" fillId="0" borderId="0" xfId="16882" applyNumberFormat="1" applyFont="1" applyFill="1" applyBorder="1" applyAlignment="1">
      <alignment horizontal="right"/>
    </xf>
    <xf numFmtId="0" fontId="44" fillId="0" borderId="24" xfId="0" applyFont="1" applyBorder="1"/>
    <xf numFmtId="0" fontId="0" fillId="0" borderId="13" xfId="0" applyBorder="1"/>
    <xf numFmtId="0" fontId="0" fillId="0" borderId="14" xfId="0" applyBorder="1"/>
    <xf numFmtId="0" fontId="0" fillId="0" borderId="15" xfId="0" applyBorder="1"/>
    <xf numFmtId="14" fontId="0" fillId="0" borderId="16" xfId="0" applyNumberFormat="1" applyBorder="1"/>
    <xf numFmtId="14" fontId="0" fillId="0" borderId="17" xfId="0" applyNumberFormat="1" applyBorder="1"/>
    <xf numFmtId="14" fontId="0" fillId="0" borderId="0" xfId="0" applyNumberFormat="1" applyBorder="1"/>
    <xf numFmtId="14" fontId="0" fillId="0" borderId="19" xfId="0" applyNumberFormat="1" applyBorder="1"/>
    <xf numFmtId="14" fontId="0" fillId="0" borderId="11" xfId="0" applyNumberFormat="1" applyBorder="1"/>
    <xf numFmtId="14" fontId="0" fillId="0" borderId="21" xfId="0" applyNumberFormat="1" applyBorder="1"/>
    <xf numFmtId="185" fontId="13" fillId="0" borderId="12" xfId="0" applyNumberFormat="1" applyFont="1" applyBorder="1"/>
    <xf numFmtId="14" fontId="0" fillId="0" borderId="12" xfId="0" applyNumberFormat="1" applyBorder="1"/>
    <xf numFmtId="14" fontId="0" fillId="0" borderId="18" xfId="0" applyNumberFormat="1" applyBorder="1"/>
    <xf numFmtId="14" fontId="0" fillId="0" borderId="20" xfId="0" applyNumberFormat="1" applyBorder="1"/>
    <xf numFmtId="0" fontId="0" fillId="0" borderId="0" xfId="0" applyBorder="1"/>
    <xf numFmtId="185" fontId="13" fillId="0" borderId="18" xfId="0" applyNumberFormat="1" applyFont="1" applyBorder="1"/>
    <xf numFmtId="185" fontId="13" fillId="0" borderId="20" xfId="0" applyNumberFormat="1" applyFont="1" applyBorder="1"/>
    <xf numFmtId="0" fontId="0" fillId="0" borderId="0" xfId="0" applyBorder="1" applyAlignment="1"/>
    <xf numFmtId="0" fontId="0" fillId="0" borderId="35" xfId="0" applyBorder="1"/>
    <xf numFmtId="0" fontId="0" fillId="0" borderId="36" xfId="0" applyBorder="1"/>
    <xf numFmtId="0" fontId="0" fillId="0" borderId="36" xfId="0" applyBorder="1" applyAlignment="1"/>
    <xf numFmtId="0" fontId="44" fillId="0" borderId="36" xfId="0" applyFont="1" applyBorder="1" applyAlignment="1"/>
    <xf numFmtId="14" fontId="0" fillId="0" borderId="36" xfId="0" applyNumberFormat="1" applyBorder="1"/>
    <xf numFmtId="0" fontId="0" fillId="0" borderId="37" xfId="0" applyBorder="1"/>
    <xf numFmtId="0" fontId="0" fillId="0" borderId="38" xfId="0" applyBorder="1"/>
    <xf numFmtId="0" fontId="0" fillId="0" borderId="39" xfId="0" applyBorder="1"/>
    <xf numFmtId="15" fontId="41" fillId="23" borderId="0" xfId="0" applyNumberFormat="1" applyFont="1" applyFill="1"/>
    <xf numFmtId="0" fontId="0" fillId="35" borderId="0" xfId="0" applyFill="1" applyBorder="1"/>
    <xf numFmtId="0" fontId="4" fillId="0" borderId="14" xfId="10248" applyFont="1" applyBorder="1" applyAlignment="1">
      <alignment horizontal="left" vertical="center" wrapText="1"/>
    </xf>
    <xf numFmtId="0" fontId="4" fillId="24" borderId="13" xfId="10248" applyFont="1" applyFill="1" applyBorder="1" applyAlignment="1">
      <alignment horizontal="center"/>
    </xf>
    <xf numFmtId="0" fontId="4" fillId="24" borderId="13" xfId="10248" applyFont="1" applyFill="1" applyBorder="1" applyAlignment="1">
      <alignment horizontal="center" vertical="center" wrapText="1"/>
    </xf>
    <xf numFmtId="0" fontId="4" fillId="24" borderId="13" xfId="10248" applyFont="1" applyFill="1" applyBorder="1"/>
    <xf numFmtId="0" fontId="4" fillId="0" borderId="14" xfId="10248" applyFont="1" applyBorder="1" applyAlignment="1">
      <alignment horizontal="center"/>
    </xf>
    <xf numFmtId="0" fontId="4" fillId="0" borderId="14" xfId="10248" applyFont="1" applyBorder="1" applyAlignment="1">
      <alignment horizontal="center" vertical="center" wrapText="1"/>
    </xf>
    <xf numFmtId="0" fontId="4" fillId="24" borderId="14" xfId="10248" applyFont="1" applyFill="1" applyBorder="1" applyAlignment="1">
      <alignment horizontal="center"/>
    </xf>
    <xf numFmtId="0" fontId="4" fillId="24" borderId="14" xfId="10248" applyFont="1" applyFill="1" applyBorder="1" applyAlignment="1">
      <alignment horizontal="center" vertical="center" wrapText="1"/>
    </xf>
    <xf numFmtId="0" fontId="4" fillId="24" borderId="14" xfId="10248" applyFont="1" applyFill="1" applyBorder="1" applyAlignment="1">
      <alignment horizontal="left" vertical="center" wrapText="1"/>
    </xf>
    <xf numFmtId="0" fontId="4" fillId="0" borderId="14" xfId="10248" applyFont="1" applyBorder="1" applyAlignment="1">
      <alignment horizontal="center" vertical="center"/>
    </xf>
    <xf numFmtId="0" fontId="4" fillId="24" borderId="14" xfId="10248" applyFont="1" applyFill="1" applyBorder="1" applyAlignment="1">
      <alignment horizontal="center" vertical="center"/>
    </xf>
    <xf numFmtId="0" fontId="32" fillId="24" borderId="14" xfId="10248" applyFont="1" applyFill="1" applyBorder="1" applyAlignment="1">
      <alignment horizontal="center" vertical="center" wrapText="1"/>
    </xf>
    <xf numFmtId="0" fontId="32" fillId="31" borderId="14" xfId="10248" applyFont="1" applyFill="1" applyBorder="1" applyAlignment="1">
      <alignment horizontal="center" vertical="center" wrapText="1"/>
    </xf>
    <xf numFmtId="0" fontId="4" fillId="31" borderId="14" xfId="10248" applyFont="1" applyFill="1" applyBorder="1" applyAlignment="1">
      <alignment horizontal="center" vertical="center"/>
    </xf>
    <xf numFmtId="0" fontId="4" fillId="31" borderId="14" xfId="10248" applyFont="1" applyFill="1" applyBorder="1" applyAlignment="1">
      <alignment horizontal="center" vertical="center" wrapText="1"/>
    </xf>
    <xf numFmtId="0" fontId="4" fillId="31" borderId="14" xfId="10248" applyFont="1" applyFill="1" applyBorder="1" applyAlignment="1">
      <alignment horizontal="left" vertical="center" wrapText="1"/>
    </xf>
    <xf numFmtId="2" fontId="12" fillId="0" borderId="25" xfId="0" applyNumberFormat="1" applyFont="1" applyBorder="1"/>
    <xf numFmtId="2" fontId="12" fillId="0" borderId="0" xfId="0" applyNumberFormat="1" applyFont="1"/>
    <xf numFmtId="0" fontId="31" fillId="23" borderId="24" xfId="16876" applyFont="1" applyFill="1" applyBorder="1" applyAlignment="1">
      <alignment horizontal="center" wrapText="1"/>
    </xf>
    <xf numFmtId="0" fontId="45" fillId="0" borderId="13" xfId="16876" applyFont="1" applyFill="1" applyBorder="1" applyAlignment="1">
      <alignment horizontal="center"/>
    </xf>
    <xf numFmtId="0" fontId="45" fillId="0" borderId="14" xfId="16876" applyFont="1" applyFill="1" applyBorder="1" applyAlignment="1">
      <alignment horizontal="center"/>
    </xf>
    <xf numFmtId="0" fontId="45" fillId="0" borderId="15" xfId="16876" applyFont="1" applyFill="1" applyBorder="1" applyAlignment="1">
      <alignment horizontal="center"/>
    </xf>
    <xf numFmtId="0" fontId="45" fillId="0" borderId="24" xfId="10248" applyFont="1" applyFill="1" applyBorder="1" applyAlignment="1">
      <alignment horizontal="left"/>
    </xf>
    <xf numFmtId="174" fontId="4" fillId="0" borderId="0" xfId="10248" applyNumberFormat="1" applyFont="1"/>
    <xf numFmtId="165" fontId="4" fillId="0" borderId="0" xfId="10248" applyNumberFormat="1" applyFont="1"/>
    <xf numFmtId="0" fontId="4" fillId="0" borderId="0" xfId="10248" applyFont="1" applyFill="1"/>
    <xf numFmtId="0" fontId="31" fillId="23" borderId="13" xfId="10248" applyFont="1" applyFill="1" applyBorder="1" applyAlignment="1">
      <alignment horizontal="center" vertical="center"/>
    </xf>
    <xf numFmtId="0" fontId="88" fillId="43" borderId="13" xfId="0" applyFont="1" applyFill="1" applyBorder="1" applyAlignment="1">
      <alignment horizontal="center" vertical="center" wrapText="1"/>
    </xf>
    <xf numFmtId="0" fontId="31" fillId="23" borderId="13" xfId="10248" applyFont="1" applyFill="1" applyBorder="1" applyAlignment="1">
      <alignment horizontal="center" vertical="center" wrapText="1"/>
    </xf>
    <xf numFmtId="0" fontId="10" fillId="0" borderId="0" xfId="10248" applyFont="1" applyFill="1" applyBorder="1" applyAlignment="1">
      <alignment horizontal="left" vertical="top" wrapText="1"/>
    </xf>
    <xf numFmtId="0" fontId="31" fillId="23" borderId="21" xfId="10248" applyFont="1" applyFill="1" applyBorder="1" applyAlignment="1">
      <alignment horizontal="center"/>
    </xf>
    <xf numFmtId="0" fontId="31" fillId="23" borderId="17" xfId="10248" applyFont="1" applyFill="1" applyBorder="1" applyAlignment="1">
      <alignment horizontal="center"/>
    </xf>
    <xf numFmtId="0" fontId="31" fillId="23" borderId="17" xfId="10248" applyFont="1" applyFill="1" applyBorder="1" applyAlignment="1">
      <alignment horizontal="center" wrapText="1"/>
    </xf>
    <xf numFmtId="0" fontId="4" fillId="0" borderId="0" xfId="10248" applyFont="1" applyBorder="1"/>
    <xf numFmtId="43" fontId="4" fillId="0" borderId="0" xfId="38704" applyFont="1"/>
    <xf numFmtId="165" fontId="10" fillId="0" borderId="0" xfId="10249" applyNumberFormat="1" applyFont="1" applyFill="1" applyBorder="1" applyAlignment="1">
      <alignment horizontal="right"/>
    </xf>
    <xf numFmtId="0" fontId="10" fillId="0" borderId="0" xfId="10248" applyFont="1" applyFill="1" applyBorder="1" applyAlignment="1">
      <alignment horizontal="center" vertical="top" wrapText="1"/>
    </xf>
    <xf numFmtId="41" fontId="4" fillId="0" borderId="0" xfId="10248" applyNumberFormat="1" applyFont="1"/>
    <xf numFmtId="175" fontId="4" fillId="0" borderId="0" xfId="10248" applyNumberFormat="1" applyFont="1"/>
    <xf numFmtId="175" fontId="45" fillId="0" borderId="0" xfId="10248" applyNumberFormat="1" applyFont="1" applyFill="1" applyBorder="1" applyAlignment="1"/>
    <xf numFmtId="0" fontId="45" fillId="0" borderId="12" xfId="10248" applyFont="1" applyFill="1" applyBorder="1" applyAlignment="1">
      <alignment horizontal="center"/>
    </xf>
    <xf numFmtId="0" fontId="4" fillId="0" borderId="17" xfId="10248" applyFont="1" applyFill="1" applyBorder="1"/>
    <xf numFmtId="0" fontId="45" fillId="0" borderId="17" xfId="10248" applyFont="1" applyFill="1" applyBorder="1" applyAlignment="1">
      <alignment horizontal="center"/>
    </xf>
    <xf numFmtId="0" fontId="4" fillId="0" borderId="19" xfId="10248" applyFont="1" applyFill="1" applyBorder="1"/>
    <xf numFmtId="41" fontId="45" fillId="0" borderId="19" xfId="10249" applyNumberFormat="1" applyFont="1" applyFill="1" applyBorder="1" applyAlignment="1">
      <alignment horizontal="left"/>
    </xf>
    <xf numFmtId="0" fontId="45" fillId="0" borderId="18" xfId="10248" applyFont="1" applyFill="1" applyBorder="1" applyAlignment="1">
      <alignment wrapText="1"/>
    </xf>
    <xf numFmtId="165" fontId="45" fillId="0" borderId="14" xfId="10249" applyNumberFormat="1" applyFont="1" applyFill="1" applyBorder="1" applyAlignment="1">
      <alignment horizontal="right"/>
    </xf>
    <xf numFmtId="0" fontId="4" fillId="0" borderId="20" xfId="10248" applyFont="1" applyFill="1" applyBorder="1"/>
    <xf numFmtId="0" fontId="4" fillId="0" borderId="21" xfId="10248" applyFont="1" applyFill="1" applyBorder="1"/>
    <xf numFmtId="0" fontId="10" fillId="0" borderId="21" xfId="10248" applyFont="1" applyFill="1" applyBorder="1" applyAlignment="1">
      <alignment wrapText="1"/>
    </xf>
    <xf numFmtId="0" fontId="10" fillId="0" borderId="15" xfId="10248" applyFont="1" applyFill="1" applyBorder="1"/>
    <xf numFmtId="41" fontId="45" fillId="0" borderId="21" xfId="10249" quotePrefix="1" applyNumberFormat="1" applyFont="1" applyFill="1" applyBorder="1" applyAlignment="1">
      <alignment horizontal="left"/>
    </xf>
    <xf numFmtId="41" fontId="45" fillId="0" borderId="15" xfId="10249" quotePrefix="1" applyNumberFormat="1" applyFont="1" applyFill="1" applyBorder="1" applyAlignment="1">
      <alignment horizontal="left"/>
    </xf>
    <xf numFmtId="0" fontId="45" fillId="0" borderId="16" xfId="0" applyFont="1" applyFill="1" applyBorder="1" applyAlignment="1"/>
    <xf numFmtId="0" fontId="45" fillId="0" borderId="0" xfId="10253" applyFont="1" applyFill="1" applyBorder="1" applyAlignment="1"/>
    <xf numFmtId="0" fontId="45" fillId="0" borderId="18" xfId="0" applyFont="1" applyFill="1" applyBorder="1" applyAlignment="1"/>
    <xf numFmtId="0" fontId="45" fillId="0" borderId="11" xfId="0" applyFont="1" applyFill="1" applyBorder="1" applyAlignment="1"/>
    <xf numFmtId="0" fontId="45" fillId="0" borderId="12" xfId="0" applyFont="1" applyFill="1" applyBorder="1" applyAlignment="1"/>
    <xf numFmtId="0" fontId="45" fillId="0" borderId="0" xfId="0" applyFont="1" applyFill="1" applyBorder="1" applyAlignment="1"/>
    <xf numFmtId="0" fontId="45" fillId="0" borderId="20" xfId="0" applyFont="1" applyFill="1" applyBorder="1" applyAlignment="1"/>
    <xf numFmtId="0" fontId="45" fillId="0" borderId="18" xfId="0" applyFont="1" applyFill="1" applyBorder="1" applyAlignment="1">
      <alignment horizontal="left"/>
    </xf>
    <xf numFmtId="0" fontId="4" fillId="0" borderId="0" xfId="10248" applyFont="1" applyFill="1" applyBorder="1"/>
    <xf numFmtId="165" fontId="45" fillId="0" borderId="17" xfId="3489" applyNumberFormat="1" applyFont="1" applyFill="1" applyBorder="1" applyAlignment="1">
      <alignment horizontal="right" vertical="top"/>
    </xf>
    <xf numFmtId="165" fontId="45" fillId="0" borderId="19" xfId="3489" applyNumberFormat="1" applyFont="1" applyFill="1" applyBorder="1" applyAlignment="1">
      <alignment horizontal="right"/>
    </xf>
    <xf numFmtId="165" fontId="45" fillId="0" borderId="14" xfId="3489" applyNumberFormat="1" applyFont="1" applyFill="1" applyBorder="1" applyAlignment="1">
      <alignment horizontal="right"/>
    </xf>
    <xf numFmtId="0" fontId="32" fillId="0" borderId="22" xfId="10248" applyFont="1" applyFill="1" applyBorder="1" applyAlignment="1">
      <alignment horizontal="left" vertical="top"/>
    </xf>
    <xf numFmtId="0" fontId="32" fillId="0" borderId="31" xfId="10248" applyFont="1" applyFill="1" applyBorder="1" applyAlignment="1">
      <alignment horizontal="left" vertical="top"/>
    </xf>
    <xf numFmtId="0" fontId="32" fillId="0" borderId="23" xfId="10248" applyFont="1" applyFill="1" applyBorder="1" applyAlignment="1">
      <alignment horizontal="left" vertical="top"/>
    </xf>
    <xf numFmtId="0" fontId="11" fillId="0" borderId="31" xfId="10248" applyFill="1" applyBorder="1" applyAlignment="1">
      <alignment horizontal="left"/>
    </xf>
    <xf numFmtId="0" fontId="11" fillId="0" borderId="23" xfId="10248" applyFill="1" applyBorder="1" applyAlignment="1">
      <alignment horizontal="left"/>
    </xf>
    <xf numFmtId="179" fontId="45" fillId="0" borderId="14" xfId="10248" applyNumberFormat="1" applyFont="1" applyFill="1" applyBorder="1" applyAlignment="1">
      <alignment horizontal="center"/>
    </xf>
    <xf numFmtId="2" fontId="45" fillId="0" borderId="14" xfId="10248" applyNumberFormat="1" applyFont="1" applyFill="1" applyBorder="1" applyAlignment="1">
      <alignment horizontal="center"/>
    </xf>
    <xf numFmtId="2" fontId="45" fillId="0" borderId="15" xfId="10248" applyNumberFormat="1" applyFont="1" applyFill="1" applyBorder="1" applyAlignment="1">
      <alignment horizontal="center"/>
    </xf>
    <xf numFmtId="165" fontId="10" fillId="0" borderId="15" xfId="10249" applyNumberFormat="1" applyFont="1" applyFill="1" applyBorder="1" applyAlignment="1">
      <alignment horizontal="right"/>
    </xf>
    <xf numFmtId="176" fontId="10" fillId="0" borderId="15" xfId="16882" applyNumberFormat="1" applyFont="1" applyFill="1" applyBorder="1" applyAlignment="1">
      <alignment horizontal="right"/>
    </xf>
    <xf numFmtId="14" fontId="10" fillId="0" borderId="15" xfId="10248" applyNumberFormat="1" applyFont="1" applyFill="1" applyBorder="1" applyAlignment="1">
      <alignment horizontal="center"/>
    </xf>
    <xf numFmtId="179" fontId="45" fillId="0" borderId="15" xfId="10248" applyNumberFormat="1" applyFont="1" applyFill="1" applyBorder="1" applyAlignment="1">
      <alignment horizontal="center"/>
    </xf>
    <xf numFmtId="6" fontId="45" fillId="0" borderId="14" xfId="16880" applyNumberFormat="1" applyFont="1" applyFill="1" applyBorder="1" applyAlignment="1">
      <alignment horizontal="right"/>
    </xf>
    <xf numFmtId="6" fontId="45" fillId="0" borderId="15" xfId="16880" applyNumberFormat="1" applyFont="1" applyFill="1" applyBorder="1" applyAlignment="1">
      <alignment horizontal="right"/>
    </xf>
    <xf numFmtId="0" fontId="45" fillId="0" borderId="31" xfId="10248" applyFont="1" applyFill="1" applyBorder="1" applyAlignment="1">
      <alignment horizontal="left"/>
    </xf>
    <xf numFmtId="0" fontId="45" fillId="0" borderId="31" xfId="10248" applyFont="1" applyFill="1" applyBorder="1" applyAlignment="1"/>
    <xf numFmtId="0" fontId="45" fillId="0" borderId="23" xfId="10248" applyFont="1" applyFill="1" applyBorder="1" applyAlignment="1"/>
    <xf numFmtId="174" fontId="45" fillId="0" borderId="19" xfId="10249" quotePrefix="1" applyNumberFormat="1" applyFont="1" applyFill="1" applyBorder="1" applyAlignment="1">
      <alignment horizontal="right"/>
    </xf>
    <xf numFmtId="174" fontId="45" fillId="0" borderId="18" xfId="10249" quotePrefix="1" applyNumberFormat="1" applyFont="1" applyFill="1" applyBorder="1" applyAlignment="1">
      <alignment horizontal="right"/>
    </xf>
    <xf numFmtId="10" fontId="45" fillId="0" borderId="12" xfId="10255" quotePrefix="1" applyNumberFormat="1" applyFont="1" applyFill="1" applyBorder="1" applyAlignment="1">
      <alignment horizontal="right"/>
    </xf>
    <xf numFmtId="10" fontId="45" fillId="0" borderId="13" xfId="10255" quotePrefix="1" applyNumberFormat="1" applyFont="1" applyFill="1" applyBorder="1" applyAlignment="1">
      <alignment horizontal="right"/>
    </xf>
    <xf numFmtId="10" fontId="45" fillId="0" borderId="18" xfId="10255" quotePrefix="1" applyNumberFormat="1" applyFont="1" applyFill="1" applyBorder="1" applyAlignment="1">
      <alignment horizontal="right"/>
    </xf>
    <xf numFmtId="0" fontId="45" fillId="0" borderId="21" xfId="10248" applyFont="1" applyFill="1" applyBorder="1" applyAlignment="1">
      <alignment horizontal="left"/>
    </xf>
    <xf numFmtId="10" fontId="45" fillId="0" borderId="20" xfId="10255" quotePrefix="1" applyNumberFormat="1" applyFont="1" applyFill="1" applyBorder="1" applyAlignment="1">
      <alignment horizontal="right"/>
    </xf>
    <xf numFmtId="10" fontId="45" fillId="0" borderId="15" xfId="10255" quotePrefix="1" applyNumberFormat="1" applyFont="1" applyFill="1" applyBorder="1" applyAlignment="1">
      <alignment horizontal="right"/>
    </xf>
    <xf numFmtId="0" fontId="45" fillId="0" borderId="22" xfId="10248" applyFont="1" applyFill="1" applyBorder="1"/>
    <xf numFmtId="41" fontId="10" fillId="0" borderId="17" xfId="10249" quotePrefix="1" applyNumberFormat="1" applyFont="1" applyFill="1" applyBorder="1" applyAlignment="1">
      <alignment horizontal="left"/>
    </xf>
    <xf numFmtId="0" fontId="0" fillId="0" borderId="19" xfId="0" applyFont="1" applyFill="1" applyBorder="1"/>
    <xf numFmtId="165" fontId="10" fillId="0" borderId="21" xfId="10249" quotePrefix="1" applyNumberFormat="1" applyFont="1" applyFill="1" applyBorder="1" applyAlignment="1">
      <alignment horizontal="left"/>
    </xf>
    <xf numFmtId="10" fontId="4" fillId="0" borderId="0" xfId="10247" applyNumberFormat="1" applyFont="1"/>
    <xf numFmtId="41" fontId="45" fillId="0" borderId="19" xfId="10249" quotePrefix="1" applyNumberFormat="1" applyFont="1" applyFill="1" applyBorder="1" applyAlignment="1">
      <alignment horizontal="left"/>
    </xf>
    <xf numFmtId="0" fontId="45" fillId="0" borderId="31" xfId="10248" applyFont="1" applyFill="1" applyBorder="1"/>
    <xf numFmtId="174" fontId="45" fillId="0" borderId="49" xfId="10249" quotePrefix="1" applyNumberFormat="1" applyFont="1" applyFill="1" applyBorder="1" applyAlignment="1">
      <alignment horizontal="right"/>
    </xf>
    <xf numFmtId="174" fontId="45" fillId="0" borderId="48" xfId="10246" applyNumberFormat="1" applyFont="1" applyFill="1" applyBorder="1"/>
    <xf numFmtId="41" fontId="45" fillId="0" borderId="14" xfId="10249" quotePrefix="1" applyNumberFormat="1" applyFont="1" applyFill="1" applyBorder="1" applyAlignment="1">
      <alignment horizontal="left"/>
    </xf>
    <xf numFmtId="165" fontId="45" fillId="0" borderId="19" xfId="10249" quotePrefix="1" applyNumberFormat="1" applyFont="1" applyFill="1" applyBorder="1" applyAlignment="1">
      <alignment horizontal="left"/>
    </xf>
    <xf numFmtId="41" fontId="10" fillId="0" borderId="19" xfId="10249" quotePrefix="1" applyNumberFormat="1" applyFont="1" applyFill="1" applyBorder="1" applyAlignment="1">
      <alignment horizontal="left"/>
    </xf>
    <xf numFmtId="43" fontId="4" fillId="0" borderId="0" xfId="10248" applyNumberFormat="1" applyFont="1"/>
    <xf numFmtId="0" fontId="15" fillId="0" borderId="0" xfId="0" applyFont="1"/>
    <xf numFmtId="0" fontId="60" fillId="0" borderId="0" xfId="0" applyFont="1"/>
    <xf numFmtId="43" fontId="15" fillId="0" borderId="0" xfId="10246" applyFont="1"/>
    <xf numFmtId="10" fontId="15" fillId="0" borderId="0" xfId="10247" applyNumberFormat="1" applyFont="1"/>
    <xf numFmtId="174" fontId="15" fillId="0" borderId="0" xfId="10246" applyNumberFormat="1" applyFont="1"/>
    <xf numFmtId="0" fontId="15" fillId="30" borderId="0" xfId="0" applyFont="1" applyFill="1"/>
    <xf numFmtId="10" fontId="15" fillId="30" borderId="0" xfId="10247" applyNumberFormat="1" applyFont="1" applyFill="1"/>
    <xf numFmtId="0" fontId="15" fillId="0" borderId="18" xfId="0" applyFont="1" applyBorder="1"/>
    <xf numFmtId="0" fontId="15" fillId="0" borderId="20" xfId="0" applyFont="1" applyBorder="1"/>
    <xf numFmtId="0" fontId="90" fillId="29" borderId="29" xfId="38860" applyFont="1" applyFill="1" applyBorder="1" applyAlignment="1">
      <alignment horizontal="center"/>
    </xf>
    <xf numFmtId="0" fontId="90" fillId="0" borderId="30" xfId="38860" applyFont="1" applyFill="1" applyBorder="1" applyAlignment="1">
      <alignment horizontal="right" wrapText="1"/>
    </xf>
    <xf numFmtId="174" fontId="15" fillId="0" borderId="19" xfId="10246" applyNumberFormat="1" applyFont="1" applyBorder="1"/>
    <xf numFmtId="174" fontId="15" fillId="0" borderId="21" xfId="10246" applyNumberFormat="1" applyFont="1" applyBorder="1"/>
    <xf numFmtId="0" fontId="90" fillId="0" borderId="30" xfId="38785" applyFont="1" applyFill="1" applyBorder="1" applyAlignment="1">
      <alignment horizontal="right" wrapText="1"/>
    </xf>
    <xf numFmtId="43" fontId="15" fillId="0" borderId="0" xfId="10246" applyFont="1" applyFill="1"/>
    <xf numFmtId="10" fontId="15" fillId="0" borderId="0" xfId="10247" applyNumberFormat="1" applyFont="1" applyFill="1"/>
    <xf numFmtId="174" fontId="15" fillId="0" borderId="0" xfId="10246" applyNumberFormat="1" applyFont="1" applyFill="1"/>
    <xf numFmtId="0" fontId="15" fillId="0" borderId="19" xfId="10246" applyNumberFormat="1" applyFont="1" applyBorder="1"/>
    <xf numFmtId="0" fontId="15" fillId="0" borderId="21" xfId="10246" applyNumberFormat="1" applyFont="1" applyBorder="1"/>
    <xf numFmtId="0" fontId="90" fillId="0" borderId="30" xfId="38784" applyFont="1" applyFill="1" applyBorder="1" applyAlignment="1">
      <alignment horizontal="right" wrapText="1"/>
    </xf>
    <xf numFmtId="0" fontId="90" fillId="0" borderId="0" xfId="38783" applyFont="1" applyFill="1" applyBorder="1" applyAlignment="1">
      <alignment horizontal="right" wrapText="1"/>
    </xf>
    <xf numFmtId="0" fontId="90" fillId="0" borderId="0" xfId="38786" applyFont="1" applyFill="1" applyBorder="1" applyAlignment="1">
      <alignment horizontal="center"/>
    </xf>
    <xf numFmtId="0" fontId="15" fillId="0" borderId="19" xfId="0" applyFont="1" applyBorder="1"/>
    <xf numFmtId="0" fontId="15" fillId="0" borderId="21" xfId="0" applyFont="1" applyBorder="1"/>
    <xf numFmtId="43" fontId="15" fillId="30" borderId="0" xfId="10246" applyNumberFormat="1" applyFont="1" applyFill="1"/>
    <xf numFmtId="174" fontId="15" fillId="30" borderId="0" xfId="10246" applyNumberFormat="1" applyFont="1" applyFill="1"/>
    <xf numFmtId="41" fontId="15" fillId="0" borderId="0" xfId="10246" applyNumberFormat="1" applyFont="1"/>
    <xf numFmtId="0" fontId="31" fillId="23" borderId="18" xfId="10248" applyFont="1" applyFill="1" applyBorder="1" applyAlignment="1">
      <alignment horizontal="center"/>
    </xf>
    <xf numFmtId="0" fontId="31" fillId="23" borderId="19" xfId="10248" applyFont="1" applyFill="1" applyBorder="1" applyAlignment="1">
      <alignment horizontal="center"/>
    </xf>
    <xf numFmtId="0" fontId="31" fillId="23" borderId="20" xfId="10248" applyFont="1" applyFill="1" applyBorder="1" applyAlignment="1">
      <alignment horizontal="center"/>
    </xf>
    <xf numFmtId="0" fontId="31" fillId="23" borderId="12" xfId="10248" applyFont="1" applyFill="1" applyBorder="1" applyAlignment="1">
      <alignment horizontal="center"/>
    </xf>
    <xf numFmtId="0" fontId="31" fillId="23" borderId="17" xfId="10248" applyFont="1" applyFill="1" applyBorder="1" applyAlignment="1">
      <alignment horizontal="center"/>
    </xf>
    <xf numFmtId="0" fontId="31" fillId="23" borderId="12" xfId="10248" applyFont="1" applyFill="1" applyBorder="1" applyAlignment="1">
      <alignment horizontal="center" wrapText="1"/>
    </xf>
    <xf numFmtId="0" fontId="32" fillId="0" borderId="22" xfId="10248" applyFont="1" applyFill="1" applyBorder="1" applyAlignment="1">
      <alignment horizontal="left" vertical="top" wrapText="1"/>
    </xf>
    <xf numFmtId="0" fontId="32" fillId="0" borderId="31" xfId="10248" applyFont="1" applyFill="1" applyBorder="1" applyAlignment="1">
      <alignment horizontal="left" vertical="top" wrapText="1"/>
    </xf>
    <xf numFmtId="0" fontId="32" fillId="0" borderId="23" xfId="10248" applyFont="1" applyFill="1" applyBorder="1" applyAlignment="1">
      <alignment horizontal="left" vertical="top" wrapText="1"/>
    </xf>
    <xf numFmtId="0" fontId="11" fillId="0" borderId="16" xfId="10248" applyBorder="1" applyAlignment="1">
      <alignment horizontal="left" vertical="top"/>
    </xf>
    <xf numFmtId="0" fontId="2" fillId="27" borderId="0" xfId="0" applyFont="1" applyFill="1"/>
    <xf numFmtId="43" fontId="2" fillId="27" borderId="0" xfId="10246" applyFont="1" applyFill="1"/>
    <xf numFmtId="43" fontId="15" fillId="0" borderId="0" xfId="0" applyNumberFormat="1" applyFont="1" applyFill="1"/>
    <xf numFmtId="174" fontId="15" fillId="0" borderId="0" xfId="0" applyNumberFormat="1" applyFont="1"/>
    <xf numFmtId="43" fontId="60" fillId="0" borderId="0" xfId="0" applyNumberFormat="1" applyFont="1" applyFill="1"/>
    <xf numFmtId="0" fontId="91" fillId="0" borderId="30" xfId="38862" applyFont="1" applyFill="1" applyBorder="1" applyAlignment="1">
      <alignment horizontal="right" wrapText="1"/>
    </xf>
    <xf numFmtId="176" fontId="15" fillId="0" borderId="0" xfId="10247" applyNumberFormat="1" applyFont="1" applyFill="1"/>
    <xf numFmtId="195" fontId="15" fillId="0" borderId="0" xfId="0" applyNumberFormat="1" applyFont="1"/>
    <xf numFmtId="3" fontId="15" fillId="0" borderId="0" xfId="10246" applyNumberFormat="1" applyFont="1" applyFill="1"/>
    <xf numFmtId="3" fontId="15" fillId="0" borderId="0" xfId="0" applyNumberFormat="1" applyFont="1" applyFill="1"/>
    <xf numFmtId="0" fontId="90" fillId="29" borderId="29" xfId="38784" applyFont="1" applyFill="1" applyBorder="1" applyAlignment="1">
      <alignment horizontal="center"/>
    </xf>
    <xf numFmtId="0" fontId="90" fillId="29" borderId="29" xfId="38865" applyFont="1" applyFill="1" applyBorder="1" applyAlignment="1">
      <alignment horizontal="center"/>
    </xf>
    <xf numFmtId="0" fontId="90" fillId="0" borderId="30" xfId="38865" applyFont="1" applyFill="1" applyBorder="1" applyAlignment="1">
      <alignment wrapText="1"/>
    </xf>
    <xf numFmtId="0" fontId="90" fillId="0" borderId="30" xfId="38865" applyFont="1" applyFill="1" applyBorder="1" applyAlignment="1">
      <alignment horizontal="right" wrapText="1"/>
    </xf>
    <xf numFmtId="0" fontId="10" fillId="0" borderId="0" xfId="10248" applyNumberFormat="1" applyFont="1" applyFill="1" applyBorder="1" applyAlignment="1">
      <alignment vertical="top" wrapText="1"/>
    </xf>
    <xf numFmtId="0" fontId="88" fillId="44" borderId="13" xfId="0" applyFont="1" applyFill="1" applyBorder="1" applyAlignment="1">
      <alignment horizontal="center"/>
    </xf>
    <xf numFmtId="0" fontId="88" fillId="44" borderId="14" xfId="0" applyFont="1" applyFill="1" applyBorder="1" applyAlignment="1">
      <alignment horizontal="center"/>
    </xf>
    <xf numFmtId="41" fontId="10" fillId="0" borderId="13" xfId="10246" quotePrefix="1" applyNumberFormat="1" applyFont="1" applyFill="1" applyBorder="1" applyAlignment="1">
      <alignment horizontal="left"/>
    </xf>
    <xf numFmtId="165" fontId="45" fillId="0" borderId="14" xfId="38866" applyNumberFormat="1" applyFont="1" applyFill="1" applyBorder="1" applyAlignment="1">
      <alignment horizontal="right"/>
    </xf>
    <xf numFmtId="165" fontId="10" fillId="0" borderId="15" xfId="10246" quotePrefix="1" applyNumberFormat="1" applyFont="1" applyFill="1" applyBorder="1" applyAlignment="1">
      <alignment horizontal="left"/>
    </xf>
    <xf numFmtId="0" fontId="69" fillId="29" borderId="29" xfId="38863" applyFont="1" applyFill="1" applyBorder="1" applyAlignment="1">
      <alignment horizontal="center"/>
    </xf>
    <xf numFmtId="0" fontId="69" fillId="0" borderId="30" xfId="38863" applyFont="1" applyFill="1" applyBorder="1" applyAlignment="1">
      <alignment wrapText="1"/>
    </xf>
    <xf numFmtId="0" fontId="69" fillId="0" borderId="30" xfId="38863" applyFont="1" applyFill="1" applyBorder="1" applyAlignment="1">
      <alignment horizontal="right" wrapText="1"/>
    </xf>
    <xf numFmtId="0" fontId="69" fillId="29" borderId="29" xfId="38864" applyFont="1" applyFill="1" applyBorder="1" applyAlignment="1">
      <alignment horizontal="center"/>
    </xf>
    <xf numFmtId="0" fontId="69" fillId="29" borderId="29" xfId="38687" applyFont="1" applyFill="1" applyBorder="1" applyAlignment="1">
      <alignment horizontal="center"/>
    </xf>
    <xf numFmtId="0" fontId="69" fillId="0" borderId="30" xfId="38687" applyFont="1" applyFill="1" applyBorder="1" applyAlignment="1">
      <alignment horizontal="right" wrapText="1"/>
    </xf>
    <xf numFmtId="0" fontId="69" fillId="0" borderId="30" xfId="38861" applyFont="1" applyFill="1" applyBorder="1" applyAlignment="1">
      <alignment wrapText="1"/>
    </xf>
    <xf numFmtId="0" fontId="69" fillId="0" borderId="30" xfId="38861" applyFont="1" applyFill="1" applyBorder="1" applyAlignment="1">
      <alignment horizontal="right" wrapText="1"/>
    </xf>
    <xf numFmtId="0" fontId="90" fillId="0" borderId="30" xfId="38687" applyFont="1" applyFill="1" applyBorder="1" applyAlignment="1">
      <alignment wrapText="1"/>
    </xf>
    <xf numFmtId="0" fontId="90" fillId="0" borderId="30" xfId="38687" applyFont="1" applyFill="1" applyBorder="1" applyAlignment="1">
      <alignment horizontal="right" wrapText="1"/>
    </xf>
    <xf numFmtId="176" fontId="10" fillId="0" borderId="15" xfId="16882" applyNumberFormat="1" applyFont="1" applyFill="1" applyBorder="1" applyAlignment="1">
      <alignment horizontal="center"/>
    </xf>
    <xf numFmtId="0" fontId="45" fillId="0" borderId="0" xfId="16876" applyFont="1" applyFill="1" applyBorder="1" applyAlignment="1">
      <alignment horizontal="center"/>
    </xf>
    <xf numFmtId="176" fontId="10" fillId="0" borderId="0" xfId="16882" applyNumberFormat="1" applyFont="1" applyFill="1" applyBorder="1" applyAlignment="1">
      <alignment horizontal="center"/>
    </xf>
    <xf numFmtId="181" fontId="4" fillId="0" borderId="0" xfId="38704" applyNumberFormat="1" applyFont="1"/>
    <xf numFmtId="181" fontId="4" fillId="0" borderId="0" xfId="10248" applyNumberFormat="1" applyFont="1"/>
    <xf numFmtId="2" fontId="10" fillId="0" borderId="0" xfId="10248" applyNumberFormat="1" applyFont="1" applyFill="1"/>
    <xf numFmtId="0" fontId="4" fillId="0" borderId="0" xfId="38868" applyFont="1"/>
    <xf numFmtId="0" fontId="45" fillId="0" borderId="11" xfId="38868" applyFont="1" applyFill="1" applyBorder="1"/>
    <xf numFmtId="0" fontId="10" fillId="0" borderId="11" xfId="38868" applyFont="1" applyFill="1" applyBorder="1"/>
    <xf numFmtId="0" fontId="45" fillId="0" borderId="0" xfId="38868" applyFont="1" applyFill="1" applyBorder="1"/>
    <xf numFmtId="0" fontId="10" fillId="0" borderId="0" xfId="38868" applyFont="1" applyFill="1" applyBorder="1"/>
    <xf numFmtId="0" fontId="45" fillId="0" borderId="0" xfId="38868" applyFont="1" applyFill="1"/>
    <xf numFmtId="14" fontId="45" fillId="0" borderId="0" xfId="38868" applyNumberFormat="1" applyFont="1" applyFill="1"/>
    <xf numFmtId="0" fontId="10" fillId="0" borderId="0" xfId="38868" applyFont="1" applyFill="1"/>
    <xf numFmtId="0" fontId="10" fillId="0" borderId="0" xfId="38868" applyFont="1" applyBorder="1" applyAlignment="1">
      <alignment horizontal="left"/>
    </xf>
    <xf numFmtId="0" fontId="32" fillId="0" borderId="0" xfId="38868" applyFont="1"/>
    <xf numFmtId="14" fontId="32" fillId="0" borderId="0" xfId="38868" applyNumberFormat="1" applyFont="1"/>
    <xf numFmtId="0" fontId="31" fillId="23" borderId="24" xfId="38868" applyFont="1" applyFill="1" applyBorder="1" applyAlignment="1">
      <alignment horizontal="center" wrapText="1"/>
    </xf>
    <xf numFmtId="0" fontId="45" fillId="0" borderId="13" xfId="38868" applyFont="1" applyFill="1" applyBorder="1" applyAlignment="1">
      <alignment horizontal="center"/>
    </xf>
    <xf numFmtId="0" fontId="10" fillId="0" borderId="13" xfId="38868" applyFont="1" applyFill="1" applyBorder="1"/>
    <xf numFmtId="0" fontId="45" fillId="0" borderId="14" xfId="38868" applyFont="1" applyFill="1" applyBorder="1" applyAlignment="1">
      <alignment horizontal="center"/>
    </xf>
    <xf numFmtId="2" fontId="45" fillId="0" borderId="14" xfId="38868" applyNumberFormat="1" applyFont="1" applyFill="1" applyBorder="1" applyAlignment="1">
      <alignment horizontal="center"/>
    </xf>
    <xf numFmtId="179" fontId="45" fillId="0" borderId="14" xfId="38868" quotePrefix="1" applyNumberFormat="1" applyFont="1" applyFill="1" applyBorder="1" applyAlignment="1">
      <alignment horizontal="center"/>
    </xf>
    <xf numFmtId="14" fontId="45" fillId="0" borderId="14" xfId="38868" quotePrefix="1" applyNumberFormat="1" applyFont="1" applyFill="1" applyBorder="1" applyAlignment="1">
      <alignment horizontal="center"/>
    </xf>
    <xf numFmtId="179" fontId="45" fillId="0" borderId="14" xfId="38868" applyNumberFormat="1" applyFont="1" applyFill="1" applyBorder="1" applyAlignment="1">
      <alignment horizontal="center"/>
    </xf>
    <xf numFmtId="0" fontId="45" fillId="0" borderId="15" xfId="38868" applyFont="1" applyFill="1" applyBorder="1" applyAlignment="1">
      <alignment horizontal="center"/>
    </xf>
    <xf numFmtId="2" fontId="45" fillId="0" borderId="15" xfId="38868" applyNumberFormat="1" applyFont="1" applyFill="1" applyBorder="1" applyAlignment="1">
      <alignment horizontal="center"/>
    </xf>
    <xf numFmtId="165" fontId="10" fillId="0" borderId="15" xfId="38869" applyNumberFormat="1" applyFont="1" applyFill="1" applyBorder="1" applyAlignment="1">
      <alignment horizontal="right"/>
    </xf>
    <xf numFmtId="14" fontId="10" fillId="0" borderId="15" xfId="38868" applyNumberFormat="1" applyFont="1" applyFill="1" applyBorder="1" applyAlignment="1">
      <alignment horizontal="center"/>
    </xf>
    <xf numFmtId="174" fontId="10" fillId="0" borderId="15" xfId="38869" applyNumberFormat="1" applyFont="1" applyFill="1" applyBorder="1" applyAlignment="1">
      <alignment horizontal="center"/>
    </xf>
    <xf numFmtId="179" fontId="45" fillId="0" borderId="15" xfId="38868" applyNumberFormat="1" applyFont="1" applyFill="1" applyBorder="1" applyAlignment="1">
      <alignment horizontal="center"/>
    </xf>
    <xf numFmtId="0" fontId="45" fillId="0" borderId="0" xfId="38868" applyFont="1" applyFill="1" applyBorder="1" applyAlignment="1">
      <alignment horizontal="center"/>
    </xf>
    <xf numFmtId="2" fontId="45" fillId="0" borderId="0" xfId="38868" applyNumberFormat="1" applyFont="1" applyFill="1" applyBorder="1" applyAlignment="1">
      <alignment horizontal="center"/>
    </xf>
    <xf numFmtId="165" fontId="10" fillId="0" borderId="0" xfId="38869" applyNumberFormat="1" applyFont="1" applyFill="1" applyBorder="1" applyAlignment="1">
      <alignment horizontal="right"/>
    </xf>
    <xf numFmtId="178" fontId="10" fillId="0" borderId="0" xfId="38869" applyNumberFormat="1" applyFont="1" applyFill="1" applyBorder="1" applyAlignment="1">
      <alignment horizontal="right"/>
    </xf>
    <xf numFmtId="14" fontId="10" fillId="0" borderId="0" xfId="38868" applyNumberFormat="1" applyFont="1" applyFill="1" applyBorder="1" applyAlignment="1">
      <alignment horizontal="center"/>
    </xf>
    <xf numFmtId="178" fontId="10" fillId="0" borderId="0" xfId="38869" applyNumberFormat="1" applyFont="1" applyFill="1" applyBorder="1" applyAlignment="1">
      <alignment horizontal="center"/>
    </xf>
    <xf numFmtId="179" fontId="45" fillId="0" borderId="0" xfId="38868" applyNumberFormat="1" applyFont="1" applyFill="1" applyBorder="1" applyAlignment="1">
      <alignment horizontal="center"/>
    </xf>
    <xf numFmtId="0" fontId="32" fillId="0" borderId="0" xfId="38868" applyFont="1" applyFill="1"/>
    <xf numFmtId="165" fontId="10" fillId="0" borderId="15" xfId="38869" applyNumberFormat="1" applyFont="1" applyFill="1" applyBorder="1" applyAlignment="1">
      <alignment horizontal="center"/>
    </xf>
    <xf numFmtId="14" fontId="4" fillId="0" borderId="0" xfId="38868" applyNumberFormat="1" applyFont="1"/>
    <xf numFmtId="176" fontId="4" fillId="0" borderId="0" xfId="38868" applyNumberFormat="1" applyFont="1"/>
    <xf numFmtId="0" fontId="31" fillId="23" borderId="13" xfId="38868" applyFont="1" applyFill="1" applyBorder="1" applyAlignment="1">
      <alignment horizontal="center"/>
    </xf>
    <xf numFmtId="0" fontId="31" fillId="23" borderId="13" xfId="38868" quotePrefix="1" applyFont="1" applyFill="1" applyBorder="1" applyAlignment="1">
      <alignment horizontal="center"/>
    </xf>
    <xf numFmtId="0" fontId="31" fillId="23" borderId="12" xfId="38868" applyFont="1" applyFill="1" applyBorder="1" applyAlignment="1">
      <alignment horizontal="center"/>
    </xf>
    <xf numFmtId="0" fontId="31" fillId="23" borderId="15" xfId="38868" applyFont="1" applyFill="1" applyBorder="1" applyAlignment="1">
      <alignment horizontal="center"/>
    </xf>
    <xf numFmtId="0" fontId="31" fillId="23" borderId="20" xfId="38868" applyFont="1" applyFill="1" applyBorder="1" applyAlignment="1">
      <alignment horizontal="center"/>
    </xf>
    <xf numFmtId="0" fontId="31" fillId="23" borderId="15" xfId="38868" quotePrefix="1" applyFont="1" applyFill="1" applyBorder="1" applyAlignment="1">
      <alignment horizontal="center"/>
    </xf>
    <xf numFmtId="0" fontId="45" fillId="0" borderId="12" xfId="38868" applyFont="1" applyFill="1" applyBorder="1"/>
    <xf numFmtId="0" fontId="45" fillId="0" borderId="18" xfId="38868" applyFont="1" applyFill="1" applyBorder="1"/>
    <xf numFmtId="0" fontId="45" fillId="0" borderId="18" xfId="38868" applyFont="1" applyFill="1" applyBorder="1" applyAlignment="1">
      <alignment horizontal="left"/>
    </xf>
    <xf numFmtId="6" fontId="45" fillId="0" borderId="14" xfId="38868" applyNumberFormat="1" applyFont="1" applyFill="1" applyBorder="1" applyAlignment="1">
      <alignment horizontal="right"/>
    </xf>
    <xf numFmtId="0" fontId="45" fillId="0" borderId="12" xfId="38868" applyFont="1" applyFill="1" applyBorder="1" applyAlignment="1">
      <alignment horizontal="left"/>
    </xf>
    <xf numFmtId="0" fontId="45" fillId="0" borderId="13" xfId="38868" applyFont="1" applyFill="1" applyBorder="1" applyAlignment="1">
      <alignment horizontal="right"/>
    </xf>
    <xf numFmtId="0" fontId="45" fillId="0" borderId="20" xfId="38868" applyFont="1" applyFill="1" applyBorder="1" applyAlignment="1">
      <alignment horizontal="left"/>
    </xf>
    <xf numFmtId="6" fontId="45" fillId="0" borderId="15" xfId="38868" applyNumberFormat="1" applyFont="1" applyFill="1" applyBorder="1" applyAlignment="1">
      <alignment horizontal="right"/>
    </xf>
    <xf numFmtId="0" fontId="45" fillId="0" borderId="0" xfId="38868" applyFont="1" applyFill="1" applyBorder="1" applyAlignment="1">
      <alignment horizontal="left"/>
    </xf>
    <xf numFmtId="6" fontId="45" fillId="0" borderId="0" xfId="38868" applyNumberFormat="1" applyFont="1" applyFill="1" applyBorder="1" applyAlignment="1">
      <alignment horizontal="right"/>
    </xf>
    <xf numFmtId="43" fontId="45" fillId="0" borderId="0" xfId="38868" applyNumberFormat="1" applyFont="1" applyFill="1" applyBorder="1" applyAlignment="1">
      <alignment horizontal="right"/>
    </xf>
    <xf numFmtId="177" fontId="45" fillId="0" borderId="13" xfId="38868" applyNumberFormat="1" applyFont="1" applyFill="1" applyBorder="1" applyAlignment="1">
      <alignment horizontal="center"/>
    </xf>
    <xf numFmtId="177" fontId="45" fillId="0" borderId="14" xfId="38868" applyNumberFormat="1" applyFont="1" applyFill="1" applyBorder="1" applyAlignment="1">
      <alignment horizontal="center"/>
    </xf>
    <xf numFmtId="10" fontId="10" fillId="0" borderId="0" xfId="38868" applyNumberFormat="1" applyFont="1" applyFill="1" applyBorder="1"/>
    <xf numFmtId="0" fontId="45" fillId="0" borderId="20" xfId="38868" applyFont="1" applyFill="1" applyBorder="1" applyAlignment="1">
      <alignment horizontal="left" wrapText="1"/>
    </xf>
    <xf numFmtId="177" fontId="45" fillId="0" borderId="15" xfId="38868" applyNumberFormat="1" applyFont="1" applyFill="1" applyBorder="1" applyAlignment="1">
      <alignment horizontal="center"/>
    </xf>
    <xf numFmtId="0" fontId="10" fillId="0" borderId="0" xfId="38868" applyFont="1" applyFill="1" applyBorder="1" applyAlignment="1">
      <alignment wrapText="1"/>
    </xf>
    <xf numFmtId="6" fontId="45" fillId="0" borderId="0" xfId="38868" applyNumberFormat="1" applyFont="1" applyFill="1" applyBorder="1" applyAlignment="1">
      <alignment horizontal="right" wrapText="1"/>
    </xf>
    <xf numFmtId="0" fontId="31" fillId="23" borderId="12" xfId="38868" applyFont="1" applyFill="1" applyBorder="1" applyAlignment="1">
      <alignment horizontal="left"/>
    </xf>
    <xf numFmtId="6" fontId="31" fillId="23" borderId="13" xfId="38868" applyNumberFormat="1" applyFont="1" applyFill="1" applyBorder="1" applyAlignment="1">
      <alignment horizontal="right"/>
    </xf>
    <xf numFmtId="0" fontId="31" fillId="23" borderId="20" xfId="38868" applyFont="1" applyFill="1" applyBorder="1" applyAlignment="1">
      <alignment horizontal="left"/>
    </xf>
    <xf numFmtId="6" fontId="31" fillId="23" borderId="15" xfId="38868" applyNumberFormat="1" applyFont="1" applyFill="1" applyBorder="1" applyAlignment="1">
      <alignment horizontal="right"/>
    </xf>
    <xf numFmtId="0" fontId="45" fillId="0" borderId="18" xfId="38868" applyFont="1" applyFill="1" applyBorder="1" applyAlignment="1">
      <alignment horizontal="left" wrapText="1"/>
    </xf>
    <xf numFmtId="0" fontId="10" fillId="0" borderId="0" xfId="38868" applyFont="1" applyFill="1" applyAlignment="1">
      <alignment wrapText="1"/>
    </xf>
    <xf numFmtId="0" fontId="4" fillId="0" borderId="0" xfId="38868" applyFont="1" applyFill="1"/>
    <xf numFmtId="0" fontId="45" fillId="0" borderId="20" xfId="38868" applyFont="1" applyFill="1" applyBorder="1"/>
    <xf numFmtId="0" fontId="31" fillId="23" borderId="0" xfId="38868" applyFont="1" applyFill="1" applyBorder="1"/>
    <xf numFmtId="0" fontId="33" fillId="23" borderId="0" xfId="38868" applyFont="1" applyFill="1"/>
    <xf numFmtId="0" fontId="12" fillId="0" borderId="0" xfId="38868" applyFont="1"/>
    <xf numFmtId="0" fontId="62" fillId="0" borderId="0" xfId="38868" applyFont="1"/>
    <xf numFmtId="2" fontId="10" fillId="24" borderId="0" xfId="38868" applyNumberFormat="1" applyFont="1" applyFill="1" applyBorder="1"/>
    <xf numFmtId="180" fontId="10" fillId="24" borderId="0" xfId="38869" applyNumberFormat="1" applyFont="1" applyFill="1" applyBorder="1"/>
    <xf numFmtId="4" fontId="12" fillId="0" borderId="25" xfId="38868" applyNumberFormat="1" applyFont="1" applyBorder="1"/>
    <xf numFmtId="0" fontId="12" fillId="0" borderId="0" xfId="38868" applyFont="1" applyBorder="1"/>
    <xf numFmtId="4" fontId="12" fillId="0" borderId="0" xfId="38868" applyNumberFormat="1" applyFont="1"/>
    <xf numFmtId="0" fontId="12" fillId="0" borderId="25" xfId="38868" applyFont="1" applyBorder="1"/>
    <xf numFmtId="0" fontId="12" fillId="0" borderId="0" xfId="38868" applyFont="1" applyAlignment="1">
      <alignment vertical="top" wrapText="1"/>
    </xf>
    <xf numFmtId="0" fontId="12" fillId="0" borderId="0" xfId="38868" applyFont="1" applyAlignment="1">
      <alignment wrapText="1"/>
    </xf>
    <xf numFmtId="0" fontId="51" fillId="0" borderId="0" xfId="38868" applyFont="1"/>
    <xf numFmtId="4" fontId="51" fillId="0" borderId="0" xfId="38868" applyNumberFormat="1" applyFont="1"/>
    <xf numFmtId="4" fontId="12" fillId="0" borderId="25" xfId="38868" applyNumberFormat="1" applyFont="1" applyFill="1" applyBorder="1"/>
    <xf numFmtId="0" fontId="4" fillId="0" borderId="0" xfId="38868" applyFont="1" applyAlignment="1">
      <alignment horizontal="center"/>
    </xf>
    <xf numFmtId="0" fontId="32" fillId="0" borderId="11" xfId="38868" applyFont="1" applyBorder="1" applyAlignment="1">
      <alignment horizontal="left"/>
    </xf>
    <xf numFmtId="0" fontId="4" fillId="0" borderId="11" xfId="38868" applyFont="1" applyBorder="1" applyAlignment="1">
      <alignment horizontal="center"/>
    </xf>
    <xf numFmtId="14" fontId="4" fillId="0" borderId="0" xfId="38868" applyNumberFormat="1" applyFont="1" applyAlignment="1">
      <alignment horizontal="center"/>
    </xf>
    <xf numFmtId="0" fontId="33" fillId="0" borderId="0" xfId="38868" applyFont="1"/>
    <xf numFmtId="0" fontId="32" fillId="0" borderId="0" xfId="38868" applyFont="1" applyBorder="1" applyAlignment="1">
      <alignment horizontal="left"/>
    </xf>
    <xf numFmtId="0" fontId="4" fillId="0" borderId="0" xfId="38868" applyFont="1" applyBorder="1" applyAlignment="1">
      <alignment horizontal="center"/>
    </xf>
    <xf numFmtId="0" fontId="32" fillId="0" borderId="15" xfId="38868" applyFont="1" applyFill="1" applyBorder="1" applyAlignment="1">
      <alignment horizontal="center"/>
    </xf>
    <xf numFmtId="0" fontId="60" fillId="28" borderId="50" xfId="0" applyFont="1" applyFill="1" applyBorder="1" applyAlignment="1">
      <alignment horizontal="center"/>
    </xf>
    <xf numFmtId="43" fontId="10" fillId="24" borderId="0" xfId="10246" applyFont="1" applyFill="1" applyBorder="1"/>
    <xf numFmtId="0" fontId="31" fillId="23" borderId="24" xfId="10262" applyFont="1" applyFill="1" applyBorder="1" applyAlignment="1">
      <alignment horizontal="center"/>
    </xf>
    <xf numFmtId="0" fontId="31" fillId="23" borderId="23" xfId="10262" applyFont="1" applyFill="1" applyBorder="1" applyAlignment="1">
      <alignment horizontal="center"/>
    </xf>
    <xf numFmtId="4" fontId="31" fillId="23" borderId="31" xfId="10262" applyNumberFormat="1" applyFont="1" applyFill="1" applyBorder="1" applyAlignment="1">
      <alignment horizontal="center"/>
    </xf>
    <xf numFmtId="4" fontId="31" fillId="23" borderId="24" xfId="10262" applyNumberFormat="1" applyFont="1" applyFill="1" applyBorder="1" applyAlignment="1">
      <alignment horizontal="center"/>
    </xf>
    <xf numFmtId="4" fontId="31" fillId="23" borderId="23" xfId="10262" applyNumberFormat="1" applyFont="1" applyFill="1" applyBorder="1" applyAlignment="1">
      <alignment horizontal="center"/>
    </xf>
    <xf numFmtId="176" fontId="45" fillId="0" borderId="0" xfId="10262" applyNumberFormat="1" applyFont="1" applyFill="1" applyBorder="1" applyAlignment="1">
      <alignment horizontal="center"/>
    </xf>
    <xf numFmtId="0" fontId="45" fillId="0" borderId="14" xfId="10262" applyFont="1" applyFill="1" applyBorder="1" applyAlignment="1">
      <alignment horizontal="center"/>
    </xf>
    <xf numFmtId="43" fontId="45" fillId="0" borderId="0" xfId="38893" applyFont="1" applyFill="1" applyBorder="1" applyAlignment="1">
      <alignment horizontal="center"/>
    </xf>
    <xf numFmtId="4" fontId="45" fillId="0" borderId="14" xfId="10262" applyNumberFormat="1" applyFont="1" applyFill="1" applyBorder="1" applyAlignment="1">
      <alignment horizontal="center"/>
    </xf>
    <xf numFmtId="176" fontId="45" fillId="0" borderId="14" xfId="10262" applyNumberFormat="1" applyFont="1" applyFill="1" applyBorder="1" applyAlignment="1">
      <alignment horizontal="center"/>
    </xf>
    <xf numFmtId="43" fontId="45" fillId="0" borderId="14" xfId="38893" applyFont="1" applyFill="1" applyBorder="1" applyAlignment="1">
      <alignment horizontal="right"/>
    </xf>
    <xf numFmtId="0" fontId="45" fillId="0" borderId="15" xfId="10262" applyFont="1" applyFill="1" applyBorder="1" applyAlignment="1">
      <alignment horizontal="center"/>
    </xf>
    <xf numFmtId="43" fontId="45" fillId="0" borderId="11" xfId="38893" applyFont="1" applyFill="1" applyBorder="1" applyAlignment="1">
      <alignment horizontal="center"/>
    </xf>
    <xf numFmtId="4" fontId="45" fillId="0" borderId="15" xfId="10262" applyNumberFormat="1" applyFont="1" applyFill="1" applyBorder="1" applyAlignment="1">
      <alignment horizontal="center"/>
    </xf>
    <xf numFmtId="176" fontId="45" fillId="0" borderId="15" xfId="10262" applyNumberFormat="1" applyFont="1" applyFill="1" applyBorder="1" applyAlignment="1">
      <alignment horizontal="center"/>
    </xf>
    <xf numFmtId="176" fontId="45" fillId="0" borderId="11" xfId="10262" applyNumberFormat="1" applyFont="1" applyFill="1" applyBorder="1" applyAlignment="1">
      <alignment horizontal="center"/>
    </xf>
    <xf numFmtId="43" fontId="45" fillId="0" borderId="15" xfId="38893" applyFont="1" applyFill="1" applyBorder="1" applyAlignment="1">
      <alignment horizontal="right"/>
    </xf>
    <xf numFmtId="174" fontId="45" fillId="0" borderId="18" xfId="10248" applyNumberFormat="1" applyFont="1" applyFill="1" applyBorder="1" applyAlignment="1">
      <alignment horizontal="center"/>
    </xf>
    <xf numFmtId="0" fontId="4" fillId="0" borderId="11" xfId="38868" applyFont="1" applyBorder="1"/>
    <xf numFmtId="43" fontId="45" fillId="0" borderId="14" xfId="10246" applyFont="1" applyFill="1" applyBorder="1" applyAlignment="1">
      <alignment horizontal="right"/>
    </xf>
    <xf numFmtId="176" fontId="45" fillId="0" borderId="14" xfId="38703" applyNumberFormat="1" applyFont="1" applyFill="1" applyBorder="1" applyAlignment="1">
      <alignment horizontal="right"/>
    </xf>
    <xf numFmtId="176" fontId="45" fillId="0" borderId="14" xfId="38703" applyNumberFormat="1" applyFont="1" applyFill="1" applyBorder="1" applyAlignment="1">
      <alignment horizontal="center"/>
    </xf>
    <xf numFmtId="14" fontId="45" fillId="0" borderId="14" xfId="10248" applyNumberFormat="1" applyFont="1" applyFill="1" applyBorder="1" applyAlignment="1">
      <alignment horizontal="center"/>
    </xf>
    <xf numFmtId="174" fontId="45" fillId="0" borderId="14" xfId="10249" applyNumberFormat="1" applyFont="1" applyFill="1" applyBorder="1" applyAlignment="1">
      <alignment horizontal="center" vertical="center"/>
    </xf>
    <xf numFmtId="176" fontId="45" fillId="0" borderId="14" xfId="16882" applyNumberFormat="1" applyFont="1" applyFill="1" applyBorder="1" applyAlignment="1">
      <alignment horizontal="right"/>
    </xf>
    <xf numFmtId="176" fontId="45" fillId="0" borderId="14" xfId="16882" applyNumberFormat="1" applyFont="1" applyFill="1" applyBorder="1" applyAlignment="1">
      <alignment horizontal="center"/>
    </xf>
    <xf numFmtId="174" fontId="45" fillId="0" borderId="14" xfId="10249" applyNumberFormat="1" applyFont="1" applyFill="1" applyBorder="1" applyAlignment="1">
      <alignment horizontal="center"/>
    </xf>
    <xf numFmtId="196" fontId="45" fillId="0" borderId="14" xfId="10249" applyNumberFormat="1" applyFont="1" applyFill="1" applyBorder="1" applyAlignment="1">
      <alignment horizontal="right"/>
    </xf>
    <xf numFmtId="165" fontId="45" fillId="0" borderId="15" xfId="10249" applyNumberFormat="1" applyFont="1" applyFill="1" applyBorder="1" applyAlignment="1">
      <alignment horizontal="right"/>
    </xf>
    <xf numFmtId="176" fontId="45" fillId="0" borderId="15" xfId="16882" applyNumberFormat="1" applyFont="1" applyFill="1" applyBorder="1" applyAlignment="1">
      <alignment horizontal="right"/>
    </xf>
    <xf numFmtId="14" fontId="45" fillId="0" borderId="15" xfId="10248" applyNumberFormat="1" applyFont="1" applyFill="1" applyBorder="1" applyAlignment="1">
      <alignment horizontal="center"/>
    </xf>
    <xf numFmtId="174" fontId="45" fillId="0" borderId="14" xfId="38867" applyNumberFormat="1" applyFont="1" applyFill="1" applyBorder="1"/>
    <xf numFmtId="165" fontId="45" fillId="0" borderId="14" xfId="38869" applyNumberFormat="1" applyFont="1" applyFill="1" applyBorder="1" applyAlignment="1">
      <alignment horizontal="right"/>
    </xf>
    <xf numFmtId="178" fontId="45" fillId="0" borderId="14" xfId="38869" applyNumberFormat="1" applyFont="1" applyFill="1" applyBorder="1" applyAlignment="1">
      <alignment horizontal="center"/>
    </xf>
    <xf numFmtId="14" fontId="45" fillId="0" borderId="14" xfId="38868" applyNumberFormat="1" applyFont="1" applyFill="1" applyBorder="1" applyAlignment="1">
      <alignment horizontal="center"/>
    </xf>
    <xf numFmtId="174" fontId="45" fillId="0" borderId="14" xfId="38867" applyNumberFormat="1" applyFont="1" applyFill="1" applyBorder="1" applyAlignment="1">
      <alignment horizontal="center"/>
    </xf>
    <xf numFmtId="178" fontId="45" fillId="0" borderId="14" xfId="38869" applyNumberFormat="1" applyFont="1" applyFill="1" applyBorder="1" applyAlignment="1">
      <alignment horizontal="right"/>
    </xf>
    <xf numFmtId="178" fontId="45" fillId="0" borderId="14" xfId="38869" applyNumberFormat="1" applyFont="1" applyFill="1" applyBorder="1" applyAlignment="1">
      <alignment horizontal="center" vertical="center"/>
    </xf>
    <xf numFmtId="0" fontId="10" fillId="0" borderId="16" xfId="10248" applyFont="1" applyFill="1" applyBorder="1" applyAlignment="1">
      <alignment vertical="top"/>
    </xf>
    <xf numFmtId="175" fontId="10" fillId="0" borderId="0" xfId="10248" applyNumberFormat="1" applyFont="1" applyFill="1" applyBorder="1" applyAlignment="1">
      <alignment vertical="top"/>
    </xf>
    <xf numFmtId="196" fontId="45" fillId="0" borderId="14" xfId="10249" applyNumberFormat="1" applyFont="1" applyFill="1" applyBorder="1" applyAlignment="1">
      <alignment horizontal="right" vertical="center"/>
    </xf>
    <xf numFmtId="0" fontId="32" fillId="0" borderId="0" xfId="38868" applyFont="1" applyAlignment="1">
      <alignment horizontal="left" vertical="top"/>
    </xf>
    <xf numFmtId="0" fontId="4" fillId="0" borderId="0" xfId="38868"/>
    <xf numFmtId="0" fontId="4" fillId="0" borderId="0" xfId="38868" applyAlignment="1">
      <alignment horizontal="left" vertical="top" wrapText="1"/>
    </xf>
    <xf numFmtId="0" fontId="32" fillId="0" borderId="0" xfId="38868" applyFont="1" applyAlignment="1">
      <alignment horizontal="left" vertical="top" wrapText="1"/>
    </xf>
    <xf numFmtId="0" fontId="7" fillId="0" borderId="0" xfId="10248" applyFont="1" applyAlignment="1">
      <alignment vertical="top"/>
    </xf>
    <xf numFmtId="0" fontId="10" fillId="0" borderId="0" xfId="0" applyFont="1" applyFill="1" applyBorder="1" applyAlignment="1">
      <alignment vertical="top"/>
    </xf>
    <xf numFmtId="0" fontId="11" fillId="0" borderId="0" xfId="10248" applyAlignment="1">
      <alignment vertical="top"/>
    </xf>
    <xf numFmtId="0" fontId="31" fillId="23" borderId="12" xfId="10248" applyFont="1" applyFill="1" applyBorder="1" applyAlignment="1">
      <alignment horizontal="center" wrapText="1"/>
    </xf>
    <xf numFmtId="0" fontId="31" fillId="23" borderId="20" xfId="10248" applyFont="1" applyFill="1" applyBorder="1" applyAlignment="1">
      <alignment horizontal="center"/>
    </xf>
    <xf numFmtId="0" fontId="31" fillId="23" borderId="21" xfId="10248" applyFont="1" applyFill="1" applyBorder="1" applyAlignment="1">
      <alignment horizontal="center"/>
    </xf>
    <xf numFmtId="0" fontId="31" fillId="23" borderId="12" xfId="10248" applyFont="1" applyFill="1" applyBorder="1" applyAlignment="1">
      <alignment horizontal="center"/>
    </xf>
    <xf numFmtId="174" fontId="45" fillId="0" borderId="18" xfId="38868" applyNumberFormat="1" applyFont="1" applyFill="1" applyBorder="1" applyAlignment="1">
      <alignment horizontal="center"/>
    </xf>
    <xf numFmtId="0" fontId="4" fillId="0" borderId="0" xfId="38868" applyFont="1" applyFill="1" applyAlignment="1">
      <alignment horizontal="center"/>
    </xf>
    <xf numFmtId="0" fontId="32" fillId="0" borderId="0" xfId="38868" applyFont="1" applyFill="1" applyBorder="1" applyAlignment="1">
      <alignment horizontal="center"/>
    </xf>
    <xf numFmtId="0" fontId="32" fillId="0" borderId="0" xfId="38868" applyFont="1" applyFill="1" applyAlignment="1">
      <alignment horizontal="center"/>
    </xf>
    <xf numFmtId="4" fontId="12" fillId="24" borderId="0" xfId="0" applyNumberFormat="1" applyFont="1" applyFill="1" applyAlignment="1">
      <alignment vertical="center"/>
    </xf>
    <xf numFmtId="11" fontId="15" fillId="0" borderId="0" xfId="0" applyNumberFormat="1" applyFont="1"/>
    <xf numFmtId="3" fontId="97" fillId="0" borderId="0" xfId="0" applyNumberFormat="1" applyFont="1" applyAlignment="1">
      <alignment horizontal="right"/>
    </xf>
    <xf numFmtId="0" fontId="97" fillId="0" borderId="0" xfId="0" applyFont="1" applyAlignment="1">
      <alignment horizontal="right"/>
    </xf>
    <xf numFmtId="4" fontId="97" fillId="0" borderId="0" xfId="0" applyNumberFormat="1" applyFont="1" applyAlignment="1">
      <alignment horizontal="right"/>
    </xf>
    <xf numFmtId="11" fontId="15" fillId="30" borderId="0" xfId="0" applyNumberFormat="1" applyFont="1" applyFill="1"/>
    <xf numFmtId="0" fontId="98" fillId="0" borderId="30" xfId="38896" applyFont="1" applyFill="1" applyBorder="1" applyAlignment="1">
      <alignment horizontal="right" wrapText="1"/>
    </xf>
    <xf numFmtId="174" fontId="45" fillId="0" borderId="0" xfId="10248" applyNumberFormat="1" applyFont="1" applyFill="1" applyBorder="1" applyAlignment="1"/>
    <xf numFmtId="0" fontId="90" fillId="29" borderId="29" xfId="38785" applyFont="1" applyFill="1" applyBorder="1" applyAlignment="1">
      <alignment horizontal="center"/>
    </xf>
    <xf numFmtId="0" fontId="90" fillId="29" borderId="29" xfId="38863" applyFont="1" applyFill="1" applyBorder="1" applyAlignment="1">
      <alignment horizontal="center"/>
    </xf>
    <xf numFmtId="0" fontId="90" fillId="0" borderId="30" xfId="38863" applyFont="1" applyFill="1" applyBorder="1" applyAlignment="1">
      <alignment wrapText="1"/>
    </xf>
    <xf numFmtId="0" fontId="90" fillId="0" borderId="30" xfId="38863" applyFont="1" applyFill="1" applyBorder="1" applyAlignment="1">
      <alignment horizontal="right" wrapText="1"/>
    </xf>
    <xf numFmtId="0" fontId="90" fillId="29" borderId="29" xfId="38864" applyFont="1" applyFill="1" applyBorder="1" applyAlignment="1">
      <alignment horizontal="center"/>
    </xf>
    <xf numFmtId="0" fontId="90" fillId="0" borderId="30" xfId="38864" applyFont="1" applyFill="1" applyBorder="1" applyAlignment="1">
      <alignment horizontal="right" wrapText="1"/>
    </xf>
    <xf numFmtId="0" fontId="90" fillId="29" borderId="29" xfId="38687" applyFont="1" applyFill="1" applyBorder="1" applyAlignment="1">
      <alignment horizontal="center"/>
    </xf>
    <xf numFmtId="0" fontId="45" fillId="0" borderId="13" xfId="10262" applyFont="1" applyFill="1" applyBorder="1" applyAlignment="1">
      <alignment horizontal="center"/>
    </xf>
    <xf numFmtId="43" fontId="45" fillId="0" borderId="16" xfId="38893" applyFont="1" applyFill="1" applyBorder="1" applyAlignment="1">
      <alignment horizontal="center"/>
    </xf>
    <xf numFmtId="4" fontId="45" fillId="0" borderId="13" xfId="10262" applyNumberFormat="1" applyFont="1" applyFill="1" applyBorder="1" applyAlignment="1">
      <alignment horizontal="center"/>
    </xf>
    <xf numFmtId="176" fontId="45" fillId="0" borderId="13" xfId="10262" applyNumberFormat="1" applyFont="1" applyFill="1" applyBorder="1" applyAlignment="1">
      <alignment horizontal="center"/>
    </xf>
    <xf numFmtId="176" fontId="45" fillId="0" borderId="16" xfId="10262" applyNumberFormat="1" applyFont="1" applyFill="1" applyBorder="1" applyAlignment="1">
      <alignment horizontal="center"/>
    </xf>
    <xf numFmtId="43" fontId="45" fillId="0" borderId="13" xfId="38893" applyFont="1" applyFill="1" applyBorder="1" applyAlignment="1">
      <alignment horizontal="right"/>
    </xf>
    <xf numFmtId="175" fontId="45" fillId="0" borderId="21" xfId="10249" applyNumberFormat="1" applyFont="1" applyFill="1" applyBorder="1" applyAlignment="1">
      <alignment horizontal="right"/>
    </xf>
    <xf numFmtId="10" fontId="45" fillId="0" borderId="23" xfId="10254" applyNumberFormat="1" applyFont="1" applyFill="1" applyBorder="1" applyAlignment="1">
      <alignment horizontal="right"/>
    </xf>
    <xf numFmtId="43" fontId="45" fillId="0" borderId="13" xfId="38704" applyFont="1" applyFill="1" applyBorder="1" applyAlignment="1">
      <alignment horizontal="right"/>
    </xf>
    <xf numFmtId="43" fontId="45" fillId="0" borderId="14" xfId="38704" applyFont="1" applyFill="1" applyBorder="1" applyAlignment="1">
      <alignment horizontal="right"/>
    </xf>
    <xf numFmtId="43" fontId="45" fillId="0" borderId="15" xfId="38704" applyFont="1" applyFill="1" applyBorder="1" applyAlignment="1">
      <alignment horizontal="right"/>
    </xf>
    <xf numFmtId="186" fontId="45" fillId="0" borderId="14" xfId="0" applyNumberFormat="1" applyFont="1" applyFill="1" applyBorder="1" applyAlignment="1">
      <alignment horizontal="right"/>
    </xf>
    <xf numFmtId="176" fontId="45" fillId="0" borderId="15" xfId="38703" applyNumberFormat="1" applyFont="1" applyFill="1" applyBorder="1" applyAlignment="1">
      <alignment horizontal="right"/>
    </xf>
    <xf numFmtId="10" fontId="45" fillId="0" borderId="14" xfId="10257" applyNumberFormat="1" applyFont="1" applyFill="1" applyBorder="1" applyAlignment="1">
      <alignment horizontal="right"/>
    </xf>
    <xf numFmtId="10" fontId="45" fillId="0" borderId="14" xfId="10258" applyNumberFormat="1" applyFont="1" applyFill="1" applyBorder="1" applyAlignment="1">
      <alignment horizontal="right"/>
    </xf>
    <xf numFmtId="10" fontId="45" fillId="0" borderId="19" xfId="10257" applyNumberFormat="1" applyFont="1" applyFill="1" applyBorder="1" applyAlignment="1">
      <alignment horizontal="right"/>
    </xf>
    <xf numFmtId="10" fontId="45" fillId="0" borderId="15" xfId="10257" applyNumberFormat="1" applyFont="1" applyFill="1" applyBorder="1" applyAlignment="1">
      <alignment horizontal="right"/>
    </xf>
    <xf numFmtId="10" fontId="45" fillId="0" borderId="24" xfId="16882" applyNumberFormat="1" applyFont="1" applyFill="1" applyBorder="1" applyAlignment="1">
      <alignment horizontal="right"/>
    </xf>
    <xf numFmtId="0" fontId="4" fillId="24" borderId="14" xfId="10248" applyFont="1" applyFill="1" applyBorder="1" applyAlignment="1">
      <alignment horizontal="center" vertical="center" wrapText="1"/>
    </xf>
    <xf numFmtId="0" fontId="6" fillId="0" borderId="0" xfId="10248" applyFont="1" applyFill="1"/>
    <xf numFmtId="0" fontId="32" fillId="0" borderId="14" xfId="10248" applyFont="1" applyFill="1" applyBorder="1" applyAlignment="1">
      <alignment horizontal="center"/>
    </xf>
    <xf numFmtId="0" fontId="4" fillId="0" borderId="14" xfId="10248" applyFont="1" applyFill="1" applyBorder="1" applyAlignment="1">
      <alignment horizontal="center"/>
    </xf>
    <xf numFmtId="0" fontId="4" fillId="0" borderId="14" xfId="10248" applyFont="1" applyFill="1" applyBorder="1" applyAlignment="1">
      <alignment horizontal="center" vertical="center" wrapText="1"/>
    </xf>
    <xf numFmtId="0" fontId="32" fillId="0" borderId="15" xfId="10248" applyFont="1" applyFill="1" applyBorder="1" applyAlignment="1">
      <alignment horizontal="center"/>
    </xf>
    <xf numFmtId="0" fontId="4" fillId="0" borderId="15" xfId="10248" applyFont="1" applyFill="1" applyBorder="1" applyAlignment="1">
      <alignment horizontal="center"/>
    </xf>
    <xf numFmtId="0" fontId="4" fillId="0" borderId="15" xfId="10248" applyFont="1" applyFill="1" applyBorder="1" applyAlignment="1">
      <alignment horizontal="center" vertical="center" wrapText="1"/>
    </xf>
    <xf numFmtId="0" fontId="45" fillId="0" borderId="0" xfId="0" applyFont="1" applyFill="1" applyBorder="1" applyAlignment="1">
      <alignment horizontal="left" vertical="top" wrapText="1"/>
    </xf>
    <xf numFmtId="0" fontId="10" fillId="0" borderId="0" xfId="10248" applyFont="1" applyFill="1" applyBorder="1" applyAlignment="1">
      <alignment horizontal="left" vertical="top" wrapText="1"/>
    </xf>
    <xf numFmtId="0" fontId="13" fillId="0" borderId="0" xfId="10248" applyFont="1" applyFill="1" applyBorder="1" applyAlignment="1">
      <alignment wrapText="1"/>
    </xf>
    <xf numFmtId="0" fontId="4" fillId="24" borderId="14" xfId="10248" applyFont="1" applyFill="1" applyBorder="1" applyAlignment="1">
      <alignment horizontal="center" vertical="center" wrapText="1"/>
    </xf>
    <xf numFmtId="0" fontId="13"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10" fillId="0" borderId="16" xfId="10248" applyFont="1" applyFill="1" applyBorder="1" applyAlignment="1">
      <alignment horizontal="left" vertical="top" wrapText="1"/>
    </xf>
    <xf numFmtId="0" fontId="31" fillId="23" borderId="12" xfId="10248" applyFont="1" applyFill="1" applyBorder="1" applyAlignment="1">
      <alignment horizontal="center" wrapText="1"/>
    </xf>
    <xf numFmtId="0" fontId="31" fillId="23" borderId="17" xfId="10248" applyFont="1" applyFill="1" applyBorder="1" applyAlignment="1">
      <alignment horizontal="center" wrapText="1"/>
    </xf>
    <xf numFmtId="0" fontId="31" fillId="23" borderId="20" xfId="10248" applyFont="1" applyFill="1" applyBorder="1" applyAlignment="1">
      <alignment horizontal="center"/>
    </xf>
    <xf numFmtId="0" fontId="31" fillId="23" borderId="21" xfId="10248" applyFont="1" applyFill="1" applyBorder="1" applyAlignment="1">
      <alignment horizontal="center"/>
    </xf>
    <xf numFmtId="0" fontId="31" fillId="23" borderId="12" xfId="10248" applyFont="1" applyFill="1" applyBorder="1" applyAlignment="1">
      <alignment horizontal="center"/>
    </xf>
    <xf numFmtId="0" fontId="31" fillId="23" borderId="17" xfId="10248" applyFont="1" applyFill="1" applyBorder="1" applyAlignment="1">
      <alignment horizontal="center"/>
    </xf>
    <xf numFmtId="0" fontId="31" fillId="23" borderId="18" xfId="10248" applyFont="1" applyFill="1" applyBorder="1" applyAlignment="1">
      <alignment horizontal="center"/>
    </xf>
    <xf numFmtId="0" fontId="31" fillId="23" borderId="19" xfId="10248" applyFont="1" applyFill="1" applyBorder="1" applyAlignment="1">
      <alignment horizontal="center"/>
    </xf>
    <xf numFmtId="0" fontId="10" fillId="0" borderId="16" xfId="10248" applyFont="1" applyBorder="1" applyAlignment="1">
      <alignment horizontal="left" wrapText="1"/>
    </xf>
    <xf numFmtId="0" fontId="10" fillId="0" borderId="16" xfId="10256" applyFont="1" applyFill="1" applyBorder="1" applyAlignment="1">
      <alignment horizontal="left" vertical="top" wrapText="1"/>
    </xf>
    <xf numFmtId="0" fontId="10" fillId="0" borderId="0" xfId="10256" applyFont="1" applyFill="1" applyBorder="1" applyAlignment="1">
      <alignment horizontal="left" vertical="top" wrapText="1"/>
    </xf>
    <xf numFmtId="0" fontId="10" fillId="0" borderId="16" xfId="38868" applyFont="1" applyFill="1" applyBorder="1" applyAlignment="1">
      <alignment horizontal="left" wrapText="1"/>
    </xf>
    <xf numFmtId="0" fontId="13" fillId="0" borderId="16" xfId="0" applyFont="1" applyBorder="1" applyAlignment="1">
      <alignment wrapText="1"/>
    </xf>
    <xf numFmtId="0" fontId="13" fillId="0" borderId="0" xfId="0" applyFont="1" applyAlignment="1">
      <alignment wrapText="1"/>
    </xf>
    <xf numFmtId="0" fontId="10" fillId="0" borderId="16" xfId="10248" applyFont="1" applyFill="1" applyBorder="1" applyAlignment="1">
      <alignment horizontal="left" wrapText="1"/>
    </xf>
    <xf numFmtId="0" fontId="12" fillId="0" borderId="0" xfId="38868" applyFont="1" applyAlignment="1">
      <alignment horizontal="left" vertical="top" wrapText="1"/>
    </xf>
    <xf numFmtId="0" fontId="15" fillId="0" borderId="12" xfId="10248" applyFont="1" applyFill="1" applyBorder="1" applyAlignment="1">
      <alignment horizontal="left" vertical="top" wrapText="1"/>
    </xf>
    <xf numFmtId="0" fontId="15" fillId="0" borderId="16" xfId="10248" applyFont="1" applyFill="1" applyBorder="1" applyAlignment="1">
      <alignment horizontal="left" vertical="top" wrapText="1"/>
    </xf>
    <xf numFmtId="0" fontId="15" fillId="0" borderId="17" xfId="10248" applyFont="1" applyFill="1" applyBorder="1" applyAlignment="1">
      <alignment horizontal="left" vertical="top" wrapText="1"/>
    </xf>
    <xf numFmtId="0" fontId="15" fillId="0" borderId="20" xfId="10248" applyFont="1" applyFill="1" applyBorder="1" applyAlignment="1">
      <alignment horizontal="left" vertical="top" wrapText="1"/>
    </xf>
    <xf numFmtId="0" fontId="15" fillId="0" borderId="11" xfId="10248" applyFont="1" applyFill="1" applyBorder="1" applyAlignment="1">
      <alignment horizontal="left" vertical="top" wrapText="1"/>
    </xf>
    <xf numFmtId="0" fontId="15" fillId="0" borderId="21" xfId="10248" applyFont="1" applyFill="1" applyBorder="1" applyAlignment="1">
      <alignment horizontal="left" vertical="top" wrapText="1"/>
    </xf>
    <xf numFmtId="0" fontId="15" fillId="0" borderId="12" xfId="0" applyFont="1" applyBorder="1" applyAlignment="1">
      <alignment horizontal="center"/>
    </xf>
    <xf numFmtId="0" fontId="15" fillId="0" borderId="17" xfId="0" applyFont="1" applyBorder="1" applyAlignment="1">
      <alignment horizontal="center"/>
    </xf>
    <xf numFmtId="0" fontId="15" fillId="0" borderId="12" xfId="0" applyFont="1" applyBorder="1" applyAlignment="1">
      <alignment horizontal="left" wrapText="1"/>
    </xf>
    <xf numFmtId="0" fontId="15" fillId="0" borderId="16" xfId="0" applyFont="1" applyBorder="1" applyAlignment="1">
      <alignment horizontal="left" wrapText="1"/>
    </xf>
    <xf numFmtId="0" fontId="15" fillId="0" borderId="17" xfId="0" applyFont="1" applyBorder="1" applyAlignment="1">
      <alignment horizontal="left" wrapText="1"/>
    </xf>
    <xf numFmtId="0" fontId="15" fillId="0" borderId="20" xfId="0" applyFont="1" applyBorder="1" applyAlignment="1">
      <alignment horizontal="left" wrapText="1"/>
    </xf>
    <xf numFmtId="0" fontId="15" fillId="0" borderId="11" xfId="0" applyFont="1" applyBorder="1" applyAlignment="1">
      <alignment horizontal="left" wrapText="1"/>
    </xf>
    <xf numFmtId="0" fontId="15" fillId="0" borderId="21" xfId="0" applyFont="1" applyBorder="1" applyAlignment="1">
      <alignment horizontal="left" wrapText="1"/>
    </xf>
    <xf numFmtId="0" fontId="15" fillId="0" borderId="12" xfId="10248" applyFont="1" applyFill="1" applyBorder="1" applyAlignment="1">
      <alignment horizontal="left" wrapText="1"/>
    </xf>
    <xf numFmtId="0" fontId="15" fillId="0" borderId="16" xfId="0" applyFont="1" applyBorder="1" applyAlignment="1">
      <alignment wrapText="1"/>
    </xf>
    <xf numFmtId="0" fontId="15" fillId="0" borderId="17" xfId="0" applyFont="1" applyBorder="1" applyAlignment="1">
      <alignment wrapText="1"/>
    </xf>
    <xf numFmtId="0" fontId="15" fillId="0" borderId="20" xfId="0" applyFont="1" applyBorder="1" applyAlignment="1">
      <alignment wrapText="1"/>
    </xf>
    <xf numFmtId="0" fontId="15" fillId="0" borderId="11" xfId="0" applyFont="1" applyBorder="1" applyAlignment="1">
      <alignment wrapText="1"/>
    </xf>
    <xf numFmtId="0" fontId="15" fillId="0" borderId="21" xfId="0" applyFont="1" applyBorder="1" applyAlignment="1">
      <alignment wrapText="1"/>
    </xf>
    <xf numFmtId="0" fontId="44" fillId="0" borderId="22" xfId="0" applyFont="1" applyBorder="1" applyAlignment="1">
      <alignment horizontal="center"/>
    </xf>
    <xf numFmtId="0" fontId="44" fillId="0" borderId="23" xfId="0" applyFont="1" applyBorder="1" applyAlignment="1">
      <alignment horizontal="center"/>
    </xf>
    <xf numFmtId="0" fontId="44" fillId="0" borderId="31" xfId="0" applyFont="1" applyBorder="1" applyAlignment="1">
      <alignment horizontal="center"/>
    </xf>
    <xf numFmtId="0" fontId="75" fillId="0" borderId="32" xfId="0" applyFont="1" applyBorder="1" applyAlignment="1">
      <alignment horizontal="center" vertical="center"/>
    </xf>
    <xf numFmtId="0" fontId="75" fillId="0" borderId="33" xfId="0" applyFont="1" applyBorder="1" applyAlignment="1">
      <alignment horizontal="center" vertical="center"/>
    </xf>
    <xf numFmtId="0" fontId="75" fillId="0" borderId="34" xfId="0" applyFont="1" applyBorder="1" applyAlignment="1">
      <alignment horizontal="center" vertical="center"/>
    </xf>
    <xf numFmtId="0" fontId="75" fillId="0" borderId="35" xfId="0" applyFont="1" applyBorder="1" applyAlignment="1">
      <alignment horizontal="center" vertical="center"/>
    </xf>
    <xf numFmtId="0" fontId="75" fillId="0" borderId="0" xfId="0" applyFont="1" applyBorder="1" applyAlignment="1">
      <alignment horizontal="center" vertical="center"/>
    </xf>
    <xf numFmtId="0" fontId="75" fillId="0" borderId="36" xfId="0" applyFont="1" applyBorder="1" applyAlignment="1">
      <alignment horizontal="center" vertical="center"/>
    </xf>
  </cellXfs>
  <cellStyles count="38897">
    <cellStyle name="%" xfId="38872"/>
    <cellStyle name="_6182 TB" xfId="38873"/>
    <cellStyle name="_6182 TB_Inputs" xfId="38874"/>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7"/>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9"/>
    <cellStyle name="_Fosse cash reconciliation 18.07.2012 2" xfId="38690"/>
    <cellStyle name="_Fosse cash reconciliation 18.07.2012_Inputs" xfId="38875"/>
    <cellStyle name="_Fosse Principal Dec 12 New Model" xfId="38876"/>
    <cellStyle name="_Fosse Principal New Model cash cal only" xfId="38691"/>
    <cellStyle name="_Fosse Principal New Model cash cal only 2" xfId="38692"/>
    <cellStyle name="_Fosse Principal New Model cash cal only_Inputs" xfId="38877"/>
    <cellStyle name="_Fosse Revenue New Model cash cal only" xfId="38878"/>
    <cellStyle name="_HT PRCs June 11" xfId="38693"/>
    <cellStyle name="_HT PRCs June 11 2" xfId="38694"/>
    <cellStyle name="_HT PRCs June 11_Inputs" xfId="38879"/>
    <cellStyle name="_Langton Administration (Servicer) Fees May 11" xfId="38880"/>
    <cellStyle name="_Langton Losses sustained - May 11" xfId="38695"/>
    <cellStyle name="_Langton Losses sustained - May 11 2" xfId="38696"/>
    <cellStyle name="_Langton Losses sustained - May 11_Inputs" xfId="38881"/>
    <cellStyle name="_REPAUG172 Accrue IPA Interest" xfId="38882"/>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8"/>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9"/>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90"/>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91"/>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92"/>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93"/>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94"/>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7"/>
    <cellStyle name="ColumnAttributePrompt" xfId="38698"/>
    <cellStyle name="ColumnAttributeValue" xfId="38699"/>
    <cellStyle name="ColumnHeadingPrompt" xfId="38700"/>
    <cellStyle name="ColumnHeadingValue" xfId="38701"/>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1" xfId="3282"/>
    <cellStyle name="Comma 115" xfId="38867"/>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2"/>
    <cellStyle name="Comma 19" xfId="38728"/>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93"/>
    <cellStyle name="Comma 2 2 19" xfId="38883"/>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69"/>
    <cellStyle name="Comma 2 6" xfId="3356"/>
    <cellStyle name="Comma 2 7" xfId="3357"/>
    <cellStyle name="Comma 2 8" xfId="3358"/>
    <cellStyle name="Comma 2 9" xfId="3359"/>
    <cellStyle name="Comma 2_Page 9" xfId="38795"/>
    <cellStyle name="Comma 20" xfId="38761"/>
    <cellStyle name="Comma 21" xfId="38729"/>
    <cellStyle name="Comma 22" xfId="38763"/>
    <cellStyle name="Comma 23" xfId="38730"/>
    <cellStyle name="Comma 24" xfId="38764"/>
    <cellStyle name="Comma 25" xfId="38733"/>
    <cellStyle name="Comma 26" xfId="38754"/>
    <cellStyle name="Comma 27" xfId="38773"/>
    <cellStyle name="Comma 28" xfId="38755"/>
    <cellStyle name="Comma 29" xfId="38774"/>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6"/>
    <cellStyle name="Comma 31" xfId="38892"/>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5" xfId="3568"/>
    <cellStyle name="Comma 5 10" xfId="3569"/>
    <cellStyle name="Comma 5 11" xfId="38704"/>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66"/>
    <cellStyle name="Comma 56" xfId="3578"/>
    <cellStyle name="Comma 6" xfId="10284"/>
    <cellStyle name="Comma 6 2" xfId="23473"/>
    <cellStyle name="Comma 6 3" xfId="32933"/>
    <cellStyle name="Comma 6 4" xfId="38705"/>
    <cellStyle name="Comma 7" xfId="3579"/>
    <cellStyle name="Comma 7 2" xfId="38706"/>
    <cellStyle name="Comma 8" xfId="3580"/>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6"/>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84"/>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7"/>
    <cellStyle name="Date Short" xfId="4030"/>
    <cellStyle name="Date Short 2" xfId="10661"/>
    <cellStyle name="Date Short 3" xfId="17244"/>
    <cellStyle name="Date Short 4" xfId="26703"/>
    <cellStyle name="Date Short_Page 9" xfId="38798"/>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9"/>
    <cellStyle name="Dotted Line" xfId="4057"/>
    <cellStyle name="Dotted Line 2" xfId="10687"/>
    <cellStyle name="Dotted Line 3" xfId="17270"/>
    <cellStyle name="Dotted Line 4" xfId="26729"/>
    <cellStyle name="Dotted Line_Page 9" xfId="38800"/>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801"/>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802"/>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803"/>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804"/>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5"/>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9"/>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10"/>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6"/>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7"/>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8"/>
    <cellStyle name="Hard Percent" xfId="6027"/>
    <cellStyle name="Hard Percent 2" xfId="12657"/>
    <cellStyle name="Hard Percent 3" xfId="19240"/>
    <cellStyle name="Hard Percent 4" xfId="28699"/>
    <cellStyle name="Hard Percent_Page 9" xfId="38809"/>
    <cellStyle name="Header" xfId="6028"/>
    <cellStyle name="Header 2" xfId="12658"/>
    <cellStyle name="Header 3" xfId="19241"/>
    <cellStyle name="Header 4" xfId="28700"/>
    <cellStyle name="Header_Page 9" xfId="38810"/>
    <cellStyle name="Header1" xfId="6029"/>
    <cellStyle name="Header1 2" xfId="12659"/>
    <cellStyle name="Header1 3" xfId="19242"/>
    <cellStyle name="Header1 4" xfId="28701"/>
    <cellStyle name="Header1_Page 9" xfId="38811"/>
    <cellStyle name="Header2" xfId="6030"/>
    <cellStyle name="Header2 2" xfId="12660"/>
    <cellStyle name="Header2 3" xfId="19243"/>
    <cellStyle name="Header2 4" xfId="28702"/>
    <cellStyle name="Header2_Page 9" xfId="38812"/>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2"/>
    <cellStyle name="Hyperlink 3" xfId="38711"/>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13"/>
    <cellStyle name="journal" xfId="38885"/>
    <cellStyle name="LineItemPrompt" xfId="38713"/>
    <cellStyle name="LineItemValue" xfId="38714"/>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14"/>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5"/>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6"/>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7"/>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8"/>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9"/>
    <cellStyle name="Multiple" xfId="7337"/>
    <cellStyle name="Multiple 2" xfId="13966"/>
    <cellStyle name="Multiple 3" xfId="20550"/>
    <cellStyle name="Multiple 4" xfId="30009"/>
    <cellStyle name="Multiple_Page 9" xfId="38820"/>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86"/>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21"/>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22"/>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6"/>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5"/>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23"/>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8"/>
    <cellStyle name="Normal 15 3" xfId="20847"/>
    <cellStyle name="Normal 15 4" xfId="30306"/>
    <cellStyle name="Normal 15 5" xfId="38717"/>
    <cellStyle name="Normal 150" xfId="38870"/>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20"/>
    <cellStyle name="Normal 17 3" xfId="20849"/>
    <cellStyle name="Normal 17 4" xfId="30308"/>
    <cellStyle name="Normal 17 5" xfId="38719"/>
    <cellStyle name="Normal 18" xfId="7637"/>
    <cellStyle name="Normal 18 2" xfId="14266"/>
    <cellStyle name="Normal 18 2 2" xfId="23735"/>
    <cellStyle name="Normal 18 2 2 2" xfId="36078"/>
    <cellStyle name="Normal 18 2 3" xfId="33195"/>
    <cellStyle name="Normal 18 2 4" xfId="38722"/>
    <cellStyle name="Normal 18 3" xfId="20850"/>
    <cellStyle name="Normal 18 4" xfId="30309"/>
    <cellStyle name="Normal 18 5" xfId="38721"/>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3"/>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4"/>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87"/>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68"/>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8"/>
    <cellStyle name="Normal 28" xfId="38750"/>
    <cellStyle name="Normal 29" xfId="38765"/>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24"/>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8"/>
    <cellStyle name="Normal 32" xfId="38769"/>
    <cellStyle name="Normal 33" xfId="38770"/>
    <cellStyle name="Normal 34" xfId="38771"/>
    <cellStyle name="Normal 35" xfId="38772"/>
    <cellStyle name="Normal 36" xfId="38762"/>
    <cellStyle name="Normal 37" xfId="38775"/>
    <cellStyle name="Normal 38" xfId="38776"/>
    <cellStyle name="Normal 39" xfId="38777"/>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5"/>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8"/>
    <cellStyle name="Normal 41" xfId="38779"/>
    <cellStyle name="Normal 42" xfId="38780"/>
    <cellStyle name="Normal 43" xfId="38781"/>
    <cellStyle name="Normal 44" xfId="38782"/>
    <cellStyle name="Normal 45" xfId="38857"/>
    <cellStyle name="Normal 46" xfId="38858"/>
    <cellStyle name="Normal 47" xfId="38859"/>
    <cellStyle name="Normal 48" xfId="38890"/>
    <cellStyle name="Normal 49" xfId="38891"/>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7"/>
    <cellStyle name="Normal 9 20" xfId="30457"/>
    <cellStyle name="Normal 9 21" xfId="38726"/>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rmal_Current LTV" xfId="38785"/>
    <cellStyle name="Normal_Current LTV_1" xfId="38862"/>
    <cellStyle name="Normal_Current LTV_3" xfId="38860"/>
    <cellStyle name="Normal_Loan Purpose" xfId="38863"/>
    <cellStyle name="Normal_O LTV" xfId="38864"/>
    <cellStyle name="Normal_Product Type" xfId="38687"/>
    <cellStyle name="Normal_Product Type_2" xfId="38861"/>
    <cellStyle name="Normal_Remaining Term" xfId="38784"/>
    <cellStyle name="Normal_Remaining Term_1" xfId="38786"/>
    <cellStyle name="Normal_Remaining Term_2" xfId="38783"/>
    <cellStyle name="Normal_Remaining Term_3" xfId="38896"/>
    <cellStyle name="Normal_Repayment Types" xfId="38865"/>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5"/>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6"/>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7"/>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8"/>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9"/>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30"/>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31"/>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32"/>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33"/>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34"/>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5"/>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6"/>
    <cellStyle name="Percent 10" xfId="38703"/>
    <cellStyle name="Percent 11" xfId="38759"/>
    <cellStyle name="Percent 12" xfId="38708"/>
    <cellStyle name="Percent 13" xfId="38760"/>
    <cellStyle name="Percent 14" xfId="38749"/>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2"/>
    <cellStyle name="Percent 17" xfId="38766"/>
    <cellStyle name="Percent 18" xfId="38753"/>
    <cellStyle name="Percent 19" xfId="38767"/>
    <cellStyle name="Percent 2" xfId="10254"/>
    <cellStyle name="Percent 2 2" xfId="23464"/>
    <cellStyle name="Percent 2 2 2" xfId="35808"/>
    <cellStyle name="Percent 2 3" xfId="32924"/>
    <cellStyle name="Percent 2 4" xfId="38732"/>
    <cellStyle name="Percent 20" xfId="38871"/>
    <cellStyle name="Percent 21" xfId="38895"/>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4" xfId="32918"/>
    <cellStyle name="Percent 4 2" xfId="38734"/>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1"/>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94"/>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7"/>
    <cellStyle name="Percent 8" xfId="38707"/>
    <cellStyle name="Percent 9" xfId="38758"/>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7"/>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8"/>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9"/>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40"/>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41"/>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42"/>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43"/>
    <cellStyle name="ReportTitlePrompt" xfId="38735"/>
    <cellStyle name="ReportTitleValue" xfId="38736"/>
    <cellStyle name="RowAcctAbovePrompt" xfId="38737"/>
    <cellStyle name="RowAcctSOBAbovePrompt" xfId="38738"/>
    <cellStyle name="RowAcctSOBValue" xfId="38739"/>
    <cellStyle name="RowAcctValue" xfId="38740"/>
    <cellStyle name="RowAttrAbovePrompt" xfId="38741"/>
    <cellStyle name="RowAttrValue" xfId="38742"/>
    <cellStyle name="RowColSetAbovePrompt" xfId="38743"/>
    <cellStyle name="RowColSetLeftPrompt" xfId="38744"/>
    <cellStyle name="RowColSetValue" xfId="38745"/>
    <cellStyle name="RowLeftPrompt" xfId="38746"/>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44"/>
    <cellStyle name="SampleUsingFormatMask" xfId="38747"/>
    <cellStyle name="SampleWithNoFormatMask" xfId="38748"/>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5"/>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6"/>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88"/>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8"/>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9"/>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50"/>
    <cellStyle name="Table Head_Page 9" xfId="38847"/>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51"/>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52"/>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89"/>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53"/>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54"/>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5"/>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1"/>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6"/>
  </cellStyles>
  <dxfs count="4">
    <dxf>
      <font>
        <color rgb="FFFF0000"/>
      </font>
    </dxf>
    <dxf>
      <font>
        <color rgb="FF00B050"/>
      </font>
    </dxf>
    <dxf>
      <font>
        <color rgb="FFFF0000"/>
      </font>
    </dxf>
    <dxf>
      <font>
        <color rgb="FF00B05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597883" y="787076"/>
          <a:ext cx="15569954" cy="1068822"/>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7" name="Group 7"/>
        <xdr:cNvGrpSpPr>
          <a:grpSpLocks/>
        </xdr:cNvGrpSpPr>
      </xdr:nvGrpSpPr>
      <xdr:grpSpPr bwMode="auto">
        <a:xfrm>
          <a:off x="333375" y="495300"/>
          <a:ext cx="16205200" cy="14732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Q32"/>
  <sheetViews>
    <sheetView tabSelected="1" showRuler="0" view="pageLayout" zoomScale="75" zoomScaleNormal="100" zoomScaleSheetLayoutView="75" zoomScalePageLayoutView="75" workbookViewId="0">
      <selection activeCell="D27" sqref="D27"/>
    </sheetView>
  </sheetViews>
  <sheetFormatPr defaultColWidth="9.140625" defaultRowHeight="12"/>
  <cols>
    <col min="1" max="1" width="4.7109375" style="204" customWidth="1"/>
    <col min="2" max="2" width="41.85546875" style="204" bestFit="1" customWidth="1"/>
    <col min="3" max="3" width="20.28515625" style="204" bestFit="1" customWidth="1"/>
    <col min="4" max="4" width="29.28515625" style="204" bestFit="1" customWidth="1"/>
    <col min="5" max="5" width="32" style="204" bestFit="1" customWidth="1"/>
    <col min="6" max="17" width="9.140625" style="204"/>
    <col min="18" max="18" width="4.7109375" style="204" customWidth="1"/>
    <col min="19" max="16384" width="9.140625" style="204"/>
  </cols>
  <sheetData>
    <row r="1" spans="1:17" ht="12.75">
      <c r="A1" s="1"/>
      <c r="B1" s="2"/>
      <c r="C1" s="2"/>
      <c r="D1" s="2"/>
      <c r="E1" s="3"/>
      <c r="F1" s="4"/>
      <c r="G1" s="5"/>
      <c r="H1" s="5"/>
      <c r="I1" s="6"/>
      <c r="J1" s="6"/>
      <c r="K1" s="6"/>
      <c r="L1" s="6"/>
      <c r="M1" s="4"/>
      <c r="N1" s="4"/>
      <c r="O1" s="4"/>
      <c r="P1" s="6"/>
      <c r="Q1" s="7"/>
    </row>
    <row r="2" spans="1:17" s="215" customFormat="1" ht="12.75">
      <c r="A2" s="4"/>
      <c r="B2" s="9"/>
      <c r="C2" s="2"/>
      <c r="D2" s="2"/>
      <c r="E2" s="4"/>
      <c r="F2" s="4"/>
      <c r="G2" s="5"/>
      <c r="H2" s="10"/>
      <c r="I2" s="6"/>
      <c r="J2" s="6"/>
      <c r="K2" s="6"/>
      <c r="L2" s="6"/>
      <c r="M2" s="4"/>
      <c r="N2" s="4"/>
      <c r="O2" s="4"/>
      <c r="P2" s="4"/>
      <c r="Q2" s="4"/>
    </row>
    <row r="3" spans="1:17" s="215" customFormat="1" ht="12.75">
      <c r="A3" s="4"/>
      <c r="B3" s="11"/>
      <c r="C3" s="12"/>
      <c r="D3" s="12"/>
      <c r="E3" s="13"/>
      <c r="F3" s="4"/>
      <c r="G3" s="14"/>
      <c r="H3" s="10"/>
      <c r="I3" s="6"/>
      <c r="J3" s="6"/>
      <c r="K3" s="6"/>
      <c r="L3" s="6"/>
      <c r="M3" s="4"/>
      <c r="N3" s="4"/>
      <c r="O3" s="4"/>
      <c r="P3" s="4"/>
      <c r="Q3" s="4"/>
    </row>
    <row r="4" spans="1:17" s="215" customFormat="1" ht="12.75">
      <c r="A4" s="4"/>
      <c r="B4" s="15"/>
      <c r="C4" s="12"/>
      <c r="D4" s="12"/>
      <c r="E4" s="16"/>
      <c r="F4" s="4"/>
      <c r="G4" s="5"/>
      <c r="H4" s="10"/>
      <c r="I4" s="6"/>
      <c r="J4" s="6"/>
      <c r="K4" s="6"/>
      <c r="L4" s="6"/>
      <c r="M4" s="4"/>
      <c r="N4" s="4"/>
      <c r="O4" s="4"/>
      <c r="P4" s="4"/>
      <c r="Q4" s="4"/>
    </row>
    <row r="5" spans="1:17" s="215" customFormat="1" ht="12.75">
      <c r="A5" s="4"/>
      <c r="B5" s="11"/>
      <c r="C5" s="17"/>
      <c r="D5" s="17"/>
      <c r="E5" s="16"/>
      <c r="F5" s="4"/>
      <c r="G5" s="5"/>
      <c r="H5" s="10"/>
      <c r="I5" s="6"/>
      <c r="J5" s="6"/>
      <c r="K5" s="6"/>
      <c r="L5" s="6"/>
      <c r="M5" s="4"/>
      <c r="N5" s="4"/>
      <c r="O5" s="4"/>
      <c r="P5" s="4"/>
      <c r="Q5" s="4"/>
    </row>
    <row r="6" spans="1:17" s="215" customFormat="1" ht="12.75">
      <c r="A6" s="4"/>
      <c r="B6" s="15"/>
      <c r="C6" s="17"/>
      <c r="D6" s="17"/>
      <c r="E6" s="16"/>
      <c r="F6" s="4"/>
      <c r="G6" s="5"/>
      <c r="H6" s="14"/>
      <c r="I6" s="6"/>
      <c r="J6" s="6"/>
      <c r="K6" s="6"/>
      <c r="L6" s="6"/>
      <c r="M6" s="4"/>
      <c r="N6" s="4"/>
      <c r="O6" s="4"/>
      <c r="P6" s="4"/>
      <c r="Q6" s="4"/>
    </row>
    <row r="7" spans="1:17" s="215" customFormat="1" ht="12.75">
      <c r="A7" s="4"/>
      <c r="B7" s="9"/>
      <c r="C7" s="17"/>
      <c r="D7" s="17"/>
      <c r="E7" s="4"/>
      <c r="F7" s="4"/>
      <c r="G7" s="5"/>
      <c r="H7" s="10"/>
      <c r="I7" s="6"/>
      <c r="J7" s="6"/>
      <c r="K7" s="6"/>
      <c r="L7" s="6"/>
      <c r="M7" s="4"/>
      <c r="N7" s="4"/>
      <c r="O7" s="4"/>
      <c r="P7" s="4"/>
      <c r="Q7" s="4"/>
    </row>
    <row r="8" spans="1:17" s="215" customFormat="1" ht="12.75">
      <c r="A8" s="4"/>
      <c r="B8" s="9"/>
      <c r="C8" s="17"/>
      <c r="D8" s="17"/>
      <c r="E8" s="4"/>
      <c r="F8" s="4"/>
      <c r="G8" s="5"/>
      <c r="H8" s="10"/>
      <c r="I8" s="6"/>
      <c r="J8" s="6"/>
      <c r="K8" s="6"/>
      <c r="L8" s="6"/>
      <c r="M8" s="4"/>
      <c r="N8" s="4"/>
      <c r="O8" s="4"/>
      <c r="P8" s="4"/>
      <c r="Q8" s="4"/>
    </row>
    <row r="9" spans="1:17" s="215" customFormat="1" ht="12.75">
      <c r="A9" s="4"/>
      <c r="B9" s="9"/>
      <c r="C9" s="17"/>
      <c r="D9" s="17"/>
      <c r="E9" s="4"/>
      <c r="F9" s="4"/>
      <c r="G9" s="5"/>
      <c r="H9" s="10"/>
      <c r="I9" s="6"/>
      <c r="J9" s="6"/>
      <c r="K9" s="6"/>
      <c r="L9" s="6"/>
      <c r="M9" s="4"/>
      <c r="N9" s="4"/>
      <c r="O9" s="4"/>
      <c r="P9" s="4"/>
      <c r="Q9" s="4"/>
    </row>
    <row r="10" spans="1:17" s="215" customFormat="1" ht="12.75">
      <c r="A10" s="4"/>
      <c r="B10" s="9"/>
      <c r="C10" s="17"/>
      <c r="D10" s="17"/>
      <c r="E10" s="4"/>
      <c r="F10" s="4"/>
      <c r="G10" s="5"/>
      <c r="H10" s="10"/>
      <c r="I10" s="6"/>
      <c r="J10" s="6"/>
      <c r="K10" s="6"/>
      <c r="L10" s="6"/>
      <c r="M10" s="4"/>
      <c r="N10" s="4"/>
      <c r="O10" s="4"/>
      <c r="P10" s="4"/>
      <c r="Q10" s="4"/>
    </row>
    <row r="11" spans="1:17" s="215" customFormat="1" ht="12.75">
      <c r="A11" s="4"/>
      <c r="B11" s="9"/>
      <c r="C11" s="17"/>
      <c r="D11" s="17"/>
      <c r="E11" s="4"/>
      <c r="F11" s="4"/>
      <c r="G11" s="5"/>
      <c r="H11" s="10"/>
      <c r="I11" s="6"/>
      <c r="J11" s="6"/>
      <c r="K11" s="6"/>
      <c r="L11" s="6"/>
      <c r="M11" s="4"/>
      <c r="N11" s="4"/>
      <c r="O11" s="4"/>
      <c r="P11" s="4"/>
      <c r="Q11" s="4"/>
    </row>
    <row r="12" spans="1:17" s="215" customFormat="1" ht="12.75">
      <c r="A12" s="4"/>
      <c r="B12" s="9"/>
      <c r="C12" s="17"/>
      <c r="D12" s="17"/>
      <c r="E12" s="4"/>
      <c r="F12" s="4"/>
      <c r="G12" s="5"/>
      <c r="H12" s="10"/>
      <c r="I12" s="6"/>
      <c r="J12" s="6"/>
      <c r="K12" s="6"/>
      <c r="L12" s="6"/>
      <c r="M12" s="4"/>
      <c r="N12" s="4"/>
      <c r="O12" s="4"/>
      <c r="P12" s="4"/>
      <c r="Q12" s="4"/>
    </row>
    <row r="13" spans="1:17" s="215" customFormat="1" ht="12.75">
      <c r="A13" s="4"/>
      <c r="B13" s="9"/>
      <c r="C13" s="17"/>
      <c r="D13" s="17"/>
      <c r="E13" s="4"/>
      <c r="F13" s="4"/>
      <c r="G13" s="5"/>
      <c r="H13" s="10"/>
      <c r="I13" s="6"/>
      <c r="J13" s="6"/>
      <c r="K13" s="6"/>
      <c r="L13" s="6"/>
      <c r="M13" s="4"/>
      <c r="N13" s="4"/>
      <c r="O13" s="4"/>
      <c r="P13" s="4"/>
      <c r="Q13" s="4"/>
    </row>
    <row r="14" spans="1:17" s="215" customFormat="1" ht="12.75">
      <c r="A14" s="4"/>
      <c r="B14" s="17"/>
      <c r="C14" s="17"/>
      <c r="D14" s="17"/>
      <c r="E14" s="4"/>
      <c r="F14" s="4"/>
      <c r="G14" s="5"/>
      <c r="H14" s="10"/>
      <c r="I14" s="6"/>
      <c r="J14" s="6"/>
      <c r="K14" s="6"/>
      <c r="L14" s="6"/>
      <c r="M14" s="4"/>
      <c r="N14" s="4"/>
      <c r="O14" s="4"/>
      <c r="P14" s="6"/>
      <c r="Q14" s="6"/>
    </row>
    <row r="15" spans="1:17" ht="12.75">
      <c r="A15" s="18"/>
      <c r="B15" s="216" t="s">
        <v>4</v>
      </c>
      <c r="C15" s="217"/>
      <c r="D15" s="217"/>
      <c r="E15" s="218">
        <v>42582</v>
      </c>
      <c r="F15" s="19"/>
      <c r="G15" s="20"/>
      <c r="H15" s="10"/>
      <c r="I15" s="10"/>
      <c r="J15" s="10"/>
      <c r="K15" s="10"/>
      <c r="L15" s="10"/>
      <c r="M15" s="10"/>
      <c r="N15" s="10"/>
      <c r="O15" s="10"/>
      <c r="P15" s="21"/>
      <c r="Q15" s="22"/>
    </row>
    <row r="16" spans="1:17" ht="12.75">
      <c r="A16" s="18"/>
      <c r="B16" s="219" t="s">
        <v>5</v>
      </c>
      <c r="C16" s="220"/>
      <c r="D16" s="220"/>
      <c r="E16" s="221" t="s">
        <v>667</v>
      </c>
      <c r="F16" s="19"/>
      <c r="G16" s="19"/>
      <c r="H16" s="10"/>
      <c r="I16" s="10"/>
      <c r="J16" s="10"/>
      <c r="K16" s="10"/>
      <c r="L16" s="10"/>
      <c r="M16" s="10"/>
      <c r="N16" s="10"/>
      <c r="O16" s="10"/>
      <c r="P16" s="21"/>
      <c r="Q16" s="22"/>
    </row>
    <row r="17" spans="1:17" ht="12.75">
      <c r="A17" s="18"/>
      <c r="B17" s="219" t="s">
        <v>181</v>
      </c>
      <c r="C17" s="220"/>
      <c r="D17" s="220"/>
      <c r="E17" s="221">
        <v>42583</v>
      </c>
      <c r="F17" s="19"/>
      <c r="G17" s="19"/>
      <c r="H17" s="10"/>
      <c r="I17" s="10"/>
      <c r="J17" s="10"/>
      <c r="K17" s="10"/>
      <c r="L17" s="10"/>
      <c r="M17" s="10"/>
      <c r="N17" s="10"/>
      <c r="O17" s="10"/>
      <c r="P17" s="21"/>
      <c r="Q17" s="22"/>
    </row>
    <row r="18" spans="1:17" ht="12.75">
      <c r="A18" s="18"/>
      <c r="B18" s="23"/>
      <c r="C18" s="24"/>
      <c r="D18" s="24"/>
      <c r="E18" s="25"/>
      <c r="F18" s="4"/>
      <c r="G18" s="4"/>
      <c r="H18" s="4"/>
      <c r="I18" s="10"/>
      <c r="J18" s="10"/>
      <c r="K18" s="10"/>
      <c r="L18" s="10"/>
      <c r="M18" s="10"/>
      <c r="N18" s="10"/>
      <c r="O18" s="10"/>
      <c r="P18" s="21"/>
      <c r="Q18" s="22"/>
    </row>
    <row r="19" spans="1:17" ht="12.75">
      <c r="A19" s="1"/>
      <c r="B19" s="17"/>
      <c r="C19" s="17"/>
      <c r="D19" s="17"/>
      <c r="E19" s="4"/>
      <c r="F19" s="4"/>
      <c r="G19" s="5"/>
      <c r="H19" s="5"/>
      <c r="I19" s="6"/>
      <c r="J19" s="6"/>
      <c r="K19" s="6"/>
      <c r="L19" s="6"/>
      <c r="M19" s="4"/>
      <c r="N19" s="4"/>
      <c r="O19" s="4"/>
      <c r="P19" s="6"/>
      <c r="Q19" s="7"/>
    </row>
    <row r="20" spans="1:17" ht="28.5" customHeight="1">
      <c r="A20" s="1"/>
      <c r="B20" s="647" t="s">
        <v>354</v>
      </c>
      <c r="C20" s="647"/>
      <c r="D20" s="647"/>
      <c r="E20" s="647"/>
      <c r="F20" s="647"/>
      <c r="G20" s="647"/>
      <c r="H20" s="647"/>
      <c r="I20" s="647"/>
      <c r="J20" s="647"/>
      <c r="K20" s="647"/>
      <c r="L20" s="647"/>
      <c r="M20" s="647"/>
      <c r="N20" s="647"/>
      <c r="O20" s="647"/>
      <c r="P20" s="647"/>
      <c r="Q20" s="647"/>
    </row>
    <row r="21" spans="1:17" ht="12.75">
      <c r="A21" s="1"/>
      <c r="B21" s="26"/>
      <c r="C21" s="26"/>
      <c r="D21" s="26"/>
      <c r="E21" s="179"/>
      <c r="F21" s="179"/>
      <c r="G21" s="28"/>
      <c r="H21" s="28"/>
      <c r="I21" s="206"/>
      <c r="J21" s="206"/>
      <c r="K21" s="206"/>
      <c r="L21" s="206"/>
      <c r="M21" s="179"/>
      <c r="N21" s="179"/>
      <c r="O21" s="179"/>
      <c r="P21" s="206"/>
      <c r="Q21" s="207"/>
    </row>
    <row r="22" spans="1:17" ht="66.75" customHeight="1">
      <c r="A22" s="1"/>
      <c r="B22" s="648" t="s">
        <v>422</v>
      </c>
      <c r="C22" s="648"/>
      <c r="D22" s="648"/>
      <c r="E22" s="648"/>
      <c r="F22" s="648"/>
      <c r="G22" s="648"/>
      <c r="H22" s="648"/>
      <c r="I22" s="648"/>
      <c r="J22" s="648"/>
      <c r="K22" s="648"/>
      <c r="L22" s="648"/>
      <c r="M22" s="648"/>
      <c r="N22" s="648"/>
      <c r="O22" s="648"/>
      <c r="P22" s="648"/>
      <c r="Q22" s="648"/>
    </row>
    <row r="23" spans="1:17" ht="12.75">
      <c r="A23" s="1"/>
      <c r="B23" s="205"/>
      <c r="C23" s="205"/>
      <c r="D23" s="205"/>
      <c r="E23" s="179"/>
      <c r="F23" s="179"/>
      <c r="G23" s="205"/>
      <c r="H23" s="205"/>
      <c r="I23" s="205"/>
      <c r="J23" s="205"/>
      <c r="K23" s="205"/>
      <c r="L23" s="205"/>
      <c r="M23" s="205"/>
      <c r="N23" s="205"/>
      <c r="O23" s="205"/>
      <c r="P23" s="206"/>
      <c r="Q23" s="207"/>
    </row>
    <row r="24" spans="1:17" ht="27" customHeight="1">
      <c r="A24" s="1"/>
      <c r="B24" s="648"/>
      <c r="C24" s="648"/>
      <c r="D24" s="648"/>
      <c r="E24" s="648"/>
      <c r="F24" s="648"/>
      <c r="G24" s="648"/>
      <c r="H24" s="648"/>
      <c r="I24" s="648"/>
      <c r="J24" s="648"/>
      <c r="K24" s="648"/>
      <c r="L24" s="648"/>
      <c r="M24" s="648"/>
      <c r="N24" s="648"/>
      <c r="O24" s="648"/>
      <c r="P24" s="648"/>
      <c r="Q24" s="648"/>
    </row>
    <row r="25" spans="1:17" ht="12.75">
      <c r="A25" s="1"/>
      <c r="B25" s="648"/>
      <c r="C25" s="648"/>
      <c r="D25" s="648"/>
      <c r="E25" s="648"/>
      <c r="F25" s="648"/>
      <c r="G25" s="648"/>
      <c r="H25" s="648"/>
      <c r="I25" s="648"/>
      <c r="J25" s="648"/>
      <c r="K25" s="648"/>
      <c r="L25" s="648"/>
      <c r="M25" s="648"/>
      <c r="N25" s="648"/>
      <c r="O25" s="648"/>
      <c r="P25" s="648"/>
      <c r="Q25" s="648"/>
    </row>
    <row r="26" spans="1:17" ht="12.75">
      <c r="A26" s="1"/>
      <c r="B26" s="222"/>
      <c r="C26" s="222"/>
      <c r="D26" s="222"/>
      <c r="E26" s="222"/>
      <c r="F26" s="222"/>
      <c r="G26" s="222"/>
      <c r="H26" s="222"/>
      <c r="I26" s="222"/>
      <c r="J26" s="222"/>
      <c r="K26" s="222"/>
      <c r="L26" s="222"/>
      <c r="M26" s="222"/>
      <c r="N26" s="222"/>
      <c r="O26" s="222"/>
      <c r="P26" s="222"/>
      <c r="Q26" s="222"/>
    </row>
    <row r="27" spans="1:17" ht="12.75">
      <c r="A27" s="1"/>
      <c r="B27" s="649" t="s">
        <v>6</v>
      </c>
      <c r="C27" s="649"/>
      <c r="D27" s="203"/>
      <c r="E27" s="4"/>
      <c r="F27" s="4"/>
      <c r="G27" s="203"/>
      <c r="H27" s="203"/>
      <c r="I27" s="203"/>
      <c r="J27" s="203"/>
      <c r="K27" s="203"/>
      <c r="L27" s="203"/>
      <c r="M27" s="203"/>
      <c r="N27" s="203"/>
      <c r="O27" s="203"/>
      <c r="P27" s="6"/>
      <c r="Q27" s="7"/>
    </row>
    <row r="28" spans="1:17" ht="12.75">
      <c r="A28" s="1"/>
      <c r="B28" s="4"/>
      <c r="C28" s="4"/>
      <c r="D28" s="4"/>
      <c r="E28" s="4"/>
      <c r="F28" s="4"/>
      <c r="G28" s="4"/>
      <c r="H28" s="4"/>
      <c r="I28" s="4"/>
      <c r="J28" s="4"/>
      <c r="K28" s="4"/>
      <c r="L28" s="4"/>
      <c r="M28" s="4"/>
      <c r="N28" s="4"/>
      <c r="O28" s="4"/>
      <c r="P28" s="6"/>
      <c r="Q28" s="7"/>
    </row>
    <row r="29" spans="1:17" ht="12.75">
      <c r="A29" s="1"/>
      <c r="B29" s="4" t="s">
        <v>212</v>
      </c>
      <c r="C29" s="4"/>
      <c r="D29" s="4"/>
      <c r="E29" s="4"/>
      <c r="F29" s="4"/>
      <c r="G29" s="4"/>
      <c r="H29" s="4"/>
      <c r="I29" s="4"/>
      <c r="J29" s="4"/>
      <c r="K29" s="4"/>
      <c r="L29" s="4"/>
      <c r="M29" s="4"/>
      <c r="N29" s="4"/>
      <c r="O29" s="4"/>
      <c r="P29" s="6"/>
      <c r="Q29" s="7"/>
    </row>
    <row r="30" spans="1:17" ht="12.75">
      <c r="A30" s="1"/>
      <c r="B30" s="31"/>
      <c r="C30" s="31"/>
      <c r="D30" s="32"/>
      <c r="E30" s="31"/>
      <c r="F30" s="4"/>
      <c r="G30" s="4"/>
      <c r="H30" s="4"/>
      <c r="I30" s="4"/>
      <c r="J30" s="4"/>
      <c r="K30" s="4"/>
      <c r="L30" s="4"/>
      <c r="M30" s="4"/>
      <c r="N30" s="4"/>
      <c r="O30" s="4"/>
      <c r="P30" s="6"/>
      <c r="Q30" s="7"/>
    </row>
    <row r="31" spans="1:17" ht="12.75">
      <c r="A31" s="1"/>
      <c r="B31" s="203"/>
      <c r="C31" s="32"/>
      <c r="D31" s="32"/>
      <c r="E31" s="4"/>
      <c r="F31" s="4"/>
      <c r="G31" s="4"/>
      <c r="H31" s="4"/>
      <c r="I31" s="4"/>
      <c r="J31" s="4"/>
      <c r="K31" s="4"/>
      <c r="L31" s="4"/>
      <c r="M31" s="4"/>
      <c r="N31" s="4"/>
      <c r="O31" s="4"/>
      <c r="P31" s="6"/>
      <c r="Q31" s="7"/>
    </row>
    <row r="32" spans="1:17" ht="12.75">
      <c r="A32" s="1"/>
      <c r="B32" s="31" t="s">
        <v>569</v>
      </c>
      <c r="C32" s="18" t="s">
        <v>391</v>
      </c>
      <c r="D32" s="202" t="s">
        <v>560</v>
      </c>
      <c r="E32" s="33"/>
      <c r="F32" s="33"/>
      <c r="G32" s="34"/>
      <c r="H32" s="34"/>
      <c r="I32" s="4"/>
      <c r="J32" s="4"/>
      <c r="K32" s="4"/>
      <c r="L32" s="4"/>
      <c r="M32" s="4"/>
      <c r="N32" s="4"/>
      <c r="O32" s="4"/>
      <c r="P32" s="6"/>
      <c r="Q32" s="7"/>
    </row>
  </sheetData>
  <mergeCells count="5">
    <mergeCell ref="B20:Q20"/>
    <mergeCell ref="B22:Q22"/>
    <mergeCell ref="B27:C27"/>
    <mergeCell ref="B24:Q24"/>
    <mergeCell ref="B25:Q25"/>
  </mergeCells>
  <hyperlinks>
    <hyperlink ref="D28"/>
    <hyperlink ref="D32" display="MTF@santander.co.uk"/>
  </hyperlinks>
  <pageMargins left="0" right="0" top="0.74803149606299213" bottom="0.74803149606299213" header="0.31496062992125984" footer="0.31496062992125984"/>
  <pageSetup paperSize="8" scale="75" orientation="landscape" r:id="rId1"/>
  <headerFooter>
    <oddHeader>&amp;CFosse Master Trust Investors' Report - July 2016</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B2:G35"/>
  <sheetViews>
    <sheetView tabSelected="1" showRuler="0" view="pageLayout" topLeftCell="A19" zoomScale="75" zoomScaleNormal="70" zoomScaleSheetLayoutView="70" zoomScalePageLayoutView="75" workbookViewId="0">
      <selection activeCell="D27" sqref="D27"/>
    </sheetView>
  </sheetViews>
  <sheetFormatPr defaultColWidth="3.5703125" defaultRowHeight="12"/>
  <cols>
    <col min="1" max="1" width="5" style="198" customWidth="1"/>
    <col min="2" max="2" width="37.85546875" style="198" customWidth="1"/>
    <col min="3" max="3" width="38.140625" style="198" customWidth="1"/>
    <col min="4" max="4" width="32.140625" style="198" customWidth="1"/>
    <col min="5" max="5" width="21.7109375" style="198" customWidth="1"/>
    <col min="6" max="6" width="37.28515625" style="198" customWidth="1"/>
    <col min="7" max="7" width="115.5703125" style="198" customWidth="1"/>
    <col min="8" max="16384" width="3.5703125" style="198"/>
  </cols>
  <sheetData>
    <row r="2" spans="2:7" ht="12.75" thickBot="1">
      <c r="B2" s="196" t="s">
        <v>250</v>
      </c>
      <c r="C2" s="197"/>
      <c r="D2" s="197"/>
      <c r="E2" s="197"/>
      <c r="F2" s="197"/>
      <c r="G2" s="197"/>
    </row>
    <row r="3" spans="2:7" ht="12.75" thickBot="1"/>
    <row r="4" spans="2:7" ht="24.75" thickBot="1">
      <c r="B4" s="199"/>
      <c r="C4" s="199"/>
      <c r="D4" s="200" t="s">
        <v>309</v>
      </c>
      <c r="E4" s="201" t="s">
        <v>310</v>
      </c>
      <c r="F4" s="200" t="s">
        <v>251</v>
      </c>
      <c r="G4" s="201" t="s">
        <v>252</v>
      </c>
    </row>
    <row r="5" spans="2:7">
      <c r="B5" s="174" t="s">
        <v>214</v>
      </c>
      <c r="C5" s="282" t="s">
        <v>146</v>
      </c>
      <c r="D5" s="282"/>
      <c r="E5" s="282"/>
      <c r="F5" s="283"/>
      <c r="G5" s="284"/>
    </row>
    <row r="6" spans="2:7">
      <c r="B6" s="37" t="s">
        <v>253</v>
      </c>
      <c r="C6" s="285" t="s">
        <v>254</v>
      </c>
      <c r="D6" s="285"/>
      <c r="E6" s="285"/>
      <c r="F6" s="286"/>
      <c r="G6" s="281"/>
    </row>
    <row r="7" spans="2:7">
      <c r="B7" s="175" t="s">
        <v>255</v>
      </c>
      <c r="C7" s="287" t="s">
        <v>256</v>
      </c>
      <c r="D7" s="287"/>
      <c r="E7" s="287"/>
      <c r="F7" s="288"/>
      <c r="G7" s="289"/>
    </row>
    <row r="8" spans="2:7">
      <c r="B8" s="37" t="s">
        <v>8</v>
      </c>
      <c r="C8" s="290" t="s">
        <v>237</v>
      </c>
      <c r="D8" s="290" t="s">
        <v>587</v>
      </c>
      <c r="E8" s="290" t="s">
        <v>334</v>
      </c>
      <c r="F8" s="286" t="s">
        <v>423</v>
      </c>
      <c r="G8" s="281" t="s">
        <v>424</v>
      </c>
    </row>
    <row r="9" spans="2:7">
      <c r="B9" s="37"/>
      <c r="C9" s="285"/>
      <c r="D9" s="290"/>
      <c r="E9" s="290"/>
      <c r="F9" s="286" t="s">
        <v>257</v>
      </c>
      <c r="G9" s="281" t="s">
        <v>425</v>
      </c>
    </row>
    <row r="10" spans="2:7">
      <c r="B10" s="37"/>
      <c r="C10" s="285"/>
      <c r="D10" s="290"/>
      <c r="E10" s="290"/>
      <c r="F10" s="286" t="s">
        <v>361</v>
      </c>
      <c r="G10" s="281" t="s">
        <v>426</v>
      </c>
    </row>
    <row r="11" spans="2:7">
      <c r="B11" s="37"/>
      <c r="C11" s="285"/>
      <c r="D11" s="290"/>
      <c r="E11" s="290"/>
      <c r="F11" s="286" t="s">
        <v>316</v>
      </c>
      <c r="G11" s="281" t="s">
        <v>427</v>
      </c>
    </row>
    <row r="12" spans="2:7">
      <c r="B12" s="37"/>
      <c r="C12" s="285"/>
      <c r="D12" s="290"/>
      <c r="E12" s="290"/>
      <c r="F12" s="286" t="s">
        <v>317</v>
      </c>
      <c r="G12" s="281" t="s">
        <v>428</v>
      </c>
    </row>
    <row r="13" spans="2:7" ht="24">
      <c r="B13" s="37"/>
      <c r="C13" s="285"/>
      <c r="D13" s="290"/>
      <c r="E13" s="290"/>
      <c r="F13" s="286" t="s">
        <v>610</v>
      </c>
      <c r="G13" s="281" t="s">
        <v>611</v>
      </c>
    </row>
    <row r="14" spans="2:7" ht="24">
      <c r="B14" s="37"/>
      <c r="C14" s="285"/>
      <c r="D14" s="290"/>
      <c r="E14" s="290"/>
      <c r="F14" s="286" t="s">
        <v>363</v>
      </c>
      <c r="G14" s="281" t="s">
        <v>429</v>
      </c>
    </row>
    <row r="15" spans="2:7" ht="24">
      <c r="B15" s="176" t="s">
        <v>7</v>
      </c>
      <c r="C15" s="291" t="s">
        <v>237</v>
      </c>
      <c r="D15" s="291" t="s">
        <v>587</v>
      </c>
      <c r="E15" s="291" t="s">
        <v>334</v>
      </c>
      <c r="F15" s="288" t="s">
        <v>415</v>
      </c>
      <c r="G15" s="289" t="s">
        <v>612</v>
      </c>
    </row>
    <row r="16" spans="2:7">
      <c r="B16" s="37" t="s">
        <v>258</v>
      </c>
      <c r="C16" s="285" t="s">
        <v>237</v>
      </c>
      <c r="D16" s="290" t="s">
        <v>587</v>
      </c>
      <c r="E16" s="290" t="s">
        <v>334</v>
      </c>
      <c r="F16" s="286"/>
      <c r="G16" s="281"/>
    </row>
    <row r="17" spans="2:7">
      <c r="B17" s="175" t="s">
        <v>259</v>
      </c>
      <c r="C17" s="287" t="s">
        <v>237</v>
      </c>
      <c r="D17" s="291" t="s">
        <v>587</v>
      </c>
      <c r="E17" s="291" t="s">
        <v>334</v>
      </c>
      <c r="F17" s="288"/>
      <c r="G17" s="289"/>
    </row>
    <row r="18" spans="2:7" ht="108">
      <c r="B18" s="38" t="s">
        <v>260</v>
      </c>
      <c r="C18" s="290" t="s">
        <v>237</v>
      </c>
      <c r="D18" s="290" t="s">
        <v>587</v>
      </c>
      <c r="E18" s="290" t="s">
        <v>334</v>
      </c>
      <c r="F18" s="286" t="s">
        <v>613</v>
      </c>
      <c r="G18" s="281" t="s">
        <v>614</v>
      </c>
    </row>
    <row r="19" spans="2:7" ht="48">
      <c r="B19" s="292" t="s">
        <v>430</v>
      </c>
      <c r="C19" s="291"/>
      <c r="D19" s="291"/>
      <c r="E19" s="291"/>
      <c r="F19" s="288" t="s">
        <v>360</v>
      </c>
      <c r="G19" s="289" t="s">
        <v>431</v>
      </c>
    </row>
    <row r="20" spans="2:7" ht="72">
      <c r="B20" s="293" t="s">
        <v>432</v>
      </c>
      <c r="C20" s="294" t="s">
        <v>237</v>
      </c>
      <c r="D20" s="294" t="s">
        <v>587</v>
      </c>
      <c r="E20" s="294" t="s">
        <v>334</v>
      </c>
      <c r="F20" s="295" t="s">
        <v>360</v>
      </c>
      <c r="G20" s="296" t="s">
        <v>433</v>
      </c>
    </row>
    <row r="21" spans="2:7" ht="67.900000000000006" customHeight="1">
      <c r="B21" s="176" t="s">
        <v>261</v>
      </c>
      <c r="C21" s="291" t="s">
        <v>237</v>
      </c>
      <c r="D21" s="291" t="s">
        <v>587</v>
      </c>
      <c r="E21" s="291" t="s">
        <v>334</v>
      </c>
      <c r="F21" s="288" t="s">
        <v>360</v>
      </c>
      <c r="G21" s="289" t="s">
        <v>615</v>
      </c>
    </row>
    <row r="22" spans="2:7" ht="36">
      <c r="B22" s="243" t="s">
        <v>434</v>
      </c>
      <c r="C22" s="294" t="s">
        <v>237</v>
      </c>
      <c r="D22" s="294" t="s">
        <v>587</v>
      </c>
      <c r="E22" s="294" t="s">
        <v>334</v>
      </c>
      <c r="F22" s="295" t="s">
        <v>616</v>
      </c>
      <c r="G22" s="296" t="s">
        <v>435</v>
      </c>
    </row>
    <row r="23" spans="2:7" ht="24">
      <c r="B23" s="243"/>
      <c r="C23" s="294"/>
      <c r="D23" s="294"/>
      <c r="E23" s="294"/>
      <c r="F23" s="295" t="s">
        <v>617</v>
      </c>
      <c r="G23" s="296" t="s">
        <v>436</v>
      </c>
    </row>
    <row r="24" spans="2:7" ht="24">
      <c r="B24" s="243"/>
      <c r="C24" s="294"/>
      <c r="D24" s="294"/>
      <c r="E24" s="294"/>
      <c r="F24" s="295" t="s">
        <v>362</v>
      </c>
      <c r="G24" s="296" t="s">
        <v>437</v>
      </c>
    </row>
    <row r="25" spans="2:7" ht="36">
      <c r="B25" s="176" t="s">
        <v>262</v>
      </c>
      <c r="C25" s="291" t="s">
        <v>238</v>
      </c>
      <c r="D25" s="291" t="s">
        <v>587</v>
      </c>
      <c r="E25" s="291" t="s">
        <v>334</v>
      </c>
      <c r="F25" s="288" t="s">
        <v>618</v>
      </c>
      <c r="G25" s="289" t="s">
        <v>435</v>
      </c>
    </row>
    <row r="26" spans="2:7" ht="24">
      <c r="B26" s="176"/>
      <c r="C26" s="650"/>
      <c r="D26" s="650" t="s">
        <v>619</v>
      </c>
      <c r="E26" s="291"/>
      <c r="F26" s="288" t="s">
        <v>617</v>
      </c>
      <c r="G26" s="289" t="s">
        <v>436</v>
      </c>
    </row>
    <row r="27" spans="2:7" ht="54.6" customHeight="1">
      <c r="B27" s="176"/>
      <c r="C27" s="650"/>
      <c r="D27" s="650"/>
      <c r="E27" s="291"/>
      <c r="F27" s="288" t="s">
        <v>318</v>
      </c>
      <c r="G27" s="289" t="s">
        <v>438</v>
      </c>
    </row>
    <row r="28" spans="2:7" ht="24">
      <c r="B28" s="243"/>
      <c r="C28" s="294" t="s">
        <v>621</v>
      </c>
      <c r="D28" s="294" t="s">
        <v>622</v>
      </c>
      <c r="E28" s="294" t="s">
        <v>334</v>
      </c>
      <c r="F28" s="295" t="s">
        <v>623</v>
      </c>
      <c r="G28" s="296" t="s">
        <v>624</v>
      </c>
    </row>
    <row r="29" spans="2:7" ht="48">
      <c r="B29" s="243"/>
      <c r="C29" s="294" t="s">
        <v>694</v>
      </c>
      <c r="D29" s="295" t="s">
        <v>619</v>
      </c>
      <c r="E29" s="294"/>
      <c r="F29" s="295" t="s">
        <v>625</v>
      </c>
      <c r="G29" s="296" t="s">
        <v>626</v>
      </c>
    </row>
    <row r="30" spans="2:7" ht="36">
      <c r="B30" s="243"/>
      <c r="C30" s="294"/>
      <c r="D30" s="294"/>
      <c r="E30" s="294"/>
      <c r="F30" s="295" t="s">
        <v>620</v>
      </c>
      <c r="G30" s="296" t="s">
        <v>627</v>
      </c>
    </row>
    <row r="31" spans="2:7">
      <c r="B31" s="175" t="s">
        <v>263</v>
      </c>
      <c r="C31" s="287" t="s">
        <v>392</v>
      </c>
      <c r="D31" s="287" t="s">
        <v>585</v>
      </c>
      <c r="E31" s="287" t="s">
        <v>334</v>
      </c>
      <c r="F31" s="639"/>
      <c r="G31" s="639"/>
    </row>
    <row r="32" spans="2:7" s="640" customFormat="1">
      <c r="B32" s="641" t="s">
        <v>264</v>
      </c>
      <c r="C32" s="642" t="s">
        <v>228</v>
      </c>
      <c r="D32" s="642"/>
      <c r="E32" s="642"/>
      <c r="F32" s="643"/>
      <c r="G32" s="643"/>
    </row>
    <row r="33" spans="2:7">
      <c r="B33" s="175" t="s">
        <v>265</v>
      </c>
      <c r="C33" s="287" t="s">
        <v>439</v>
      </c>
      <c r="D33" s="287"/>
      <c r="E33" s="287"/>
      <c r="F33" s="639"/>
      <c r="G33" s="639"/>
    </row>
    <row r="34" spans="2:7" s="640" customFormat="1" ht="12.75" thickBot="1">
      <c r="B34" s="644" t="s">
        <v>313</v>
      </c>
      <c r="C34" s="645" t="s">
        <v>314</v>
      </c>
      <c r="D34" s="645"/>
      <c r="E34" s="645"/>
      <c r="F34" s="646"/>
      <c r="G34" s="646"/>
    </row>
    <row r="35" spans="2:7" ht="12.75">
      <c r="B35" s="651" t="s">
        <v>440</v>
      </c>
      <c r="C35" s="652"/>
      <c r="D35" s="652"/>
      <c r="E35" s="652"/>
      <c r="F35" s="652"/>
      <c r="G35" s="652"/>
    </row>
  </sheetData>
  <mergeCells count="3">
    <mergeCell ref="C26:C27"/>
    <mergeCell ref="D26:D27"/>
    <mergeCell ref="B35:G35"/>
  </mergeCells>
  <pageMargins left="0" right="0" top="0.74803149606299213" bottom="0.74803149606299213" header="0.31496062992125984" footer="0.31496062992125984"/>
  <pageSetup paperSize="8" scale="75" orientation="landscape" r:id="rId1"/>
  <headerFooter>
    <oddHeader>&amp;CFosse Master Trust Investors' Report - July 2016</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sheetPr>
  <dimension ref="B2:M69"/>
  <sheetViews>
    <sheetView tabSelected="1" showRuler="0" view="pageLayout" zoomScale="75" zoomScaleNormal="90" zoomScaleSheetLayoutView="85" zoomScalePageLayoutView="75" workbookViewId="0">
      <selection activeCell="D27" sqref="D27"/>
    </sheetView>
  </sheetViews>
  <sheetFormatPr defaultColWidth="6.85546875" defaultRowHeight="12"/>
  <cols>
    <col min="1" max="1" width="5" style="239" customWidth="1"/>
    <col min="2" max="2" width="32.140625" style="239" customWidth="1"/>
    <col min="3" max="3" width="15.7109375" style="239" customWidth="1"/>
    <col min="4" max="4" width="17" style="239" customWidth="1"/>
    <col min="5" max="5" width="18.42578125" style="239" bestFit="1" customWidth="1"/>
    <col min="6" max="6" width="20.140625" style="239" bestFit="1" customWidth="1"/>
    <col min="7" max="8" width="17" style="239" customWidth="1"/>
    <col min="9" max="9" width="6.28515625" style="239" customWidth="1"/>
    <col min="10" max="10" width="32.140625" style="239" customWidth="1"/>
    <col min="11" max="11" width="52.140625" style="239" customWidth="1"/>
    <col min="12" max="12" width="12.28515625" style="239" hidden="1" customWidth="1"/>
    <col min="13" max="13" width="27.140625" style="239" customWidth="1"/>
    <col min="14" max="16384" width="6.85546875" style="239"/>
  </cols>
  <sheetData>
    <row r="2" spans="2:13" ht="12.75" thickBot="1">
      <c r="B2" s="39" t="s">
        <v>138</v>
      </c>
      <c r="C2" s="39"/>
      <c r="D2" s="39"/>
      <c r="E2" s="39"/>
      <c r="F2" s="39"/>
      <c r="G2" s="39"/>
      <c r="H2" s="39"/>
      <c r="I2" s="39"/>
      <c r="J2" s="39"/>
      <c r="K2" s="39"/>
      <c r="L2" s="39"/>
      <c r="M2" s="39"/>
    </row>
    <row r="3" spans="2:13" ht="12.75" thickBot="1"/>
    <row r="4" spans="2:13">
      <c r="B4" s="40" t="s">
        <v>9</v>
      </c>
      <c r="C4" s="41"/>
      <c r="D4" s="42"/>
      <c r="E4" s="42"/>
      <c r="F4" s="43"/>
      <c r="J4" s="44" t="s">
        <v>319</v>
      </c>
      <c r="K4" s="186"/>
      <c r="L4" s="45"/>
      <c r="M4" s="46"/>
    </row>
    <row r="5" spans="2:13" ht="12.75" thickBot="1">
      <c r="B5" s="47"/>
      <c r="C5" s="48"/>
      <c r="D5" s="48"/>
      <c r="E5" s="48"/>
      <c r="F5" s="49"/>
      <c r="J5" s="50"/>
      <c r="K5" s="51"/>
      <c r="L5" s="51"/>
      <c r="M5" s="52"/>
    </row>
    <row r="6" spans="2:13">
      <c r="B6" s="53" t="s">
        <v>441</v>
      </c>
      <c r="C6" s="54"/>
      <c r="D6" s="55"/>
      <c r="E6" s="56"/>
      <c r="F6" s="57">
        <v>42395</v>
      </c>
      <c r="J6" s="53" t="s">
        <v>677</v>
      </c>
      <c r="K6" s="334"/>
      <c r="L6" s="335"/>
      <c r="M6" s="629">
        <v>7850294334.9399996</v>
      </c>
    </row>
    <row r="7" spans="2:13" ht="12.75" thickBot="1">
      <c r="B7" s="58" t="s">
        <v>442</v>
      </c>
      <c r="C7" s="59"/>
      <c r="D7" s="60"/>
      <c r="E7" s="61"/>
      <c r="F7" s="627">
        <v>3399995370</v>
      </c>
      <c r="J7" s="336" t="s">
        <v>666</v>
      </c>
      <c r="K7" s="337"/>
      <c r="L7" s="335"/>
      <c r="M7" s="630">
        <v>7996851650.5699997</v>
      </c>
    </row>
    <row r="8" spans="2:13">
      <c r="B8" s="53" t="s">
        <v>443</v>
      </c>
      <c r="C8" s="54"/>
      <c r="D8" s="55"/>
      <c r="E8" s="56"/>
      <c r="F8" s="57">
        <v>108096</v>
      </c>
      <c r="J8" s="338" t="s">
        <v>640</v>
      </c>
      <c r="K8" s="334"/>
      <c r="L8" s="335"/>
      <c r="M8" s="629">
        <v>18131278.75348166</v>
      </c>
    </row>
    <row r="9" spans="2:13">
      <c r="B9" s="62" t="s">
        <v>444</v>
      </c>
      <c r="C9" s="63"/>
      <c r="D9" s="64"/>
      <c r="E9" s="65"/>
      <c r="F9" s="66">
        <v>7849654231.54</v>
      </c>
      <c r="G9" s="319"/>
      <c r="J9" s="336" t="s">
        <v>246</v>
      </c>
      <c r="K9" s="339"/>
      <c r="L9" s="335"/>
      <c r="M9" s="630">
        <v>26123989</v>
      </c>
    </row>
    <row r="10" spans="2:13">
      <c r="B10" s="62" t="s">
        <v>445</v>
      </c>
      <c r="C10" s="63"/>
      <c r="D10" s="64"/>
      <c r="E10" s="65"/>
      <c r="F10" s="67">
        <v>146920</v>
      </c>
      <c r="J10" s="336" t="s">
        <v>247</v>
      </c>
      <c r="K10" s="339"/>
      <c r="L10" s="335"/>
      <c r="M10" s="630">
        <v>126594401.30000001</v>
      </c>
    </row>
    <row r="11" spans="2:13" ht="12.75" thickBot="1">
      <c r="B11" s="58" t="s">
        <v>446</v>
      </c>
      <c r="C11" s="59"/>
      <c r="D11" s="60"/>
      <c r="E11" s="61"/>
      <c r="F11" s="68"/>
      <c r="J11" s="340" t="s">
        <v>678</v>
      </c>
      <c r="K11" s="337"/>
      <c r="L11" s="335"/>
      <c r="M11" s="631">
        <v>70158484.189999998</v>
      </c>
    </row>
    <row r="12" spans="2:13" ht="12.75" thickBot="1">
      <c r="B12" s="106" t="s">
        <v>447</v>
      </c>
      <c r="C12" s="360"/>
      <c r="D12" s="361"/>
      <c r="E12" s="362"/>
      <c r="F12" s="628">
        <v>2.7959116509904656E-2</v>
      </c>
      <c r="J12" s="338" t="s">
        <v>679</v>
      </c>
      <c r="K12" s="334"/>
      <c r="L12" s="335"/>
      <c r="M12" s="629">
        <v>2536395007.7926188</v>
      </c>
    </row>
    <row r="13" spans="2:13">
      <c r="B13" s="63"/>
      <c r="C13" s="63"/>
      <c r="D13" s="64"/>
      <c r="E13" s="64"/>
      <c r="F13" s="181"/>
      <c r="J13" s="336" t="s">
        <v>680</v>
      </c>
      <c r="K13" s="339"/>
      <c r="L13" s="335"/>
      <c r="M13" s="570">
        <v>0.32309549999999998</v>
      </c>
    </row>
    <row r="14" spans="2:13">
      <c r="B14" s="314"/>
      <c r="C14" s="314"/>
      <c r="D14" s="314"/>
      <c r="E14" s="314"/>
      <c r="F14" s="314"/>
      <c r="J14" s="336" t="s">
        <v>681</v>
      </c>
      <c r="K14" s="339"/>
      <c r="L14" s="335"/>
      <c r="M14" s="630">
        <v>5313899327.1473808</v>
      </c>
    </row>
    <row r="15" spans="2:13">
      <c r="B15" s="63"/>
      <c r="C15" s="63"/>
      <c r="D15" s="64"/>
      <c r="E15" s="613"/>
      <c r="F15" s="172"/>
      <c r="J15" s="336" t="s">
        <v>682</v>
      </c>
      <c r="K15" s="339"/>
      <c r="L15" s="335"/>
      <c r="M15" s="570">
        <v>0.67690450000000002</v>
      </c>
    </row>
    <row r="16" spans="2:13">
      <c r="B16" s="63"/>
      <c r="C16" s="63"/>
      <c r="D16" s="64"/>
      <c r="E16" s="320"/>
      <c r="F16" s="171"/>
      <c r="J16" s="336" t="s">
        <v>683</v>
      </c>
      <c r="K16" s="339"/>
      <c r="L16" s="335"/>
      <c r="M16" s="632">
        <v>0</v>
      </c>
    </row>
    <row r="17" spans="2:13">
      <c r="B17" s="63"/>
      <c r="C17" s="63"/>
      <c r="D17" s="64"/>
      <c r="E17" s="320"/>
      <c r="F17" s="171"/>
      <c r="J17" s="341" t="s">
        <v>357</v>
      </c>
      <c r="K17" s="339" t="s">
        <v>583</v>
      </c>
      <c r="L17" s="335"/>
      <c r="M17" s="630">
        <v>266910007.38796002</v>
      </c>
    </row>
    <row r="18" spans="2:13">
      <c r="J18" s="341" t="s">
        <v>358</v>
      </c>
      <c r="K18" s="339"/>
      <c r="L18" s="342"/>
      <c r="M18" s="630">
        <v>204570141.97439998</v>
      </c>
    </row>
    <row r="19" spans="2:13">
      <c r="J19" s="341" t="s">
        <v>231</v>
      </c>
      <c r="K19" s="339"/>
      <c r="L19" s="342"/>
      <c r="M19" s="630">
        <v>58550998.719999999</v>
      </c>
    </row>
    <row r="20" spans="2:13">
      <c r="J20" s="336" t="s">
        <v>216</v>
      </c>
      <c r="K20" s="339"/>
      <c r="L20" s="342"/>
      <c r="M20" s="630">
        <v>530031148.08236003</v>
      </c>
    </row>
    <row r="21" spans="2:13" ht="12.75" thickBot="1">
      <c r="J21" s="340" t="s">
        <v>217</v>
      </c>
      <c r="K21" s="337"/>
      <c r="L21" s="342"/>
      <c r="M21" s="633">
        <v>6.7517359919016473E-2</v>
      </c>
    </row>
    <row r="22" spans="2:13" ht="24">
      <c r="B22" s="44" t="s">
        <v>198</v>
      </c>
      <c r="C22" s="313"/>
      <c r="D22" s="312" t="s">
        <v>218</v>
      </c>
      <c r="E22" s="70" t="s">
        <v>187</v>
      </c>
      <c r="F22" s="70" t="s">
        <v>219</v>
      </c>
      <c r="G22" s="70" t="s">
        <v>220</v>
      </c>
      <c r="H22" s="71" t="s">
        <v>16</v>
      </c>
    </row>
    <row r="23" spans="2:13" ht="12.75" thickBot="1">
      <c r="B23" s="72"/>
      <c r="C23" s="73"/>
      <c r="D23" s="311"/>
      <c r="E23" s="75" t="s">
        <v>221</v>
      </c>
      <c r="F23" s="75" t="s">
        <v>221</v>
      </c>
      <c r="G23" s="76" t="s">
        <v>222</v>
      </c>
      <c r="H23" s="76" t="s">
        <v>222</v>
      </c>
    </row>
    <row r="24" spans="2:13">
      <c r="B24" s="53" t="s">
        <v>17</v>
      </c>
      <c r="C24" s="77"/>
      <c r="D24" s="363">
        <v>106619</v>
      </c>
      <c r="E24" s="78">
        <v>7707049045.3900003</v>
      </c>
      <c r="F24" s="364">
        <v>0</v>
      </c>
      <c r="G24" s="365">
        <v>0.9865096181426205</v>
      </c>
      <c r="H24" s="366">
        <v>0.98210340673111607</v>
      </c>
      <c r="J24" s="375"/>
      <c r="K24" s="375"/>
      <c r="M24" s="315"/>
    </row>
    <row r="25" spans="2:13">
      <c r="B25" s="62" t="s">
        <v>65</v>
      </c>
      <c r="C25" s="79"/>
      <c r="D25" s="363">
        <v>598</v>
      </c>
      <c r="E25" s="78">
        <v>57741197.209999993</v>
      </c>
      <c r="F25" s="364">
        <v>408073.19000000053</v>
      </c>
      <c r="G25" s="367">
        <v>5.533092147265376E-3</v>
      </c>
      <c r="H25" s="80">
        <v>7.3579169088841085E-3</v>
      </c>
      <c r="J25" s="375"/>
      <c r="K25" s="375"/>
      <c r="M25" s="454"/>
    </row>
    <row r="26" spans="2:13">
      <c r="B26" s="62" t="s">
        <v>66</v>
      </c>
      <c r="C26" s="79"/>
      <c r="D26" s="363">
        <v>178</v>
      </c>
      <c r="E26" s="78">
        <v>16995305.729999989</v>
      </c>
      <c r="F26" s="364">
        <v>229417.47</v>
      </c>
      <c r="G26" s="367">
        <v>1.6469739167445433E-3</v>
      </c>
      <c r="H26" s="80">
        <v>2.1656989020789634E-3</v>
      </c>
      <c r="J26" s="375"/>
      <c r="K26" s="375"/>
      <c r="M26" s="455"/>
    </row>
    <row r="27" spans="2:13">
      <c r="B27" s="62" t="s">
        <v>67</v>
      </c>
      <c r="C27" s="79"/>
      <c r="D27" s="363">
        <v>125</v>
      </c>
      <c r="E27" s="78">
        <v>11878893.770000003</v>
      </c>
      <c r="F27" s="364">
        <v>232796.73999999996</v>
      </c>
      <c r="G27" s="367">
        <v>1.1565828067026287E-3</v>
      </c>
      <c r="H27" s="80">
        <v>1.5137184116782382E-3</v>
      </c>
      <c r="J27" s="375"/>
      <c r="K27" s="375"/>
      <c r="M27" s="455"/>
    </row>
    <row r="28" spans="2:13">
      <c r="B28" s="62" t="s">
        <v>68</v>
      </c>
      <c r="C28" s="79"/>
      <c r="D28" s="363">
        <v>97</v>
      </c>
      <c r="E28" s="78">
        <v>8979051.4699999988</v>
      </c>
      <c r="F28" s="364">
        <v>258171.11000000007</v>
      </c>
      <c r="G28" s="367">
        <v>8.9750825800123982E-4</v>
      </c>
      <c r="H28" s="80">
        <v>1.1441937096761784E-3</v>
      </c>
      <c r="J28" s="375"/>
      <c r="K28" s="375"/>
      <c r="M28" s="455"/>
    </row>
    <row r="29" spans="2:13">
      <c r="B29" s="62" t="s">
        <v>69</v>
      </c>
      <c r="C29" s="79"/>
      <c r="D29" s="363">
        <v>71</v>
      </c>
      <c r="E29" s="78">
        <v>7070137.8499999987</v>
      </c>
      <c r="F29" s="364">
        <v>222760.78999999995</v>
      </c>
      <c r="G29" s="367">
        <v>6.5693903420709304E-4</v>
      </c>
      <c r="H29" s="80">
        <v>9.0094229680515018E-4</v>
      </c>
      <c r="J29" s="375"/>
      <c r="K29" s="375"/>
      <c r="M29" s="455"/>
    </row>
    <row r="30" spans="2:13">
      <c r="B30" s="62" t="s">
        <v>70</v>
      </c>
      <c r="C30" s="79"/>
      <c r="D30" s="363">
        <v>63</v>
      </c>
      <c r="E30" s="78">
        <v>5841785.9799999986</v>
      </c>
      <c r="F30" s="364">
        <v>225529.99</v>
      </c>
      <c r="G30" s="367">
        <v>5.8291773457812485E-4</v>
      </c>
      <c r="H30" s="80">
        <v>7.4441435088360049E-4</v>
      </c>
      <c r="J30" s="375"/>
      <c r="K30" s="375"/>
    </row>
    <row r="31" spans="2:13">
      <c r="B31" s="62" t="s">
        <v>71</v>
      </c>
      <c r="C31" s="79"/>
      <c r="D31" s="363">
        <v>48</v>
      </c>
      <c r="E31" s="78">
        <v>4197159.87</v>
      </c>
      <c r="F31" s="364">
        <v>184300.78</v>
      </c>
      <c r="G31" s="367">
        <v>4.4412779777380941E-4</v>
      </c>
      <c r="H31" s="80">
        <v>5.3484089469856748E-4</v>
      </c>
      <c r="J31" s="375"/>
      <c r="K31" s="375"/>
    </row>
    <row r="32" spans="2:13">
      <c r="B32" s="62" t="s">
        <v>72</v>
      </c>
      <c r="C32" s="79"/>
      <c r="D32" s="363">
        <v>29</v>
      </c>
      <c r="E32" s="78">
        <v>3404047.3200000012</v>
      </c>
      <c r="F32" s="364">
        <v>131108.73000000001</v>
      </c>
      <c r="G32" s="367">
        <v>2.6832721115500988E-4</v>
      </c>
      <c r="H32" s="80">
        <v>4.3377516478186032E-4</v>
      </c>
      <c r="J32" s="375"/>
      <c r="K32" s="375"/>
    </row>
    <row r="33" spans="2:13">
      <c r="B33" s="62" t="s">
        <v>73</v>
      </c>
      <c r="C33" s="79"/>
      <c r="D33" s="363">
        <v>42</v>
      </c>
      <c r="E33" s="78">
        <v>3987670.6299999994</v>
      </c>
      <c r="F33" s="364">
        <v>245496.76999999996</v>
      </c>
      <c r="G33" s="367">
        <v>3.8861182305208322E-4</v>
      </c>
      <c r="H33" s="80">
        <v>5.0814583994209395E-4</v>
      </c>
      <c r="J33" s="375"/>
      <c r="K33" s="375"/>
    </row>
    <row r="34" spans="2:13">
      <c r="B34" s="62" t="s">
        <v>74</v>
      </c>
      <c r="C34" s="79"/>
      <c r="D34" s="363">
        <v>29</v>
      </c>
      <c r="E34" s="78">
        <v>3008838.1</v>
      </c>
      <c r="F34" s="364">
        <v>174969.39</v>
      </c>
      <c r="G34" s="367">
        <v>2.6832721115500988E-4</v>
      </c>
      <c r="H34" s="80">
        <v>3.8341395401913483E-4</v>
      </c>
      <c r="J34" s="375"/>
      <c r="K34" s="375"/>
      <c r="M34" s="304"/>
    </row>
    <row r="35" spans="2:13">
      <c r="B35" s="62" t="s">
        <v>75</v>
      </c>
      <c r="C35" s="79"/>
      <c r="D35" s="363">
        <v>31</v>
      </c>
      <c r="E35" s="78">
        <v>2700342.25</v>
      </c>
      <c r="F35" s="364">
        <v>151857.64000000001</v>
      </c>
      <c r="G35" s="367">
        <v>2.8683253606225193E-4</v>
      </c>
      <c r="H35" s="80">
        <v>3.4410256214098957E-4</v>
      </c>
      <c r="I35" s="118"/>
      <c r="J35" s="375"/>
      <c r="K35" s="375"/>
    </row>
    <row r="36" spans="2:13" ht="12.75" thickBot="1">
      <c r="B36" s="58" t="s">
        <v>12</v>
      </c>
      <c r="C36" s="368"/>
      <c r="D36" s="363">
        <v>147</v>
      </c>
      <c r="E36" s="78">
        <v>14638949.939999994</v>
      </c>
      <c r="F36" s="364">
        <v>1468845.22</v>
      </c>
      <c r="G36" s="369">
        <v>1.3601413806822913E-3</v>
      </c>
      <c r="H36" s="370">
        <v>1.9654302732950548E-3</v>
      </c>
      <c r="I36" s="118"/>
      <c r="J36" s="375"/>
      <c r="K36" s="375"/>
      <c r="L36" s="84"/>
      <c r="M36" s="316"/>
    </row>
    <row r="37" spans="2:13" ht="12.75" thickBot="1">
      <c r="B37" s="371" t="s">
        <v>13</v>
      </c>
      <c r="C37" s="377"/>
      <c r="D37" s="379">
        <v>108077</v>
      </c>
      <c r="E37" s="378">
        <v>7847492425.5100002</v>
      </c>
      <c r="F37" s="82">
        <v>3933327.8200000003</v>
      </c>
      <c r="G37" s="365">
        <v>0.99999999999999978</v>
      </c>
      <c r="H37" s="370">
        <v>0.99999999999999989</v>
      </c>
      <c r="I37" s="118"/>
      <c r="L37" s="84"/>
      <c r="M37" s="316"/>
    </row>
    <row r="38" spans="2:13" ht="27" customHeight="1">
      <c r="B38" s="653" t="s">
        <v>451</v>
      </c>
      <c r="C38" s="653"/>
      <c r="D38" s="648"/>
      <c r="E38" s="648"/>
      <c r="F38" s="653"/>
      <c r="G38" s="653"/>
      <c r="H38" s="653"/>
      <c r="I38" s="310"/>
      <c r="L38" s="84"/>
      <c r="M38" s="316"/>
    </row>
    <row r="39" spans="2:13" ht="12.75" thickBot="1">
      <c r="B39" s="317"/>
      <c r="C39" s="317"/>
      <c r="D39" s="317"/>
      <c r="E39" s="317"/>
      <c r="F39" s="317"/>
      <c r="G39" s="317"/>
      <c r="H39" s="317"/>
      <c r="I39" s="317"/>
      <c r="L39" s="84"/>
      <c r="M39" s="87"/>
    </row>
    <row r="40" spans="2:13">
      <c r="B40" s="40" t="s">
        <v>249</v>
      </c>
      <c r="C40" s="85"/>
      <c r="D40" s="415" t="s">
        <v>218</v>
      </c>
      <c r="E40" s="436" t="s">
        <v>421</v>
      </c>
      <c r="F40" s="436" t="s">
        <v>586</v>
      </c>
      <c r="L40" s="84"/>
      <c r="M40" s="87"/>
    </row>
    <row r="41" spans="2:13" ht="12.75" thickBot="1">
      <c r="B41" s="411"/>
      <c r="C41" s="86"/>
      <c r="D41" s="412"/>
      <c r="E41" s="437" t="s">
        <v>221</v>
      </c>
      <c r="F41" s="437" t="s">
        <v>221</v>
      </c>
      <c r="L41" s="84"/>
      <c r="M41" s="87"/>
    </row>
    <row r="42" spans="2:13">
      <c r="B42" s="53"/>
      <c r="C42" s="322"/>
      <c r="D42" s="372"/>
      <c r="E42" s="372"/>
      <c r="F42" s="438"/>
      <c r="L42" s="84"/>
      <c r="M42" s="87"/>
    </row>
    <row r="43" spans="2:13" ht="12.75">
      <c r="B43" s="341" t="s">
        <v>448</v>
      </c>
      <c r="C43" s="373"/>
      <c r="D43" s="439">
        <v>2</v>
      </c>
      <c r="E43" s="439">
        <v>176608.89</v>
      </c>
      <c r="F43" s="439">
        <v>5462.5599999999995</v>
      </c>
      <c r="H43"/>
      <c r="L43" s="89"/>
      <c r="M43" s="89"/>
    </row>
    <row r="44" spans="2:13" ht="12.75">
      <c r="B44" s="341" t="s">
        <v>449</v>
      </c>
      <c r="C44" s="373"/>
      <c r="D44" s="376">
        <v>407</v>
      </c>
      <c r="E44" s="376">
        <v>35305745.890000023</v>
      </c>
      <c r="F44" s="376">
        <v>758932.15000000072</v>
      </c>
    </row>
    <row r="45" spans="2:13" ht="12.75" thickBot="1">
      <c r="B45" s="58"/>
      <c r="C45" s="329"/>
      <c r="D45" s="374"/>
      <c r="F45" s="440"/>
      <c r="H45" s="383"/>
    </row>
    <row r="46" spans="2:13" ht="12" customHeight="1">
      <c r="B46" s="588" t="s">
        <v>450</v>
      </c>
      <c r="C46" s="588"/>
      <c r="D46" s="588"/>
      <c r="E46" s="588"/>
      <c r="F46" s="589"/>
      <c r="G46" s="241"/>
      <c r="H46" s="435"/>
      <c r="I46" s="310"/>
    </row>
    <row r="47" spans="2:13">
      <c r="B47" s="241"/>
      <c r="C47" s="241"/>
      <c r="D47" s="241"/>
      <c r="E47" s="241"/>
      <c r="F47" s="310"/>
      <c r="G47" s="310"/>
      <c r="H47" s="310"/>
      <c r="I47" s="310"/>
    </row>
    <row r="48" spans="2:13" ht="12.75" thickBot="1">
      <c r="B48" s="306"/>
      <c r="C48" s="306"/>
      <c r="D48" s="306"/>
      <c r="E48" s="306"/>
    </row>
    <row r="49" spans="2:7">
      <c r="B49" s="40" t="s">
        <v>248</v>
      </c>
      <c r="C49" s="85"/>
      <c r="D49" s="415" t="s">
        <v>218</v>
      </c>
      <c r="E49" s="70" t="s">
        <v>10</v>
      </c>
    </row>
    <row r="50" spans="2:7" ht="12.75" thickBot="1">
      <c r="B50" s="411"/>
      <c r="C50" s="86"/>
      <c r="D50" s="412"/>
      <c r="E50" s="76" t="s">
        <v>221</v>
      </c>
    </row>
    <row r="51" spans="2:7">
      <c r="B51" s="321"/>
      <c r="C51" s="322"/>
      <c r="D51" s="323"/>
      <c r="E51" s="90"/>
      <c r="G51" s="304"/>
    </row>
    <row r="52" spans="2:7">
      <c r="B52" s="62" t="s">
        <v>452</v>
      </c>
      <c r="C52" s="324"/>
      <c r="D52" s="325">
        <v>473</v>
      </c>
      <c r="E52" s="325">
        <v>18553185.870000005</v>
      </c>
      <c r="F52" s="318"/>
      <c r="G52" s="383"/>
    </row>
    <row r="53" spans="2:7">
      <c r="B53" s="62" t="s">
        <v>453</v>
      </c>
      <c r="C53" s="324"/>
      <c r="D53" s="325">
        <v>2</v>
      </c>
      <c r="E53" s="325">
        <v>82769.490000002086</v>
      </c>
      <c r="F53" s="318"/>
      <c r="G53" s="318"/>
    </row>
    <row r="54" spans="2:7">
      <c r="B54" s="62" t="s">
        <v>454</v>
      </c>
      <c r="C54" s="324"/>
      <c r="D54" s="325">
        <v>475</v>
      </c>
      <c r="E54" s="325">
        <v>18635955.360000007</v>
      </c>
      <c r="G54" s="305"/>
    </row>
    <row r="55" spans="2:7">
      <c r="B55" s="326" t="s">
        <v>567</v>
      </c>
      <c r="C55" s="324"/>
      <c r="D55" s="327">
        <v>0</v>
      </c>
      <c r="E55" s="327">
        <v>0</v>
      </c>
      <c r="F55" s="304"/>
    </row>
    <row r="56" spans="2:7" ht="12.75" thickBot="1">
      <c r="B56" s="328"/>
      <c r="C56" s="329"/>
      <c r="D56" s="330"/>
      <c r="E56" s="331"/>
    </row>
    <row r="57" spans="2:7" ht="12" customHeight="1">
      <c r="B57" s="653" t="s">
        <v>566</v>
      </c>
      <c r="C57" s="653"/>
      <c r="D57" s="653"/>
      <c r="E57" s="653"/>
    </row>
    <row r="58" spans="2:7" ht="12.75" thickBot="1">
      <c r="B58" s="242"/>
      <c r="C58" s="242"/>
      <c r="D58" s="242"/>
      <c r="E58" s="242"/>
    </row>
    <row r="59" spans="2:7">
      <c r="B59" s="40" t="s">
        <v>14</v>
      </c>
      <c r="C59" s="85"/>
      <c r="D59" s="415" t="s">
        <v>218</v>
      </c>
      <c r="E59" s="70" t="s">
        <v>187</v>
      </c>
    </row>
    <row r="60" spans="2:7" ht="12.75" thickBot="1">
      <c r="B60" s="411"/>
      <c r="C60" s="86"/>
      <c r="D60" s="412"/>
      <c r="E60" s="76" t="s">
        <v>221</v>
      </c>
    </row>
    <row r="61" spans="2:7">
      <c r="B61" s="321"/>
      <c r="C61" s="322"/>
      <c r="D61" s="323"/>
      <c r="E61" s="90"/>
    </row>
    <row r="62" spans="2:7">
      <c r="B62" s="62" t="s">
        <v>455</v>
      </c>
      <c r="C62" s="324"/>
      <c r="D62" s="381">
        <v>622</v>
      </c>
      <c r="E62" s="376">
        <v>69934243.529999986</v>
      </c>
      <c r="F62" s="305"/>
      <c r="G62" s="305"/>
    </row>
    <row r="63" spans="2:7">
      <c r="B63" s="62"/>
      <c r="C63" s="324"/>
      <c r="D63" s="376"/>
      <c r="E63" s="380" t="s">
        <v>584</v>
      </c>
    </row>
    <row r="64" spans="2:7">
      <c r="B64" s="62" t="s">
        <v>456</v>
      </c>
      <c r="C64" s="324"/>
      <c r="D64" s="381">
        <v>4</v>
      </c>
      <c r="E64" s="381">
        <v>284676.01000000536</v>
      </c>
      <c r="F64" s="305"/>
      <c r="G64" s="305"/>
    </row>
    <row r="65" spans="2:10">
      <c r="B65" s="62" t="s">
        <v>457</v>
      </c>
      <c r="C65" s="324"/>
      <c r="D65" s="381">
        <v>3</v>
      </c>
      <c r="E65" s="381">
        <v>290163.84000000358</v>
      </c>
      <c r="F65" s="304"/>
      <c r="G65" s="319"/>
    </row>
    <row r="66" spans="2:10">
      <c r="B66" s="62" t="s">
        <v>458</v>
      </c>
      <c r="C66" s="324"/>
      <c r="D66" s="381">
        <v>19</v>
      </c>
      <c r="E66" s="381">
        <v>2161806.0299999863</v>
      </c>
      <c r="F66" s="305"/>
      <c r="G66" s="318"/>
      <c r="H66" s="305"/>
      <c r="J66" s="305"/>
    </row>
    <row r="67" spans="2:10">
      <c r="B67" s="62"/>
      <c r="C67" s="324"/>
      <c r="D67" s="382"/>
      <c r="E67" s="380"/>
      <c r="F67" s="305"/>
      <c r="G67" s="318"/>
    </row>
    <row r="68" spans="2:10">
      <c r="B68" s="62" t="s">
        <v>459</v>
      </c>
      <c r="C68" s="324"/>
      <c r="D68" s="381">
        <v>603</v>
      </c>
      <c r="E68" s="381">
        <v>67772437.5</v>
      </c>
      <c r="F68" s="305"/>
      <c r="G68" s="305"/>
    </row>
    <row r="69" spans="2:10" ht="12.75" thickBot="1">
      <c r="B69" s="58"/>
      <c r="C69" s="329"/>
      <c r="D69" s="332"/>
      <c r="E69" s="333"/>
    </row>
  </sheetData>
  <mergeCells count="2">
    <mergeCell ref="B38:H38"/>
    <mergeCell ref="B57:E57"/>
  </mergeCells>
  <pageMargins left="0" right="0" top="0.74803149606299213" bottom="0.74803149606299213" header="0.31496062992125984" footer="0.31496062992125984"/>
  <pageSetup paperSize="8" scale="75" orientation="landscape" r:id="rId1"/>
  <headerFooter>
    <oddHeader>&amp;CFosse Master Trust Investors' Report - July 2016</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sheetPr>
  <dimension ref="A1:N64"/>
  <sheetViews>
    <sheetView tabSelected="1" showRuler="0" view="pageLayout" zoomScale="75" zoomScaleNormal="66" zoomScaleSheetLayoutView="85" zoomScalePageLayoutView="75" workbookViewId="0">
      <selection activeCell="D27" sqref="D27"/>
    </sheetView>
  </sheetViews>
  <sheetFormatPr defaultColWidth="9.140625" defaultRowHeight="12"/>
  <cols>
    <col min="1" max="1" width="1.7109375" style="36" customWidth="1"/>
    <col min="2" max="2" width="23.85546875" style="36"/>
    <col min="3" max="3" width="23.140625" style="36" customWidth="1"/>
    <col min="4" max="7" width="23.85546875" style="36"/>
    <col min="8" max="8" width="6.42578125" style="36" customWidth="1"/>
    <col min="9" max="9" width="55.7109375" style="36" customWidth="1"/>
    <col min="10" max="10" width="11.7109375" style="36" bestFit="1" customWidth="1"/>
    <col min="11" max="11" width="20.42578125" style="36" bestFit="1" customWidth="1"/>
    <col min="12" max="12" width="16.42578125" style="36" bestFit="1" customWidth="1"/>
    <col min="13" max="13" width="15.28515625" style="36" bestFit="1" customWidth="1"/>
    <col min="14" max="14" width="10.28515625" style="36" bestFit="1" customWidth="1"/>
    <col min="15" max="15" width="1.7109375" style="36" customWidth="1"/>
    <col min="16" max="16384" width="9.140625" style="36"/>
  </cols>
  <sheetData>
    <row r="1" spans="2:12" ht="12.75" thickBot="1"/>
    <row r="2" spans="2:12" ht="24" customHeight="1">
      <c r="B2" s="658" t="s">
        <v>190</v>
      </c>
      <c r="C2" s="659"/>
      <c r="D2" s="91" t="s">
        <v>185</v>
      </c>
      <c r="E2" s="70" t="s">
        <v>222</v>
      </c>
      <c r="F2" s="601" t="s">
        <v>187</v>
      </c>
      <c r="G2" s="70" t="s">
        <v>222</v>
      </c>
      <c r="I2" s="93"/>
      <c r="J2" s="94"/>
      <c r="K2" s="69" t="s">
        <v>2</v>
      </c>
      <c r="L2" s="71" t="s">
        <v>187</v>
      </c>
    </row>
    <row r="3" spans="2:12" ht="12.75" thickBot="1">
      <c r="B3" s="656" t="s">
        <v>191</v>
      </c>
      <c r="C3" s="657"/>
      <c r="D3" s="95" t="s">
        <v>186</v>
      </c>
      <c r="E3" s="75" t="s">
        <v>18</v>
      </c>
      <c r="F3" s="599" t="s">
        <v>221</v>
      </c>
      <c r="G3" s="75" t="s">
        <v>188</v>
      </c>
      <c r="I3" s="660" t="s">
        <v>153</v>
      </c>
      <c r="J3" s="661"/>
      <c r="K3" s="97" t="s">
        <v>137</v>
      </c>
      <c r="L3" s="98" t="s">
        <v>137</v>
      </c>
    </row>
    <row r="4" spans="2:12" ht="12.75" thickBot="1">
      <c r="B4" s="53" t="s">
        <v>179</v>
      </c>
      <c r="C4" s="99"/>
      <c r="D4" s="100">
        <v>93310</v>
      </c>
      <c r="E4" s="101">
        <v>0.63510754151919413</v>
      </c>
      <c r="F4" s="102">
        <v>5527587775.5</v>
      </c>
      <c r="G4" s="101">
        <v>0.70418232605585218</v>
      </c>
      <c r="I4" s="96"/>
      <c r="J4" s="74"/>
      <c r="K4" s="103"/>
      <c r="L4" s="75" t="s">
        <v>221</v>
      </c>
    </row>
    <row r="5" spans="2:12">
      <c r="B5" s="62" t="s">
        <v>176</v>
      </c>
      <c r="C5" s="104"/>
      <c r="D5" s="100">
        <v>107</v>
      </c>
      <c r="E5" s="101">
        <v>7.2828750340321266E-4</v>
      </c>
      <c r="F5" s="102">
        <v>2590773.5699999998</v>
      </c>
      <c r="G5" s="101">
        <v>3.3004938734629128E-4</v>
      </c>
      <c r="I5" s="53" t="s">
        <v>462</v>
      </c>
      <c r="J5" s="77"/>
      <c r="K5" s="343">
        <v>0</v>
      </c>
      <c r="L5" s="343">
        <v>0</v>
      </c>
    </row>
    <row r="6" spans="2:12">
      <c r="B6" s="62" t="s">
        <v>180</v>
      </c>
      <c r="C6" s="104"/>
      <c r="D6" s="100">
        <v>8</v>
      </c>
      <c r="E6" s="101">
        <v>5.4451402123604683E-5</v>
      </c>
      <c r="F6" s="102">
        <v>52121.59</v>
      </c>
      <c r="G6" s="101">
        <v>6.6399854646558641E-6</v>
      </c>
      <c r="I6" s="62" t="s">
        <v>3</v>
      </c>
      <c r="J6" s="79"/>
      <c r="K6" s="344">
        <v>1010</v>
      </c>
      <c r="L6" s="344">
        <v>103174781.98000002</v>
      </c>
    </row>
    <row r="7" spans="2:12">
      <c r="B7" s="62" t="s">
        <v>207</v>
      </c>
      <c r="C7" s="104"/>
      <c r="D7" s="100">
        <v>53493</v>
      </c>
      <c r="E7" s="101">
        <v>0.36409610672474818</v>
      </c>
      <c r="F7" s="102">
        <v>2319387308.6199999</v>
      </c>
      <c r="G7" s="101">
        <v>0.29547636624562079</v>
      </c>
      <c r="I7" s="62" t="s">
        <v>463</v>
      </c>
      <c r="J7" s="79"/>
      <c r="K7" s="344">
        <v>605</v>
      </c>
      <c r="L7" s="344">
        <v>23419619.32</v>
      </c>
    </row>
    <row r="8" spans="2:12" ht="12.75" customHeight="1" thickBot="1">
      <c r="B8" s="62" t="s">
        <v>145</v>
      </c>
      <c r="C8" s="105"/>
      <c r="D8" s="100">
        <v>2</v>
      </c>
      <c r="E8" s="101">
        <v>1.3612850530901171E-5</v>
      </c>
      <c r="F8" s="102">
        <v>36252.26</v>
      </c>
      <c r="G8" s="101">
        <v>0</v>
      </c>
      <c r="I8" s="62" t="s">
        <v>464</v>
      </c>
      <c r="J8" s="79"/>
      <c r="K8" s="344">
        <v>0</v>
      </c>
      <c r="L8" s="345">
        <v>0</v>
      </c>
    </row>
    <row r="9" spans="2:12" ht="12" customHeight="1" thickBot="1">
      <c r="B9" s="106" t="s">
        <v>13</v>
      </c>
      <c r="C9" s="107"/>
      <c r="D9" s="108">
        <v>146920</v>
      </c>
      <c r="E9" s="83">
        <v>1</v>
      </c>
      <c r="F9" s="108">
        <v>7849654231.54</v>
      </c>
      <c r="G9" s="83">
        <v>0.99999538167428392</v>
      </c>
      <c r="I9" s="62" t="s">
        <v>568</v>
      </c>
      <c r="J9" s="79"/>
      <c r="K9" s="344">
        <v>0</v>
      </c>
      <c r="L9" s="345">
        <v>0</v>
      </c>
    </row>
    <row r="10" spans="2:12" ht="13.5" customHeight="1" thickBot="1">
      <c r="I10" s="663" t="s">
        <v>676</v>
      </c>
      <c r="J10" s="663"/>
      <c r="K10" s="663"/>
      <c r="L10" s="663"/>
    </row>
    <row r="11" spans="2:12">
      <c r="B11" s="654" t="s">
        <v>193</v>
      </c>
      <c r="C11" s="655"/>
      <c r="D11" s="110" t="s">
        <v>185</v>
      </c>
      <c r="E11" s="71" t="s">
        <v>222</v>
      </c>
      <c r="F11" s="598" t="s">
        <v>187</v>
      </c>
      <c r="G11" s="71" t="s">
        <v>222</v>
      </c>
      <c r="H11" s="109"/>
      <c r="I11" s="664"/>
      <c r="J11" s="664"/>
      <c r="K11" s="664"/>
      <c r="L11" s="664"/>
    </row>
    <row r="12" spans="2:12" ht="12.75" customHeight="1" thickBot="1">
      <c r="B12" s="656" t="s">
        <v>191</v>
      </c>
      <c r="C12" s="657"/>
      <c r="D12" s="95" t="s">
        <v>186</v>
      </c>
      <c r="E12" s="75" t="s">
        <v>18</v>
      </c>
      <c r="F12" s="599" t="s">
        <v>221</v>
      </c>
      <c r="G12" s="75" t="s">
        <v>188</v>
      </c>
      <c r="H12" s="112"/>
      <c r="I12" s="648" t="s">
        <v>535</v>
      </c>
      <c r="J12" s="648"/>
      <c r="K12" s="648"/>
      <c r="L12" s="648"/>
    </row>
    <row r="13" spans="2:12" ht="12.75" customHeight="1">
      <c r="B13" s="53" t="s">
        <v>213</v>
      </c>
      <c r="C13" s="99"/>
      <c r="D13" s="113">
        <v>99179</v>
      </c>
      <c r="E13" s="101">
        <v>0.67505445140212361</v>
      </c>
      <c r="F13" s="114">
        <v>3810038097.79</v>
      </c>
      <c r="G13" s="101">
        <v>0.48537655104364008</v>
      </c>
      <c r="H13" s="112"/>
      <c r="I13" s="648"/>
      <c r="J13" s="648"/>
      <c r="K13" s="648"/>
      <c r="L13" s="648"/>
    </row>
    <row r="14" spans="2:12" ht="12.75" thickBot="1">
      <c r="B14" s="62" t="s">
        <v>460</v>
      </c>
      <c r="C14" s="104"/>
      <c r="D14" s="113">
        <v>47741</v>
      </c>
      <c r="E14" s="101">
        <v>0.32494554859787639</v>
      </c>
      <c r="F14" s="114">
        <v>4039616133.75</v>
      </c>
      <c r="G14" s="101">
        <v>0.51462344895635992</v>
      </c>
      <c r="H14" s="112"/>
      <c r="I14" s="648"/>
      <c r="J14" s="648"/>
      <c r="K14" s="648"/>
      <c r="L14" s="648"/>
    </row>
    <row r="15" spans="2:12" ht="12.75" thickBot="1">
      <c r="B15" s="106" t="s">
        <v>13</v>
      </c>
      <c r="C15" s="107"/>
      <c r="D15" s="116">
        <v>146920</v>
      </c>
      <c r="E15" s="117">
        <v>1</v>
      </c>
      <c r="F15" s="116">
        <v>7849654231.54</v>
      </c>
      <c r="G15" s="117">
        <v>1</v>
      </c>
      <c r="H15" s="112"/>
    </row>
    <row r="16" spans="2:12" ht="12.75" thickBot="1">
      <c r="H16" s="118"/>
    </row>
    <row r="17" spans="1:14" ht="25.5" customHeight="1">
      <c r="B17" s="654" t="s">
        <v>194</v>
      </c>
      <c r="C17" s="655"/>
      <c r="D17" s="110" t="s">
        <v>185</v>
      </c>
      <c r="E17" s="71" t="s">
        <v>222</v>
      </c>
      <c r="F17" s="598" t="s">
        <v>187</v>
      </c>
      <c r="G17" s="71" t="s">
        <v>222</v>
      </c>
      <c r="H17" s="112"/>
      <c r="I17" s="307" t="s">
        <v>570</v>
      </c>
      <c r="J17" s="307" t="s">
        <v>571</v>
      </c>
      <c r="K17" s="308" t="s">
        <v>572</v>
      </c>
      <c r="L17" s="309" t="s">
        <v>573</v>
      </c>
      <c r="M17" s="309" t="s">
        <v>574</v>
      </c>
      <c r="N17" s="111" t="s">
        <v>575</v>
      </c>
    </row>
    <row r="18" spans="1:14" ht="12.75" customHeight="1" thickBot="1">
      <c r="B18" s="656" t="s">
        <v>191</v>
      </c>
      <c r="C18" s="657"/>
      <c r="D18" s="95" t="s">
        <v>186</v>
      </c>
      <c r="E18" s="75" t="s">
        <v>18</v>
      </c>
      <c r="F18" s="599" t="s">
        <v>221</v>
      </c>
      <c r="G18" s="75" t="s">
        <v>188</v>
      </c>
      <c r="H18" s="112"/>
      <c r="I18" s="98"/>
      <c r="J18" s="98" t="s">
        <v>222</v>
      </c>
      <c r="K18" s="98" t="s">
        <v>222</v>
      </c>
      <c r="L18" s="98" t="s">
        <v>222</v>
      </c>
      <c r="M18" s="97" t="s">
        <v>222</v>
      </c>
      <c r="N18" s="97" t="s">
        <v>222</v>
      </c>
    </row>
    <row r="19" spans="1:14" ht="24.75" thickBot="1">
      <c r="B19" s="62" t="s">
        <v>461</v>
      </c>
      <c r="C19" s="88"/>
      <c r="D19" s="113">
        <v>71753</v>
      </c>
      <c r="E19" s="101">
        <v>0.48838143207187584</v>
      </c>
      <c r="F19" s="114">
        <v>4961684984</v>
      </c>
      <c r="G19" s="101">
        <v>0.63208962301344351</v>
      </c>
      <c r="H19" s="112"/>
      <c r="I19" s="417" t="s">
        <v>465</v>
      </c>
      <c r="J19" s="418"/>
      <c r="K19" s="418"/>
      <c r="L19" s="418"/>
      <c r="M19" s="418"/>
      <c r="N19" s="419"/>
    </row>
    <row r="20" spans="1:14">
      <c r="B20" s="62" t="s">
        <v>195</v>
      </c>
      <c r="C20" s="88"/>
      <c r="D20" s="113">
        <v>75167</v>
      </c>
      <c r="E20" s="101">
        <v>0.51161856792812421</v>
      </c>
      <c r="F20" s="114">
        <v>2887969247.54</v>
      </c>
      <c r="G20" s="101">
        <v>0.36791037698655649</v>
      </c>
      <c r="H20" s="112"/>
      <c r="I20" s="115" t="s">
        <v>199</v>
      </c>
      <c r="J20" s="634">
        <v>1.9097314414869074E-2</v>
      </c>
      <c r="K20" s="635">
        <v>0.20656549550725367</v>
      </c>
      <c r="L20" s="635">
        <v>1.7934781380013209E-2</v>
      </c>
      <c r="M20" s="636">
        <v>0.19846258576740128</v>
      </c>
      <c r="N20" s="636">
        <v>0.23414295914327479</v>
      </c>
    </row>
    <row r="21" spans="1:14" ht="12.75" thickBot="1">
      <c r="B21" s="62" t="s">
        <v>145</v>
      </c>
      <c r="C21" s="88"/>
      <c r="D21" s="113">
        <v>0</v>
      </c>
      <c r="E21" s="101">
        <v>0</v>
      </c>
      <c r="F21" s="122">
        <v>0</v>
      </c>
      <c r="G21" s="101">
        <v>0</v>
      </c>
      <c r="H21" s="112"/>
      <c r="I21" s="115" t="s">
        <v>200</v>
      </c>
      <c r="J21" s="637">
        <v>1.8351294548639329E-2</v>
      </c>
      <c r="K21" s="635">
        <v>0.19929382395876316</v>
      </c>
      <c r="L21" s="635">
        <v>1.7679670000390817E-2</v>
      </c>
      <c r="M21" s="636">
        <v>0.19586613069304337</v>
      </c>
      <c r="N21" s="636">
        <v>0.23617365375391583</v>
      </c>
    </row>
    <row r="22" spans="1:14" ht="12.75" thickBot="1">
      <c r="B22" s="106" t="s">
        <v>13</v>
      </c>
      <c r="C22" s="124"/>
      <c r="D22" s="116">
        <v>146920</v>
      </c>
      <c r="E22" s="117">
        <v>1</v>
      </c>
      <c r="F22" s="125">
        <v>7849654231.54</v>
      </c>
      <c r="G22" s="117">
        <v>1</v>
      </c>
      <c r="H22" s="118"/>
      <c r="I22" s="346" t="s">
        <v>466</v>
      </c>
      <c r="J22" s="347"/>
      <c r="K22" s="347"/>
      <c r="L22" s="348"/>
      <c r="M22" s="349"/>
      <c r="N22" s="350"/>
    </row>
    <row r="23" spans="1:14" ht="12.75" thickBot="1">
      <c r="B23" s="126"/>
      <c r="C23" s="126"/>
      <c r="I23" s="115" t="s">
        <v>199</v>
      </c>
      <c r="J23" s="634">
        <v>1.5830530167578714E-2</v>
      </c>
      <c r="K23" s="634">
        <v>0.1742688608420111</v>
      </c>
      <c r="L23" s="634">
        <v>1.4653539751976708E-2</v>
      </c>
      <c r="M23" s="634">
        <v>0.16458334798111929</v>
      </c>
      <c r="N23" s="634">
        <v>0.19496066793005601</v>
      </c>
    </row>
    <row r="24" spans="1:14" ht="12.75" customHeight="1" thickBot="1">
      <c r="A24" s="128"/>
      <c r="B24" s="654" t="s">
        <v>211</v>
      </c>
      <c r="C24" s="655"/>
      <c r="D24" s="110" t="s">
        <v>320</v>
      </c>
      <c r="E24" s="71" t="s">
        <v>222</v>
      </c>
      <c r="F24" s="598" t="s">
        <v>187</v>
      </c>
      <c r="G24" s="71" t="s">
        <v>222</v>
      </c>
      <c r="I24" s="119" t="s">
        <v>200</v>
      </c>
      <c r="J24" s="637">
        <v>1.5020938860911964E-2</v>
      </c>
      <c r="K24" s="637">
        <v>0.1660807877771836</v>
      </c>
      <c r="L24" s="637">
        <v>1.438399948991889E-2</v>
      </c>
      <c r="M24" s="637">
        <v>0.16175336912725669</v>
      </c>
      <c r="N24" s="637">
        <v>0.19693905022179792</v>
      </c>
    </row>
    <row r="25" spans="1:14" ht="13.5" customHeight="1" thickBot="1">
      <c r="B25" s="656" t="s">
        <v>221</v>
      </c>
      <c r="C25" s="657"/>
      <c r="D25" s="75" t="s">
        <v>19</v>
      </c>
      <c r="E25" s="75" t="s">
        <v>18</v>
      </c>
      <c r="F25" s="75" t="s">
        <v>221</v>
      </c>
      <c r="G25" s="600" t="s">
        <v>188</v>
      </c>
      <c r="I25" s="420"/>
      <c r="J25" s="420"/>
      <c r="K25" s="420"/>
      <c r="L25" s="420"/>
      <c r="M25" s="420"/>
      <c r="N25" s="420"/>
    </row>
    <row r="26" spans="1:14">
      <c r="B26" s="62" t="s">
        <v>76</v>
      </c>
      <c r="C26" s="104"/>
      <c r="D26" s="132">
        <v>47831</v>
      </c>
      <c r="E26" s="80">
        <v>0.44248630846654824</v>
      </c>
      <c r="F26" s="78">
        <v>1123631038.4000001</v>
      </c>
      <c r="G26" s="101">
        <v>0.14314401695366885</v>
      </c>
    </row>
    <row r="27" spans="1:14" ht="12.75" thickBot="1">
      <c r="B27" s="62" t="s">
        <v>77</v>
      </c>
      <c r="C27" s="104"/>
      <c r="D27" s="132">
        <v>33346</v>
      </c>
      <c r="E27" s="80">
        <v>0.30848505032563645</v>
      </c>
      <c r="F27" s="78">
        <v>2413522951.1700001</v>
      </c>
      <c r="G27" s="101">
        <v>0.30746869606975008</v>
      </c>
      <c r="I27" s="29"/>
      <c r="J27" s="120"/>
      <c r="K27" s="120"/>
      <c r="L27" s="121"/>
    </row>
    <row r="28" spans="1:14">
      <c r="B28" s="62" t="s">
        <v>78</v>
      </c>
      <c r="C28" s="104"/>
      <c r="D28" s="132">
        <v>16009</v>
      </c>
      <c r="E28" s="80">
        <v>0.14809983718176437</v>
      </c>
      <c r="F28" s="78">
        <v>1940078472.1099999</v>
      </c>
      <c r="G28" s="101">
        <v>0.24715464081395364</v>
      </c>
      <c r="I28" s="414" t="s">
        <v>192</v>
      </c>
      <c r="J28" s="70"/>
      <c r="L28" s="123"/>
    </row>
    <row r="29" spans="1:14" ht="12.75" thickBot="1">
      <c r="B29" s="62" t="s">
        <v>79</v>
      </c>
      <c r="C29" s="104"/>
      <c r="D29" s="132">
        <v>6248</v>
      </c>
      <c r="E29" s="80">
        <v>5.7800473653049141E-2</v>
      </c>
      <c r="F29" s="78">
        <v>1067804044.54</v>
      </c>
      <c r="G29" s="101">
        <v>0.13603198472737196</v>
      </c>
      <c r="I29" s="413" t="s">
        <v>393</v>
      </c>
      <c r="J29" s="75"/>
    </row>
    <row r="30" spans="1:14">
      <c r="B30" s="62" t="s">
        <v>80</v>
      </c>
      <c r="C30" s="104"/>
      <c r="D30" s="132">
        <v>2472</v>
      </c>
      <c r="E30" s="80">
        <v>2.2868561278863234E-2</v>
      </c>
      <c r="F30" s="78">
        <v>548663107.51999998</v>
      </c>
      <c r="G30" s="101">
        <v>6.9896468218366273E-2</v>
      </c>
      <c r="I30" s="62" t="s">
        <v>467</v>
      </c>
      <c r="J30" s="127">
        <v>4.99E-2</v>
      </c>
    </row>
    <row r="31" spans="1:14">
      <c r="B31" s="62" t="s">
        <v>81</v>
      </c>
      <c r="C31" s="104"/>
      <c r="D31" s="132">
        <v>929</v>
      </c>
      <c r="E31" s="80">
        <v>8.5942125518058028E-3</v>
      </c>
      <c r="F31" s="78">
        <v>253102045.09999999</v>
      </c>
      <c r="G31" s="101">
        <v>3.224371897593057E-2</v>
      </c>
      <c r="I31" s="62" t="s">
        <v>468</v>
      </c>
      <c r="J31" s="129">
        <v>39874</v>
      </c>
    </row>
    <row r="32" spans="1:14">
      <c r="B32" s="62" t="s">
        <v>82</v>
      </c>
      <c r="C32" s="104"/>
      <c r="D32" s="132">
        <v>511</v>
      </c>
      <c r="E32" s="80">
        <v>4.7272794552989938E-3</v>
      </c>
      <c r="F32" s="78">
        <v>164771181.96000001</v>
      </c>
      <c r="G32" s="101">
        <v>2.0990884069510669E-2</v>
      </c>
      <c r="I32" s="62" t="s">
        <v>469</v>
      </c>
      <c r="J32" s="130">
        <v>5.0900000000000001E-2</v>
      </c>
    </row>
    <row r="33" spans="2:10" ht="12.75" thickBot="1">
      <c r="B33" s="62" t="s">
        <v>83</v>
      </c>
      <c r="C33" s="104"/>
      <c r="D33" s="132">
        <v>282</v>
      </c>
      <c r="E33" s="80">
        <v>2.6087921847246891E-3</v>
      </c>
      <c r="F33" s="78">
        <v>105113397.12</v>
      </c>
      <c r="G33" s="101">
        <v>1.3390831496456644E-2</v>
      </c>
      <c r="I33" s="58" t="s">
        <v>468</v>
      </c>
      <c r="J33" s="131">
        <v>39846</v>
      </c>
    </row>
    <row r="34" spans="2:10">
      <c r="B34" s="62" t="s">
        <v>84</v>
      </c>
      <c r="C34" s="104"/>
      <c r="D34" s="132">
        <v>176</v>
      </c>
      <c r="E34" s="80">
        <v>1.6281823564239194E-3</v>
      </c>
      <c r="F34" s="78">
        <v>74227103.989999995</v>
      </c>
      <c r="G34" s="101">
        <v>9.4560985491252154E-3</v>
      </c>
    </row>
    <row r="35" spans="2:10">
      <c r="B35" s="62" t="s">
        <v>85</v>
      </c>
      <c r="C35" s="104"/>
      <c r="D35" s="132">
        <v>110</v>
      </c>
      <c r="E35" s="80">
        <v>1.0176139727649496E-3</v>
      </c>
      <c r="F35" s="78">
        <v>52132930.909999996</v>
      </c>
      <c r="G35" s="101">
        <v>6.6414302302041902E-3</v>
      </c>
    </row>
    <row r="36" spans="2:10">
      <c r="B36" s="62" t="s">
        <v>86</v>
      </c>
      <c r="C36" s="104"/>
      <c r="D36" s="132">
        <v>60</v>
      </c>
      <c r="E36" s="80">
        <v>5.5506216696269979E-4</v>
      </c>
      <c r="F36" s="78">
        <v>31176258.629999999</v>
      </c>
      <c r="G36" s="101">
        <v>3.9716728546759983E-3</v>
      </c>
    </row>
    <row r="37" spans="2:10">
      <c r="B37" s="62" t="s">
        <v>87</v>
      </c>
      <c r="C37" s="104"/>
      <c r="D37" s="132">
        <v>53</v>
      </c>
      <c r="E37" s="80">
        <v>4.9030491415038484E-4</v>
      </c>
      <c r="F37" s="78">
        <v>30341276.260000002</v>
      </c>
      <c r="G37" s="101">
        <v>3.8653009884293257E-3</v>
      </c>
    </row>
    <row r="38" spans="2:10">
      <c r="B38" s="62" t="s">
        <v>88</v>
      </c>
      <c r="C38" s="104"/>
      <c r="D38" s="132">
        <v>34</v>
      </c>
      <c r="E38" s="80">
        <v>3.1453522794552992E-4</v>
      </c>
      <c r="F38" s="78">
        <v>21053750.940000001</v>
      </c>
      <c r="G38" s="101">
        <v>2.6821246285480692E-3</v>
      </c>
    </row>
    <row r="39" spans="2:10">
      <c r="B39" s="62" t="s">
        <v>89</v>
      </c>
      <c r="C39" s="104"/>
      <c r="D39" s="132">
        <v>21</v>
      </c>
      <c r="E39" s="80">
        <v>1.9427175843694493E-4</v>
      </c>
      <c r="F39" s="78">
        <v>13993544.92</v>
      </c>
      <c r="G39" s="101">
        <v>1.7826957095477883E-3</v>
      </c>
    </row>
    <row r="40" spans="2:10">
      <c r="B40" s="62" t="s">
        <v>90</v>
      </c>
      <c r="C40" s="104"/>
      <c r="D40" s="132">
        <v>14</v>
      </c>
      <c r="E40" s="80">
        <v>1.2951450562462995E-4</v>
      </c>
      <c r="F40" s="78">
        <v>10043127.970000001</v>
      </c>
      <c r="G40" s="101">
        <v>1.2794357144607208E-3</v>
      </c>
    </row>
    <row r="41" spans="2:10">
      <c r="B41" s="62" t="s">
        <v>301</v>
      </c>
      <c r="C41" s="104"/>
      <c r="D41" s="132">
        <v>0</v>
      </c>
      <c r="E41" s="80">
        <v>0</v>
      </c>
      <c r="F41" s="78">
        <v>0</v>
      </c>
      <c r="G41" s="101">
        <v>0</v>
      </c>
    </row>
    <row r="42" spans="2:10">
      <c r="B42" s="62" t="s">
        <v>302</v>
      </c>
      <c r="C42" s="104"/>
      <c r="D42" s="132">
        <v>0</v>
      </c>
      <c r="E42" s="80">
        <v>0</v>
      </c>
      <c r="F42" s="78">
        <v>0</v>
      </c>
      <c r="G42" s="101">
        <v>0</v>
      </c>
    </row>
    <row r="43" spans="2:10">
      <c r="B43" s="62" t="s">
        <v>303</v>
      </c>
      <c r="C43" s="104"/>
      <c r="D43" s="132">
        <v>0</v>
      </c>
      <c r="E43" s="80">
        <v>0</v>
      </c>
      <c r="F43" s="78">
        <v>0</v>
      </c>
      <c r="G43" s="101">
        <v>0</v>
      </c>
    </row>
    <row r="44" spans="2:10">
      <c r="B44" s="62" t="s">
        <v>304</v>
      </c>
      <c r="C44" s="104"/>
      <c r="D44" s="132">
        <v>0</v>
      </c>
      <c r="E44" s="80">
        <v>0</v>
      </c>
      <c r="F44" s="78">
        <v>0</v>
      </c>
      <c r="G44" s="101">
        <v>0</v>
      </c>
    </row>
    <row r="45" spans="2:10">
      <c r="B45" s="62" t="s">
        <v>305</v>
      </c>
      <c r="C45" s="104"/>
      <c r="D45" s="132">
        <v>0</v>
      </c>
      <c r="E45" s="80">
        <v>0</v>
      </c>
      <c r="F45" s="78">
        <v>0</v>
      </c>
      <c r="G45" s="101">
        <v>0</v>
      </c>
    </row>
    <row r="46" spans="2:10" ht="12.75" thickBot="1">
      <c r="B46" s="62" t="s">
        <v>23</v>
      </c>
      <c r="C46" s="104"/>
      <c r="D46" s="132">
        <v>0</v>
      </c>
      <c r="E46" s="80">
        <v>0</v>
      </c>
      <c r="F46" s="78">
        <v>0</v>
      </c>
      <c r="G46" s="101">
        <v>0</v>
      </c>
    </row>
    <row r="47" spans="2:10" ht="12.75" thickBot="1">
      <c r="B47" s="106" t="s">
        <v>13</v>
      </c>
      <c r="C47" s="107"/>
      <c r="D47" s="133">
        <v>108096</v>
      </c>
      <c r="E47" s="83">
        <v>0.99999999999999989</v>
      </c>
      <c r="F47" s="133">
        <v>7849654231.54</v>
      </c>
      <c r="G47" s="83">
        <v>1</v>
      </c>
    </row>
    <row r="48" spans="2:10">
      <c r="B48" s="662" t="s">
        <v>685</v>
      </c>
      <c r="C48" s="662"/>
      <c r="D48" s="662"/>
      <c r="E48" s="662"/>
      <c r="F48" s="662"/>
      <c r="G48" s="662"/>
    </row>
    <row r="49" spans="2:12" ht="12" customHeight="1" thickBot="1"/>
    <row r="50" spans="2:12" s="128" customFormat="1">
      <c r="B50" s="654" t="s">
        <v>147</v>
      </c>
      <c r="C50" s="655"/>
      <c r="D50" s="110" t="s">
        <v>218</v>
      </c>
      <c r="E50" s="71" t="s">
        <v>222</v>
      </c>
      <c r="F50" s="416" t="s">
        <v>187</v>
      </c>
      <c r="G50" s="71" t="s">
        <v>222</v>
      </c>
      <c r="I50" s="36"/>
      <c r="J50" s="36"/>
      <c r="K50" s="36"/>
      <c r="L50" s="36"/>
    </row>
    <row r="51" spans="2:12" ht="12.75" thickBot="1">
      <c r="B51" s="184"/>
      <c r="C51" s="86"/>
      <c r="D51" s="183"/>
      <c r="E51" s="75" t="s">
        <v>18</v>
      </c>
      <c r="F51" s="182" t="s">
        <v>221</v>
      </c>
      <c r="G51" s="75" t="s">
        <v>188</v>
      </c>
      <c r="I51" s="128"/>
      <c r="J51" s="128"/>
      <c r="K51" s="128"/>
      <c r="L51" s="128"/>
    </row>
    <row r="52" spans="2:12">
      <c r="B52" s="53" t="s">
        <v>91</v>
      </c>
      <c r="C52" s="99"/>
      <c r="D52" s="132">
        <v>3666</v>
      </c>
      <c r="E52" s="80">
        <v>3.3914298401420961E-2</v>
      </c>
      <c r="F52" s="78">
        <v>245177710.18000001</v>
      </c>
      <c r="G52" s="80">
        <v>3.1234205093375097E-2</v>
      </c>
    </row>
    <row r="53" spans="2:12">
      <c r="B53" s="62" t="s">
        <v>92</v>
      </c>
      <c r="C53" s="104"/>
      <c r="D53" s="132">
        <v>9068</v>
      </c>
      <c r="E53" s="80">
        <v>8.3888395500296031E-2</v>
      </c>
      <c r="F53" s="78">
        <v>548879827.97000003</v>
      </c>
      <c r="G53" s="80">
        <v>6.9924077135091467E-2</v>
      </c>
    </row>
    <row r="54" spans="2:12">
      <c r="B54" s="62" t="s">
        <v>93</v>
      </c>
      <c r="C54" s="104"/>
      <c r="D54" s="132">
        <v>4546</v>
      </c>
      <c r="E54" s="80">
        <v>4.2055210183540553E-2</v>
      </c>
      <c r="F54" s="78">
        <v>603146207.54999995</v>
      </c>
      <c r="G54" s="80">
        <v>7.6837296237400071E-2</v>
      </c>
    </row>
    <row r="55" spans="2:12">
      <c r="B55" s="62" t="s">
        <v>94</v>
      </c>
      <c r="C55" s="104"/>
      <c r="D55" s="132">
        <v>4570</v>
      </c>
      <c r="E55" s="80">
        <v>4.2277235050325636E-2</v>
      </c>
      <c r="F55" s="78">
        <v>286372096.61000001</v>
      </c>
      <c r="G55" s="80">
        <v>3.6482128787195964E-2</v>
      </c>
    </row>
    <row r="56" spans="2:12">
      <c r="B56" s="62" t="s">
        <v>95</v>
      </c>
      <c r="C56" s="104"/>
      <c r="D56" s="132">
        <v>11756</v>
      </c>
      <c r="E56" s="80">
        <v>0.10875518058022499</v>
      </c>
      <c r="F56" s="78">
        <v>767504975.30999994</v>
      </c>
      <c r="G56" s="80">
        <v>9.777564115195754E-2</v>
      </c>
    </row>
    <row r="57" spans="2:12">
      <c r="B57" s="62" t="s">
        <v>96</v>
      </c>
      <c r="C57" s="104"/>
      <c r="D57" s="132">
        <v>19662</v>
      </c>
      <c r="E57" s="80">
        <v>0.18189387211367672</v>
      </c>
      <c r="F57" s="78">
        <v>1907554576.5999999</v>
      </c>
      <c r="G57" s="80">
        <v>0.24301128690935508</v>
      </c>
    </row>
    <row r="58" spans="2:12">
      <c r="B58" s="62" t="s">
        <v>97</v>
      </c>
      <c r="C58" s="104"/>
      <c r="D58" s="132">
        <v>7969</v>
      </c>
      <c r="E58" s="80">
        <v>7.3721506808762577E-2</v>
      </c>
      <c r="F58" s="78">
        <v>598260707.78999996</v>
      </c>
      <c r="G58" s="80">
        <v>7.6214912165962892E-2</v>
      </c>
    </row>
    <row r="59" spans="2:12">
      <c r="B59" s="62" t="s">
        <v>98</v>
      </c>
      <c r="C59" s="104"/>
      <c r="D59" s="132">
        <v>8318</v>
      </c>
      <c r="E59" s="80">
        <v>7.6950118413262283E-2</v>
      </c>
      <c r="F59" s="78">
        <v>570030866.42999995</v>
      </c>
      <c r="G59" s="80">
        <v>7.261859562420081E-2</v>
      </c>
    </row>
    <row r="60" spans="2:12">
      <c r="B60" s="62" t="s">
        <v>99</v>
      </c>
      <c r="C60" s="104"/>
      <c r="D60" s="132">
        <v>9254</v>
      </c>
      <c r="E60" s="80">
        <v>8.5609088217880408E-2</v>
      </c>
      <c r="F60" s="78">
        <v>561787360.19000006</v>
      </c>
      <c r="G60" s="80">
        <v>7.1568421183793307E-2</v>
      </c>
    </row>
    <row r="61" spans="2:12">
      <c r="B61" s="62" t="s">
        <v>100</v>
      </c>
      <c r="C61" s="104"/>
      <c r="D61" s="132">
        <v>13366</v>
      </c>
      <c r="E61" s="80">
        <v>0.12364934872705743</v>
      </c>
      <c r="F61" s="78">
        <v>743344448.58000004</v>
      </c>
      <c r="G61" s="80">
        <v>9.4697731473729591E-2</v>
      </c>
    </row>
    <row r="62" spans="2:12">
      <c r="B62" s="62" t="s">
        <v>101</v>
      </c>
      <c r="C62" s="104"/>
      <c r="D62" s="132">
        <v>4898</v>
      </c>
      <c r="E62" s="80">
        <v>4.5311574896388394E-2</v>
      </c>
      <c r="F62" s="78">
        <v>294246310.02999997</v>
      </c>
      <c r="G62" s="80">
        <v>3.7485257484044965E-2</v>
      </c>
    </row>
    <row r="63" spans="2:12" ht="12.75" thickBot="1">
      <c r="B63" s="62" t="s">
        <v>102</v>
      </c>
      <c r="C63" s="104"/>
      <c r="D63" s="132">
        <v>11023</v>
      </c>
      <c r="E63" s="80">
        <v>0.101974171107164</v>
      </c>
      <c r="F63" s="78">
        <v>723349144.29999995</v>
      </c>
      <c r="G63" s="80">
        <v>9.2150446753893306E-2</v>
      </c>
    </row>
    <row r="64" spans="2:12" ht="12.75" thickBot="1">
      <c r="B64" s="106" t="s">
        <v>13</v>
      </c>
      <c r="C64" s="107"/>
      <c r="D64" s="82">
        <v>108096</v>
      </c>
      <c r="E64" s="83">
        <v>0.99999999999999989</v>
      </c>
      <c r="F64" s="82">
        <v>7849654231.539999</v>
      </c>
      <c r="G64" s="83">
        <v>1.0000000000000002</v>
      </c>
    </row>
  </sheetData>
  <mergeCells count="13">
    <mergeCell ref="B50:C50"/>
    <mergeCell ref="B12:C12"/>
    <mergeCell ref="B2:C2"/>
    <mergeCell ref="B3:C3"/>
    <mergeCell ref="I3:J3"/>
    <mergeCell ref="B11:C11"/>
    <mergeCell ref="B48:G48"/>
    <mergeCell ref="B17:C17"/>
    <mergeCell ref="B18:C18"/>
    <mergeCell ref="B25:C25"/>
    <mergeCell ref="B24:C24"/>
    <mergeCell ref="I10:L11"/>
    <mergeCell ref="I12:L14"/>
  </mergeCells>
  <pageMargins left="0" right="0" top="0.74803149606299213" bottom="0.74803149606299213" header="0.31496062992125984" footer="0.31496062992125984"/>
  <pageSetup paperSize="8" scale="75" fitToHeight="0" orientation="landscape" r:id="rId1"/>
  <headerFooter>
    <oddHeader>&amp;CFosse Master Trust Investors' Report - July 2016</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sheetPr>
  <dimension ref="B1:M52"/>
  <sheetViews>
    <sheetView tabSelected="1" showRuler="0" view="pageLayout" zoomScale="75" zoomScaleNormal="100" zoomScaleSheetLayoutView="80" zoomScalePageLayoutView="75" workbookViewId="0">
      <selection activeCell="D27" sqref="D27"/>
    </sheetView>
  </sheetViews>
  <sheetFormatPr defaultColWidth="5.7109375" defaultRowHeight="12"/>
  <cols>
    <col min="1" max="1" width="6.42578125" style="8" customWidth="1"/>
    <col min="2" max="2" width="34.28515625" style="8" customWidth="1"/>
    <col min="3" max="4" width="16.5703125" style="8" customWidth="1"/>
    <col min="5" max="5" width="21.28515625" style="8" bestFit="1" customWidth="1"/>
    <col min="6" max="6" width="16.5703125" style="8" customWidth="1"/>
    <col min="7" max="7" width="6.42578125" style="8" customWidth="1"/>
    <col min="8" max="8" width="17.42578125" style="8" customWidth="1"/>
    <col min="9" max="9" width="46.7109375" style="8" customWidth="1"/>
    <col min="10" max="10" width="14.85546875" style="8" customWidth="1"/>
    <col min="11" max="11" width="16.5703125" style="8" customWidth="1"/>
    <col min="12" max="12" width="19" style="8" bestFit="1" customWidth="1"/>
    <col min="13" max="13" width="17.42578125" style="8" customWidth="1"/>
    <col min="14" max="16384" width="5.7109375" style="8"/>
  </cols>
  <sheetData>
    <row r="1" spans="2:13" ht="12.75" thickBot="1"/>
    <row r="2" spans="2:13">
      <c r="B2" s="70" t="s">
        <v>244</v>
      </c>
      <c r="C2" s="69" t="s">
        <v>218</v>
      </c>
      <c r="D2" s="70" t="s">
        <v>222</v>
      </c>
      <c r="E2" s="92" t="s">
        <v>187</v>
      </c>
      <c r="F2" s="70" t="s">
        <v>222</v>
      </c>
      <c r="H2" s="658" t="s">
        <v>148</v>
      </c>
      <c r="I2" s="659"/>
      <c r="J2" s="70" t="s">
        <v>218</v>
      </c>
      <c r="K2" s="70" t="s">
        <v>222</v>
      </c>
      <c r="L2" s="92" t="s">
        <v>187</v>
      </c>
      <c r="M2" s="70" t="s">
        <v>222</v>
      </c>
    </row>
    <row r="3" spans="2:13" ht="12.75" thickBot="1">
      <c r="B3" s="75"/>
      <c r="C3" s="74" t="s">
        <v>19</v>
      </c>
      <c r="D3" s="75" t="s">
        <v>18</v>
      </c>
      <c r="E3" s="96" t="s">
        <v>221</v>
      </c>
      <c r="F3" s="75" t="s">
        <v>188</v>
      </c>
      <c r="H3" s="660" t="s">
        <v>227</v>
      </c>
      <c r="I3" s="661"/>
      <c r="J3" s="75" t="s">
        <v>19</v>
      </c>
      <c r="K3" s="75" t="s">
        <v>18</v>
      </c>
      <c r="L3" s="96" t="s">
        <v>221</v>
      </c>
      <c r="M3" s="75" t="s">
        <v>188</v>
      </c>
    </row>
    <row r="4" spans="2:13">
      <c r="B4" s="134" t="s">
        <v>160</v>
      </c>
      <c r="C4" s="135">
        <v>22096</v>
      </c>
      <c r="D4" s="136">
        <v>0.20441089402013027</v>
      </c>
      <c r="E4" s="567">
        <v>752881009.22000003</v>
      </c>
      <c r="F4" s="136">
        <v>9.5912633475614184E-2</v>
      </c>
      <c r="H4" s="53" t="s">
        <v>103</v>
      </c>
      <c r="I4" s="77"/>
      <c r="J4" s="138">
        <v>45031</v>
      </c>
      <c r="K4" s="136">
        <v>0.41658340734162225</v>
      </c>
      <c r="L4" s="139">
        <v>1446496439.3099999</v>
      </c>
      <c r="M4" s="136">
        <v>0.1842751790897949</v>
      </c>
    </row>
    <row r="5" spans="2:13">
      <c r="B5" s="115" t="s">
        <v>161</v>
      </c>
      <c r="C5" s="135">
        <v>26029</v>
      </c>
      <c r="D5" s="136">
        <v>0.24079521906453522</v>
      </c>
      <c r="E5" s="567">
        <v>1431723012.29</v>
      </c>
      <c r="F5" s="136">
        <v>0.18239313096586096</v>
      </c>
      <c r="H5" s="62" t="s">
        <v>104</v>
      </c>
      <c r="I5" s="79"/>
      <c r="J5" s="138">
        <v>33560</v>
      </c>
      <c r="K5" s="136">
        <v>0.3104647720544701</v>
      </c>
      <c r="L5" s="139">
        <v>2908506535.9100003</v>
      </c>
      <c r="M5" s="136">
        <v>0.37052670730687576</v>
      </c>
    </row>
    <row r="6" spans="2:13">
      <c r="B6" s="115" t="s">
        <v>162</v>
      </c>
      <c r="C6" s="135">
        <v>34148</v>
      </c>
      <c r="D6" s="136">
        <v>0.31590438129070458</v>
      </c>
      <c r="E6" s="567">
        <v>2894335917.6100001</v>
      </c>
      <c r="F6" s="136">
        <v>0.36872145348524082</v>
      </c>
      <c r="H6" s="62" t="s">
        <v>105</v>
      </c>
      <c r="I6" s="79"/>
      <c r="J6" s="138">
        <v>21063</v>
      </c>
      <c r="K6" s="136">
        <v>0.19485457371225579</v>
      </c>
      <c r="L6" s="139">
        <v>2447131255.1599998</v>
      </c>
      <c r="M6" s="136">
        <v>0.31175019726695713</v>
      </c>
    </row>
    <row r="7" spans="2:13">
      <c r="B7" s="115" t="s">
        <v>163</v>
      </c>
      <c r="C7" s="135">
        <v>16208</v>
      </c>
      <c r="D7" s="136">
        <v>0.14994079336885732</v>
      </c>
      <c r="E7" s="567">
        <v>1722063191.9200001</v>
      </c>
      <c r="F7" s="136">
        <v>0.21938077030205105</v>
      </c>
      <c r="H7" s="62" t="s">
        <v>106</v>
      </c>
      <c r="I7" s="79"/>
      <c r="J7" s="138">
        <v>2320</v>
      </c>
      <c r="K7" s="136">
        <v>2.1462403789224392E-2</v>
      </c>
      <c r="L7" s="139">
        <v>275612476.58999997</v>
      </c>
      <c r="M7" s="136">
        <v>3.5111416179656157E-2</v>
      </c>
    </row>
    <row r="8" spans="2:13">
      <c r="B8" s="115" t="s">
        <v>164</v>
      </c>
      <c r="C8" s="135">
        <v>5800</v>
      </c>
      <c r="D8" s="136">
        <v>5.3656009473060984E-2</v>
      </c>
      <c r="E8" s="567">
        <v>623827830.75</v>
      </c>
      <c r="F8" s="136">
        <v>7.9472013970176239E-2</v>
      </c>
      <c r="H8" s="62" t="s">
        <v>107</v>
      </c>
      <c r="I8" s="79"/>
      <c r="J8" s="138">
        <v>1754</v>
      </c>
      <c r="K8" s="136">
        <v>1.6226317347542926E-2</v>
      </c>
      <c r="L8" s="139">
        <v>211138090.97999999</v>
      </c>
      <c r="M8" s="136">
        <v>2.689775686318064E-2</v>
      </c>
    </row>
    <row r="9" spans="2:13">
      <c r="B9" s="115" t="s">
        <v>165</v>
      </c>
      <c r="C9" s="135">
        <v>2989</v>
      </c>
      <c r="D9" s="136">
        <v>2.7651346950858496E-2</v>
      </c>
      <c r="E9" s="567">
        <v>328048266.5</v>
      </c>
      <c r="F9" s="136">
        <v>4.179142887363093E-2</v>
      </c>
      <c r="H9" s="62" t="s">
        <v>108</v>
      </c>
      <c r="I9" s="79"/>
      <c r="J9" s="138">
        <v>1212</v>
      </c>
      <c r="K9" s="136">
        <v>1.1212255772646536E-2</v>
      </c>
      <c r="L9" s="139">
        <v>148870642.75999999</v>
      </c>
      <c r="M9" s="136">
        <v>1.8965248451560588E-2</v>
      </c>
    </row>
    <row r="10" spans="2:13">
      <c r="B10" s="115" t="s">
        <v>166</v>
      </c>
      <c r="C10" s="135">
        <v>825</v>
      </c>
      <c r="D10" s="136">
        <v>7.6321047957371227E-3</v>
      </c>
      <c r="E10" s="567">
        <v>96579221.170000002</v>
      </c>
      <c r="F10" s="136">
        <v>1.2303627436472753E-2</v>
      </c>
      <c r="H10" s="62" t="s">
        <v>109</v>
      </c>
      <c r="I10" s="79"/>
      <c r="J10" s="138">
        <v>732</v>
      </c>
      <c r="K10" s="136">
        <v>6.7717584369449378E-3</v>
      </c>
      <c r="L10" s="139">
        <v>88302381.290000007</v>
      </c>
      <c r="M10" s="136">
        <v>1.1249206485452573E-2</v>
      </c>
    </row>
    <row r="11" spans="2:13">
      <c r="B11" s="115" t="s">
        <v>167</v>
      </c>
      <c r="C11" s="135">
        <v>1</v>
      </c>
      <c r="D11" s="136">
        <v>9.2510361160449963E-6</v>
      </c>
      <c r="E11" s="567">
        <v>195782.08</v>
      </c>
      <c r="F11" s="136">
        <v>2.4941490952983041E-5</v>
      </c>
      <c r="H11" s="62" t="s">
        <v>110</v>
      </c>
      <c r="I11" s="79"/>
      <c r="J11" s="138">
        <v>503</v>
      </c>
      <c r="K11" s="136">
        <v>4.6532711663706339E-3</v>
      </c>
      <c r="L11" s="139">
        <v>60237457.920000002</v>
      </c>
      <c r="M11" s="136">
        <v>7.6738995302449388E-3</v>
      </c>
    </row>
    <row r="12" spans="2:13" ht="12.75" thickBot="1">
      <c r="B12" s="119" t="s">
        <v>168</v>
      </c>
      <c r="C12" s="135">
        <v>0</v>
      </c>
      <c r="D12" s="136">
        <v>0</v>
      </c>
      <c r="E12" s="567">
        <v>0</v>
      </c>
      <c r="F12" s="136">
        <v>0</v>
      </c>
      <c r="H12" s="62" t="s">
        <v>111</v>
      </c>
      <c r="I12" s="79"/>
      <c r="J12" s="138">
        <v>1921</v>
      </c>
      <c r="K12" s="136">
        <v>1.7771240378922439E-2</v>
      </c>
      <c r="L12" s="139">
        <v>263358951.61999995</v>
      </c>
      <c r="M12" s="136">
        <v>3.3550388826277304E-2</v>
      </c>
    </row>
    <row r="13" spans="2:13" ht="12.75" thickBot="1">
      <c r="B13" s="303" t="s">
        <v>13</v>
      </c>
      <c r="C13" s="140">
        <v>108096</v>
      </c>
      <c r="D13" s="141">
        <v>1.0000000000000002</v>
      </c>
      <c r="E13" s="140">
        <v>7849654231.5400009</v>
      </c>
      <c r="F13" s="141">
        <v>1</v>
      </c>
      <c r="H13" s="106" t="s">
        <v>13</v>
      </c>
      <c r="I13" s="142"/>
      <c r="J13" s="140">
        <v>108096</v>
      </c>
      <c r="K13" s="141">
        <v>0.99999999999999978</v>
      </c>
      <c r="L13" s="140">
        <v>7849654231.54</v>
      </c>
      <c r="M13" s="141">
        <v>0.99999999999999989</v>
      </c>
    </row>
    <row r="14" spans="2:13" ht="12" customHeight="1">
      <c r="B14" s="668" t="s">
        <v>686</v>
      </c>
      <c r="C14" s="666"/>
      <c r="D14" s="666"/>
      <c r="E14" s="666"/>
      <c r="F14" s="666"/>
      <c r="H14" s="668" t="s">
        <v>687</v>
      </c>
      <c r="I14" s="666"/>
      <c r="J14" s="666"/>
      <c r="K14" s="666"/>
      <c r="L14" s="666"/>
      <c r="M14" s="666"/>
    </row>
    <row r="15" spans="2:13" ht="12" customHeight="1">
      <c r="B15" s="667"/>
      <c r="C15" s="667"/>
      <c r="D15" s="667"/>
      <c r="E15" s="667"/>
      <c r="F15" s="667"/>
      <c r="H15" s="667"/>
      <c r="I15" s="667"/>
      <c r="J15" s="667"/>
      <c r="K15" s="667"/>
      <c r="L15" s="667"/>
      <c r="M15" s="667"/>
    </row>
    <row r="16" spans="2:13" ht="12.75" thickBot="1"/>
    <row r="17" spans="2:13">
      <c r="B17" s="70" t="s">
        <v>183</v>
      </c>
      <c r="C17" s="69" t="s">
        <v>218</v>
      </c>
      <c r="D17" s="70" t="s">
        <v>222</v>
      </c>
      <c r="E17" s="92" t="s">
        <v>187</v>
      </c>
      <c r="F17" s="70" t="s">
        <v>222</v>
      </c>
      <c r="H17" s="658" t="s">
        <v>20</v>
      </c>
      <c r="I17" s="659"/>
      <c r="J17" s="69" t="s">
        <v>218</v>
      </c>
      <c r="K17" s="70" t="s">
        <v>222</v>
      </c>
      <c r="L17" s="92" t="s">
        <v>187</v>
      </c>
      <c r="M17" s="70" t="s">
        <v>222</v>
      </c>
    </row>
    <row r="18" spans="2:13" ht="12.75" thickBot="1">
      <c r="B18" s="75"/>
      <c r="C18" s="74" t="s">
        <v>19</v>
      </c>
      <c r="D18" s="75" t="s">
        <v>18</v>
      </c>
      <c r="E18" s="96" t="s">
        <v>221</v>
      </c>
      <c r="F18" s="75" t="s">
        <v>188</v>
      </c>
      <c r="H18" s="656" t="s">
        <v>0</v>
      </c>
      <c r="I18" s="657"/>
      <c r="J18" s="74" t="s">
        <v>19</v>
      </c>
      <c r="K18" s="75" t="s">
        <v>18</v>
      </c>
      <c r="L18" s="96" t="s">
        <v>221</v>
      </c>
      <c r="M18" s="75" t="s">
        <v>188</v>
      </c>
    </row>
    <row r="19" spans="2:13">
      <c r="B19" s="134" t="s">
        <v>33</v>
      </c>
      <c r="C19" s="135">
        <v>0</v>
      </c>
      <c r="D19" s="136">
        <v>0</v>
      </c>
      <c r="E19" s="137">
        <v>0</v>
      </c>
      <c r="F19" s="136">
        <v>0</v>
      </c>
      <c r="H19" s="53" t="s">
        <v>103</v>
      </c>
      <c r="I19" s="77"/>
      <c r="J19" s="138">
        <v>33925</v>
      </c>
      <c r="K19" s="136">
        <v>0.31384140023682655</v>
      </c>
      <c r="L19" s="139">
        <v>783520409.62</v>
      </c>
      <c r="M19" s="136">
        <v>9.9815913734366296E-2</v>
      </c>
    </row>
    <row r="20" spans="2:13">
      <c r="B20" s="115" t="s">
        <v>34</v>
      </c>
      <c r="C20" s="135">
        <v>0</v>
      </c>
      <c r="D20" s="136">
        <v>0</v>
      </c>
      <c r="E20" s="137">
        <v>0</v>
      </c>
      <c r="F20" s="136">
        <v>0</v>
      </c>
      <c r="H20" s="62" t="s">
        <v>104</v>
      </c>
      <c r="I20" s="79"/>
      <c r="J20" s="138">
        <v>32500</v>
      </c>
      <c r="K20" s="136">
        <v>0.30065867377146238</v>
      </c>
      <c r="L20" s="139">
        <v>2211395671.73</v>
      </c>
      <c r="M20" s="136">
        <v>0.28171886385066325</v>
      </c>
    </row>
    <row r="21" spans="2:13">
      <c r="B21" s="115" t="s">
        <v>35</v>
      </c>
      <c r="C21" s="135">
        <v>0</v>
      </c>
      <c r="D21" s="136">
        <v>0</v>
      </c>
      <c r="E21" s="137">
        <v>0</v>
      </c>
      <c r="F21" s="136">
        <v>0</v>
      </c>
      <c r="H21" s="62" t="s">
        <v>105</v>
      </c>
      <c r="I21" s="79"/>
      <c r="J21" s="138">
        <v>27033</v>
      </c>
      <c r="K21" s="136">
        <v>0.25008325932504438</v>
      </c>
      <c r="L21" s="139">
        <v>2856005344.4299998</v>
      </c>
      <c r="M21" s="136">
        <v>0.36383836283572057</v>
      </c>
    </row>
    <row r="22" spans="2:13">
      <c r="B22" s="115" t="s">
        <v>36</v>
      </c>
      <c r="C22" s="135">
        <v>0</v>
      </c>
      <c r="D22" s="136">
        <v>0</v>
      </c>
      <c r="E22" s="137">
        <v>0</v>
      </c>
      <c r="F22" s="136">
        <v>0</v>
      </c>
      <c r="H22" s="62" t="s">
        <v>106</v>
      </c>
      <c r="I22" s="79"/>
      <c r="J22" s="138">
        <v>4042</v>
      </c>
      <c r="K22" s="136">
        <v>3.7392687981053878E-2</v>
      </c>
      <c r="L22" s="139">
        <v>519198136.79000002</v>
      </c>
      <c r="M22" s="136">
        <v>6.6142803424876481E-2</v>
      </c>
    </row>
    <row r="23" spans="2:13">
      <c r="B23" s="115" t="s">
        <v>37</v>
      </c>
      <c r="C23" s="135">
        <v>0</v>
      </c>
      <c r="D23" s="136">
        <v>0</v>
      </c>
      <c r="E23" s="137">
        <v>0</v>
      </c>
      <c r="F23" s="136">
        <v>0</v>
      </c>
      <c r="H23" s="62" t="s">
        <v>107</v>
      </c>
      <c r="I23" s="79"/>
      <c r="J23" s="138">
        <v>3333</v>
      </c>
      <c r="K23" s="136">
        <v>3.0833703374777977E-2</v>
      </c>
      <c r="L23" s="139">
        <v>471570024.45999998</v>
      </c>
      <c r="M23" s="136">
        <v>6.0075260712150386E-2</v>
      </c>
    </row>
    <row r="24" spans="2:13">
      <c r="B24" s="115" t="s">
        <v>38</v>
      </c>
      <c r="C24" s="135">
        <v>0</v>
      </c>
      <c r="D24" s="136">
        <v>0</v>
      </c>
      <c r="E24" s="137">
        <v>0</v>
      </c>
      <c r="F24" s="136">
        <v>0</v>
      </c>
      <c r="H24" s="62" t="s">
        <v>108</v>
      </c>
      <c r="I24" s="79"/>
      <c r="J24" s="138">
        <v>3618</v>
      </c>
      <c r="K24" s="136">
        <v>3.3470248667850797E-2</v>
      </c>
      <c r="L24" s="139">
        <v>516797003.14999998</v>
      </c>
      <c r="M24" s="136">
        <v>6.583691305452713E-2</v>
      </c>
    </row>
    <row r="25" spans="2:13">
      <c r="B25" s="115" t="s">
        <v>39</v>
      </c>
      <c r="C25" s="135">
        <v>0</v>
      </c>
      <c r="D25" s="136">
        <v>0</v>
      </c>
      <c r="E25" s="137">
        <v>0</v>
      </c>
      <c r="F25" s="136">
        <v>0</v>
      </c>
      <c r="H25" s="62" t="s">
        <v>109</v>
      </c>
      <c r="I25" s="79"/>
      <c r="J25" s="138">
        <v>2026</v>
      </c>
      <c r="K25" s="136">
        <v>1.8742599171107165E-2</v>
      </c>
      <c r="L25" s="139">
        <v>275769542.25</v>
      </c>
      <c r="M25" s="136">
        <v>3.5131425425333367E-2</v>
      </c>
    </row>
    <row r="26" spans="2:13">
      <c r="B26" s="115" t="s">
        <v>40</v>
      </c>
      <c r="C26" s="135">
        <v>3</v>
      </c>
      <c r="D26" s="136">
        <v>2.7753108348134992E-5</v>
      </c>
      <c r="E26" s="602">
        <v>247181.31</v>
      </c>
      <c r="F26" s="136">
        <v>3.1489451982078734E-5</v>
      </c>
      <c r="H26" s="62" t="s">
        <v>110</v>
      </c>
      <c r="I26" s="79"/>
      <c r="J26" s="138">
        <v>1535</v>
      </c>
      <c r="K26" s="136">
        <v>1.420034043812907E-2</v>
      </c>
      <c r="L26" s="139">
        <v>202651402.97999999</v>
      </c>
      <c r="M26" s="136">
        <v>2.5816602490049096E-2</v>
      </c>
    </row>
    <row r="27" spans="2:13" ht="12.75" thickBot="1">
      <c r="B27" s="115" t="s">
        <v>41</v>
      </c>
      <c r="C27" s="135">
        <v>334</v>
      </c>
      <c r="D27" s="136">
        <v>3.0898460627590291E-3</v>
      </c>
      <c r="E27" s="602">
        <v>37761504.850000001</v>
      </c>
      <c r="F27" s="136">
        <v>4.8105946754028791E-3</v>
      </c>
      <c r="H27" s="62" t="s">
        <v>111</v>
      </c>
      <c r="I27" s="79"/>
      <c r="J27" s="138">
        <v>84</v>
      </c>
      <c r="K27" s="136">
        <v>7.7708703374777973E-4</v>
      </c>
      <c r="L27" s="139">
        <v>12746696.130000001</v>
      </c>
      <c r="M27" s="136">
        <v>1.6238544723133957E-3</v>
      </c>
    </row>
    <row r="28" spans="2:13" ht="12.75" thickBot="1">
      <c r="B28" s="115" t="s">
        <v>42</v>
      </c>
      <c r="C28" s="135">
        <v>402</v>
      </c>
      <c r="D28" s="136">
        <v>3.7189165186500887E-3</v>
      </c>
      <c r="E28" s="602">
        <v>41034216.780000001</v>
      </c>
      <c r="F28" s="136">
        <v>5.2275190179873216E-3</v>
      </c>
      <c r="H28" s="106" t="s">
        <v>13</v>
      </c>
      <c r="I28" s="142"/>
      <c r="J28" s="140">
        <v>108096</v>
      </c>
      <c r="K28" s="141">
        <v>1</v>
      </c>
      <c r="L28" s="140">
        <v>7849654231.54</v>
      </c>
      <c r="M28" s="141">
        <v>0.99999999999999989</v>
      </c>
    </row>
    <row r="29" spans="2:13" ht="12" customHeight="1">
      <c r="B29" s="115" t="s">
        <v>43</v>
      </c>
      <c r="C29" s="135">
        <v>386</v>
      </c>
      <c r="D29" s="136">
        <v>3.5708999407933688E-3</v>
      </c>
      <c r="E29" s="602">
        <v>43223310.57</v>
      </c>
      <c r="F29" s="136">
        <v>5.5063967526529064E-3</v>
      </c>
      <c r="H29" s="653" t="s">
        <v>688</v>
      </c>
      <c r="I29" s="653"/>
      <c r="J29" s="653"/>
      <c r="K29" s="653"/>
      <c r="L29" s="653"/>
      <c r="M29" s="653"/>
    </row>
    <row r="30" spans="2:13" ht="12" customHeight="1">
      <c r="B30" s="115" t="s">
        <v>44</v>
      </c>
      <c r="C30" s="135">
        <v>2486</v>
      </c>
      <c r="D30" s="136">
        <v>2.2998075784487863E-2</v>
      </c>
      <c r="E30" s="602">
        <v>215286359.93000001</v>
      </c>
      <c r="F30" s="136">
        <v>2.7426222044912116E-2</v>
      </c>
      <c r="H30" s="648"/>
      <c r="I30" s="648"/>
      <c r="J30" s="648"/>
      <c r="K30" s="648"/>
      <c r="L30" s="648"/>
      <c r="M30" s="648"/>
    </row>
    <row r="31" spans="2:13" ht="12.75" thickBot="1">
      <c r="B31" s="115" t="s">
        <v>45</v>
      </c>
      <c r="C31" s="135">
        <v>3600</v>
      </c>
      <c r="D31" s="136">
        <v>3.330373001776199E-2</v>
      </c>
      <c r="E31" s="602">
        <v>278137479.31</v>
      </c>
      <c r="F31" s="136">
        <v>3.5433086745711731E-2</v>
      </c>
    </row>
    <row r="32" spans="2:13">
      <c r="B32" s="115" t="s">
        <v>46</v>
      </c>
      <c r="C32" s="135">
        <v>2614</v>
      </c>
      <c r="D32" s="136">
        <v>2.4182208407341622E-2</v>
      </c>
      <c r="E32" s="602">
        <v>219196234.55000001</v>
      </c>
      <c r="F32" s="136">
        <v>2.7924317184477635E-2</v>
      </c>
      <c r="H32" s="658" t="s">
        <v>355</v>
      </c>
      <c r="I32" s="659"/>
      <c r="J32" s="69" t="s">
        <v>218</v>
      </c>
      <c r="K32" s="70" t="s">
        <v>222</v>
      </c>
      <c r="L32" s="92" t="s">
        <v>187</v>
      </c>
      <c r="M32" s="70" t="s">
        <v>222</v>
      </c>
    </row>
    <row r="33" spans="2:13" ht="12.75" thickBot="1">
      <c r="B33" s="115" t="s">
        <v>47</v>
      </c>
      <c r="C33" s="135">
        <v>2182</v>
      </c>
      <c r="D33" s="136">
        <v>2.0185760805210184E-2</v>
      </c>
      <c r="E33" s="602">
        <v>157159345.44</v>
      </c>
      <c r="F33" s="136">
        <v>2.0021180653860136E-2</v>
      </c>
      <c r="H33" s="656" t="s">
        <v>356</v>
      </c>
      <c r="I33" s="657"/>
      <c r="J33" s="74" t="s">
        <v>19</v>
      </c>
      <c r="K33" s="75" t="s">
        <v>18</v>
      </c>
      <c r="L33" s="96" t="s">
        <v>221</v>
      </c>
      <c r="M33" s="75" t="s">
        <v>188</v>
      </c>
    </row>
    <row r="34" spans="2:13">
      <c r="B34" s="115" t="s">
        <v>48</v>
      </c>
      <c r="C34" s="135">
        <v>1261</v>
      </c>
      <c r="D34" s="136">
        <v>1.1665556542332742E-2</v>
      </c>
      <c r="E34" s="602">
        <v>124001017.03</v>
      </c>
      <c r="F34" s="136">
        <v>1.5797003711547256E-2</v>
      </c>
      <c r="H34" s="185" t="s">
        <v>26</v>
      </c>
      <c r="I34" s="99"/>
      <c r="J34" s="132">
        <v>6151</v>
      </c>
      <c r="K34" s="80">
        <v>5.6903123149792775E-2</v>
      </c>
      <c r="L34" s="78">
        <v>161575750.04000002</v>
      </c>
      <c r="M34" s="80">
        <v>2.0583804747830399E-2</v>
      </c>
    </row>
    <row r="35" spans="2:13">
      <c r="B35" s="115" t="s">
        <v>49</v>
      </c>
      <c r="C35" s="135">
        <v>2965</v>
      </c>
      <c r="D35" s="136">
        <v>2.7429322084073417E-2</v>
      </c>
      <c r="E35" s="602">
        <v>272694541.98000002</v>
      </c>
      <c r="F35" s="136">
        <v>3.4739688390898832E-2</v>
      </c>
      <c r="H35" s="185" t="s">
        <v>27</v>
      </c>
      <c r="I35" s="104"/>
      <c r="J35" s="132">
        <v>24321</v>
      </c>
      <c r="K35" s="80">
        <v>0.22499444937833038</v>
      </c>
      <c r="L35" s="78">
        <v>1109119955.3099999</v>
      </c>
      <c r="M35" s="80">
        <v>0.14129538991074833</v>
      </c>
    </row>
    <row r="36" spans="2:13">
      <c r="B36" s="115" t="s">
        <v>50</v>
      </c>
      <c r="C36" s="135">
        <v>7545</v>
      </c>
      <c r="D36" s="136">
        <v>6.9799067495559503E-2</v>
      </c>
      <c r="E36" s="602">
        <v>787148544.59000003</v>
      </c>
      <c r="F36" s="136">
        <v>0.10027811689172604</v>
      </c>
      <c r="H36" s="185" t="s">
        <v>28</v>
      </c>
      <c r="I36" s="104"/>
      <c r="J36" s="132">
        <v>38118</v>
      </c>
      <c r="K36" s="80">
        <v>0.35263099467140319</v>
      </c>
      <c r="L36" s="78">
        <v>2916190369.5799999</v>
      </c>
      <c r="M36" s="80">
        <v>0.37150558273799039</v>
      </c>
    </row>
    <row r="37" spans="2:13">
      <c r="B37" s="115" t="s">
        <v>51</v>
      </c>
      <c r="C37" s="135">
        <v>8804</v>
      </c>
      <c r="D37" s="136">
        <v>8.1446121965660159E-2</v>
      </c>
      <c r="E37" s="602">
        <v>858132864.84000003</v>
      </c>
      <c r="F37" s="136">
        <v>0.10932110377448377</v>
      </c>
      <c r="H37" s="185" t="s">
        <v>29</v>
      </c>
      <c r="I37" s="104"/>
      <c r="J37" s="132">
        <v>6883</v>
      </c>
      <c r="K37" s="80">
        <v>6.3674881586737717E-2</v>
      </c>
      <c r="L37" s="78">
        <v>619952005.89999998</v>
      </c>
      <c r="M37" s="80">
        <v>7.8978256571993422E-2</v>
      </c>
    </row>
    <row r="38" spans="2:13">
      <c r="B38" s="115" t="s">
        <v>52</v>
      </c>
      <c r="C38" s="135">
        <v>9724</v>
      </c>
      <c r="D38" s="136">
        <v>8.9957075192421548E-2</v>
      </c>
      <c r="E38" s="602">
        <v>900851814.54999995</v>
      </c>
      <c r="F38" s="136">
        <v>0.11476324790592267</v>
      </c>
      <c r="H38" s="185" t="s">
        <v>30</v>
      </c>
      <c r="I38" s="104"/>
      <c r="J38" s="132">
        <v>9785</v>
      </c>
      <c r="K38" s="80">
        <v>9.0521388395500293E-2</v>
      </c>
      <c r="L38" s="78">
        <v>963314381.85000002</v>
      </c>
      <c r="M38" s="80">
        <v>0.12272061334617669</v>
      </c>
    </row>
    <row r="39" spans="2:13">
      <c r="B39" s="115" t="s">
        <v>53</v>
      </c>
      <c r="C39" s="135">
        <v>11484</v>
      </c>
      <c r="D39" s="136">
        <v>0.10623889875666075</v>
      </c>
      <c r="E39" s="602">
        <v>992987520.01999998</v>
      </c>
      <c r="F39" s="136">
        <v>0.12650079745298395</v>
      </c>
      <c r="H39" s="185" t="s">
        <v>31</v>
      </c>
      <c r="I39" s="104"/>
      <c r="J39" s="132">
        <v>14236</v>
      </c>
      <c r="K39" s="80">
        <v>0.13169775014801657</v>
      </c>
      <c r="L39" s="78">
        <v>1377339419.46</v>
      </c>
      <c r="M39" s="80">
        <v>0.17546497958162724</v>
      </c>
    </row>
    <row r="40" spans="2:13">
      <c r="B40" s="115" t="s">
        <v>54</v>
      </c>
      <c r="C40" s="135">
        <v>12111</v>
      </c>
      <c r="D40" s="136">
        <v>0.11203929840142096</v>
      </c>
      <c r="E40" s="602">
        <v>922489907.47000003</v>
      </c>
      <c r="F40" s="136">
        <v>0.11751981428219158</v>
      </c>
      <c r="H40" s="185" t="s">
        <v>32</v>
      </c>
      <c r="I40" s="104"/>
      <c r="J40" s="132">
        <v>8602</v>
      </c>
      <c r="K40" s="80">
        <v>7.9577412670219061E-2</v>
      </c>
      <c r="L40" s="78">
        <v>702162349.39999998</v>
      </c>
      <c r="M40" s="80">
        <v>8.9451373103633491E-2</v>
      </c>
    </row>
    <row r="41" spans="2:13">
      <c r="B41" s="115" t="s">
        <v>55</v>
      </c>
      <c r="C41" s="135">
        <v>5512</v>
      </c>
      <c r="D41" s="136">
        <v>5.0991711071640022E-2</v>
      </c>
      <c r="E41" s="602">
        <v>359444768.93000001</v>
      </c>
      <c r="F41" s="136">
        <v>4.5791159499197667E-2</v>
      </c>
      <c r="H41" s="185" t="s">
        <v>178</v>
      </c>
      <c r="I41" s="104"/>
      <c r="J41" s="132">
        <v>0</v>
      </c>
      <c r="K41" s="80">
        <v>0</v>
      </c>
      <c r="L41" s="78">
        <v>0</v>
      </c>
      <c r="M41" s="80">
        <v>0</v>
      </c>
    </row>
    <row r="42" spans="2:13" ht="12.75" thickBot="1">
      <c r="B42" s="115" t="s">
        <v>56</v>
      </c>
      <c r="C42" s="135">
        <v>2331</v>
      </c>
      <c r="D42" s="136">
        <v>2.1564165186500887E-2</v>
      </c>
      <c r="E42" s="602">
        <v>134052018.14</v>
      </c>
      <c r="F42" s="136">
        <v>1.70774424179574E-2</v>
      </c>
      <c r="H42" s="185" t="s">
        <v>111</v>
      </c>
      <c r="I42" s="104"/>
      <c r="J42" s="132">
        <v>0</v>
      </c>
      <c r="K42" s="80">
        <v>0</v>
      </c>
      <c r="L42" s="78">
        <v>0</v>
      </c>
      <c r="M42" s="80">
        <v>0</v>
      </c>
    </row>
    <row r="43" spans="2:13" ht="12.75" thickBot="1">
      <c r="B43" s="115" t="s">
        <v>57</v>
      </c>
      <c r="C43" s="135">
        <v>5355</v>
      </c>
      <c r="D43" s="136">
        <v>4.9539298401420961E-2</v>
      </c>
      <c r="E43" s="602">
        <v>274278603.91000003</v>
      </c>
      <c r="F43" s="136">
        <v>3.4941488608242831E-2</v>
      </c>
      <c r="H43" s="106" t="s">
        <v>13</v>
      </c>
      <c r="I43" s="107"/>
      <c r="J43" s="81">
        <v>108096</v>
      </c>
      <c r="K43" s="83">
        <v>1</v>
      </c>
      <c r="L43" s="82">
        <v>7849654231.54</v>
      </c>
      <c r="M43" s="83">
        <v>0.99999999999999989</v>
      </c>
    </row>
    <row r="44" spans="2:13" ht="12" customHeight="1">
      <c r="B44" s="115" t="s">
        <v>58</v>
      </c>
      <c r="C44" s="135">
        <v>6134</v>
      </c>
      <c r="D44" s="136">
        <v>5.6745855535820011E-2</v>
      </c>
      <c r="E44" s="602">
        <v>303965464.95999998</v>
      </c>
      <c r="F44" s="136">
        <v>3.8723420929633219E-2</v>
      </c>
      <c r="H44" s="653" t="s">
        <v>689</v>
      </c>
      <c r="I44" s="653"/>
      <c r="J44" s="653"/>
      <c r="K44" s="653"/>
      <c r="L44" s="653"/>
      <c r="M44" s="653"/>
    </row>
    <row r="45" spans="2:13">
      <c r="B45" s="115" t="s">
        <v>59</v>
      </c>
      <c r="C45" s="135">
        <v>2845</v>
      </c>
      <c r="D45" s="136">
        <v>2.6319197750148016E-2</v>
      </c>
      <c r="E45" s="602">
        <v>139812574.91</v>
      </c>
      <c r="F45" s="136">
        <v>1.7811303630194498E-2</v>
      </c>
      <c r="H45" s="648"/>
      <c r="I45" s="648"/>
      <c r="J45" s="648"/>
      <c r="K45" s="648"/>
      <c r="L45" s="648"/>
      <c r="M45" s="648"/>
    </row>
    <row r="46" spans="2:13">
      <c r="B46" s="115" t="s">
        <v>60</v>
      </c>
      <c r="C46" s="135">
        <v>2113</v>
      </c>
      <c r="D46" s="136">
        <v>1.9547439313203078E-2</v>
      </c>
      <c r="E46" s="602">
        <v>113751731.53</v>
      </c>
      <c r="F46" s="136">
        <v>1.4491304734537764E-2</v>
      </c>
    </row>
    <row r="47" spans="2:13">
      <c r="B47" s="115" t="s">
        <v>61</v>
      </c>
      <c r="C47" s="135">
        <v>1736</v>
      </c>
      <c r="D47" s="136">
        <v>1.6059798697454115E-2</v>
      </c>
      <c r="E47" s="602">
        <v>84858205.609999999</v>
      </c>
      <c r="F47" s="136">
        <v>1.0810438664806249E-2</v>
      </c>
      <c r="I47" s="173"/>
    </row>
    <row r="48" spans="2:13">
      <c r="B48" s="115" t="s">
        <v>62</v>
      </c>
      <c r="C48" s="135">
        <v>2847</v>
      </c>
      <c r="D48" s="136">
        <v>2.6337699822380108E-2</v>
      </c>
      <c r="E48" s="602">
        <v>134011501.09</v>
      </c>
      <c r="F48" s="136">
        <v>1.7072280782959876E-2</v>
      </c>
    </row>
    <row r="49" spans="2:6" ht="12.75" thickBot="1">
      <c r="B49" s="119" t="s">
        <v>63</v>
      </c>
      <c r="C49" s="135">
        <v>13322</v>
      </c>
      <c r="D49" s="136">
        <v>0.12324230313795145</v>
      </c>
      <c r="E49" s="602">
        <v>455127519.23999995</v>
      </c>
      <c r="F49" s="136">
        <v>5.7980581795729604E-2</v>
      </c>
    </row>
    <row r="50" spans="2:6" ht="12.75" thickBot="1">
      <c r="B50" s="303" t="s">
        <v>13</v>
      </c>
      <c r="C50" s="140">
        <v>108096</v>
      </c>
      <c r="D50" s="141">
        <v>1</v>
      </c>
      <c r="E50" s="140">
        <v>7849654231.54</v>
      </c>
      <c r="F50" s="141">
        <v>0.99999999999999989</v>
      </c>
    </row>
    <row r="51" spans="2:6" ht="12" customHeight="1">
      <c r="B51" s="665" t="s">
        <v>690</v>
      </c>
      <c r="C51" s="666"/>
      <c r="D51" s="666"/>
      <c r="E51" s="666"/>
      <c r="F51" s="666"/>
    </row>
    <row r="52" spans="2:6" ht="11.45" customHeight="1">
      <c r="B52" s="667"/>
      <c r="C52" s="667"/>
      <c r="D52" s="667"/>
      <c r="E52" s="667"/>
      <c r="F52" s="667"/>
    </row>
  </sheetData>
  <mergeCells count="11">
    <mergeCell ref="B51:F52"/>
    <mergeCell ref="B14:F15"/>
    <mergeCell ref="H14:M15"/>
    <mergeCell ref="H2:I2"/>
    <mergeCell ref="H3:I3"/>
    <mergeCell ref="H17:I17"/>
    <mergeCell ref="H18:I18"/>
    <mergeCell ref="H32:I32"/>
    <mergeCell ref="H33:I33"/>
    <mergeCell ref="H44:M45"/>
    <mergeCell ref="H29:M30"/>
  </mergeCells>
  <pageMargins left="0" right="0" top="0.74803149606299213" bottom="0.74803149606299213" header="0.31496062992125984" footer="0.31496062992125984"/>
  <pageSetup paperSize="8" scale="75" orientation="landscape" r:id="rId1"/>
  <headerFooter>
    <oddHeader>&amp;CFosse Master Trust Investors' Report - July 2016</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B2:T73"/>
  <sheetViews>
    <sheetView tabSelected="1" showRuler="0" view="pageLayout" zoomScale="85" zoomScaleNormal="70" zoomScaleSheetLayoutView="70" zoomScalePageLayoutView="85" workbookViewId="0">
      <selection activeCell="D27" sqref="D27"/>
    </sheetView>
  </sheetViews>
  <sheetFormatPr defaultColWidth="9.140625" defaultRowHeight="12"/>
  <cols>
    <col min="1" max="1" width="1.7109375" style="239" customWidth="1"/>
    <col min="2" max="2" width="17.85546875" style="239" bestFit="1" customWidth="1"/>
    <col min="3" max="6" width="23.42578125" style="239" customWidth="1"/>
    <col min="7" max="7" width="12" style="239" bestFit="1" customWidth="1"/>
    <col min="8" max="8" width="16" style="239" customWidth="1"/>
    <col min="9" max="9" width="18.140625" style="239" bestFit="1" customWidth="1"/>
    <col min="10" max="10" width="18.7109375" style="239" customWidth="1"/>
    <col min="11" max="11" width="15.42578125" style="239" bestFit="1" customWidth="1"/>
    <col min="12" max="12" width="19.28515625" style="239" bestFit="1" customWidth="1"/>
    <col min="13" max="13" width="12.42578125" style="239" customWidth="1"/>
    <col min="14" max="14" width="15.7109375" style="239" bestFit="1" customWidth="1"/>
    <col min="15" max="15" width="23.42578125" style="239" bestFit="1" customWidth="1"/>
    <col min="16" max="16" width="12.28515625" style="239" customWidth="1"/>
    <col min="17" max="17" width="14.85546875" style="239" bestFit="1" customWidth="1"/>
    <col min="18" max="18" width="11.28515625" style="239" bestFit="1" customWidth="1"/>
    <col min="19" max="19" width="11.140625" style="239" bestFit="1" customWidth="1"/>
    <col min="20" max="20" width="11.7109375" style="239" bestFit="1" customWidth="1"/>
    <col min="21" max="21" width="1.7109375" style="239" customWidth="1"/>
    <col min="22" max="16384" width="9.140625" style="239"/>
  </cols>
  <sheetData>
    <row r="2" spans="2:20" ht="12.75" thickBot="1">
      <c r="B2" s="39" t="s">
        <v>561</v>
      </c>
      <c r="C2" s="178"/>
      <c r="D2" s="178"/>
      <c r="E2" s="178"/>
      <c r="F2" s="178"/>
      <c r="G2" s="178"/>
      <c r="H2" s="178"/>
      <c r="I2" s="178"/>
      <c r="J2" s="178"/>
      <c r="K2" s="178"/>
      <c r="L2" s="178"/>
      <c r="M2" s="178"/>
      <c r="N2" s="178"/>
      <c r="O2" s="178"/>
      <c r="P2" s="178"/>
      <c r="Q2" s="178"/>
      <c r="R2" s="178"/>
      <c r="S2" s="178"/>
      <c r="T2" s="178"/>
    </row>
    <row r="3" spans="2:20">
      <c r="B3" s="154"/>
      <c r="C3" s="179"/>
      <c r="D3" s="179"/>
      <c r="E3" s="179"/>
      <c r="F3" s="179"/>
      <c r="G3" s="179"/>
      <c r="H3" s="179"/>
      <c r="I3" s="179"/>
      <c r="J3" s="179"/>
      <c r="K3" s="179"/>
      <c r="L3" s="179"/>
      <c r="M3" s="179"/>
      <c r="N3" s="179"/>
      <c r="O3" s="179"/>
      <c r="P3" s="179"/>
      <c r="Q3" s="179"/>
      <c r="R3" s="179"/>
      <c r="S3" s="179"/>
      <c r="T3" s="179"/>
    </row>
    <row r="4" spans="2:20">
      <c r="B4" s="143" t="s">
        <v>394</v>
      </c>
      <c r="C4" s="144" t="s">
        <v>675</v>
      </c>
      <c r="D4" s="144"/>
      <c r="E4" s="180"/>
      <c r="F4" s="180"/>
      <c r="G4" s="180"/>
      <c r="H4" s="180"/>
      <c r="I4" s="180"/>
      <c r="J4" s="180"/>
      <c r="K4" s="180"/>
      <c r="L4" s="180"/>
      <c r="M4" s="180"/>
      <c r="N4" s="180"/>
      <c r="O4" s="180"/>
      <c r="P4" s="180"/>
      <c r="Q4" s="180"/>
      <c r="R4" s="207"/>
      <c r="S4" s="207"/>
    </row>
    <row r="5" spans="2:20">
      <c r="B5" s="143"/>
      <c r="C5" s="144"/>
      <c r="D5" s="144"/>
      <c r="E5" s="180"/>
      <c r="F5" s="180"/>
      <c r="G5" s="180"/>
      <c r="H5" s="180"/>
      <c r="I5" s="180"/>
      <c r="J5" s="180"/>
      <c r="K5" s="180"/>
      <c r="L5" s="180"/>
      <c r="M5" s="180"/>
      <c r="N5" s="180"/>
      <c r="O5" s="180"/>
      <c r="P5" s="180"/>
      <c r="Q5" s="180"/>
      <c r="R5" s="207"/>
      <c r="S5" s="207"/>
    </row>
    <row r="6" spans="2:20">
      <c r="B6" s="143" t="s">
        <v>470</v>
      </c>
      <c r="C6" s="144">
        <v>40249</v>
      </c>
      <c r="D6" s="144"/>
      <c r="E6" s="180"/>
      <c r="F6" s="143" t="s">
        <v>229</v>
      </c>
      <c r="G6" s="180"/>
      <c r="H6" s="180"/>
      <c r="I6" s="180"/>
      <c r="J6" s="180"/>
      <c r="K6" s="180"/>
      <c r="L6" s="180"/>
      <c r="M6" s="180"/>
      <c r="N6" s="180"/>
      <c r="O6" s="180"/>
      <c r="P6" s="180"/>
      <c r="Q6" s="180"/>
      <c r="R6" s="208"/>
      <c r="S6" s="208"/>
    </row>
    <row r="7" spans="2:20" ht="12.75" thickBot="1">
      <c r="B7" s="180"/>
      <c r="C7" s="180"/>
      <c r="D7" s="180"/>
      <c r="E7" s="180"/>
      <c r="F7" s="180"/>
      <c r="G7" s="180"/>
      <c r="H7" s="180"/>
      <c r="I7" s="180"/>
      <c r="J7" s="180"/>
      <c r="K7" s="180"/>
      <c r="L7" s="180"/>
      <c r="M7" s="180"/>
      <c r="N7" s="180"/>
      <c r="O7" s="180"/>
      <c r="P7" s="180"/>
      <c r="Q7" s="180"/>
      <c r="R7" s="208"/>
      <c r="S7" s="208"/>
    </row>
    <row r="8" spans="2:20" ht="50.25" customHeight="1" thickBot="1">
      <c r="B8" s="145" t="s">
        <v>230</v>
      </c>
      <c r="C8" s="146" t="s">
        <v>559</v>
      </c>
      <c r="D8" s="146" t="s">
        <v>536</v>
      </c>
      <c r="E8" s="146" t="s">
        <v>122</v>
      </c>
      <c r="F8" s="299" t="s">
        <v>328</v>
      </c>
      <c r="G8" s="146" t="s">
        <v>123</v>
      </c>
      <c r="H8" s="146" t="s">
        <v>245</v>
      </c>
      <c r="I8" s="146" t="s">
        <v>124</v>
      </c>
      <c r="J8" s="146" t="s">
        <v>125</v>
      </c>
      <c r="K8" s="146" t="s">
        <v>126</v>
      </c>
      <c r="L8" s="146" t="s">
        <v>127</v>
      </c>
      <c r="M8" s="146" t="s">
        <v>128</v>
      </c>
      <c r="N8" s="146" t="s">
        <v>129</v>
      </c>
      <c r="O8" s="146" t="s">
        <v>243</v>
      </c>
      <c r="P8" s="146" t="s">
        <v>130</v>
      </c>
      <c r="Q8" s="146" t="s">
        <v>131</v>
      </c>
      <c r="R8" s="146" t="s">
        <v>132</v>
      </c>
      <c r="S8" s="146" t="s">
        <v>133</v>
      </c>
      <c r="T8" s="146" t="s">
        <v>308</v>
      </c>
    </row>
    <row r="9" spans="2:20">
      <c r="B9" s="147"/>
      <c r="C9" s="147"/>
      <c r="D9" s="147"/>
      <c r="E9" s="147"/>
      <c r="F9" s="147"/>
      <c r="G9" s="147"/>
      <c r="H9" s="147"/>
      <c r="I9" s="147"/>
      <c r="J9" s="147"/>
      <c r="K9" s="147"/>
      <c r="L9" s="147"/>
      <c r="M9" s="147"/>
      <c r="N9" s="147"/>
      <c r="O9" s="147"/>
      <c r="P9" s="147"/>
      <c r="Q9" s="147"/>
      <c r="R9" s="147"/>
      <c r="S9" s="147"/>
      <c r="T9" s="147"/>
    </row>
    <row r="10" spans="2:20">
      <c r="B10" s="147" t="s">
        <v>112</v>
      </c>
      <c r="C10" s="147" t="s">
        <v>232</v>
      </c>
      <c r="D10" s="147" t="s">
        <v>232</v>
      </c>
      <c r="E10" s="147" t="s">
        <v>113</v>
      </c>
      <c r="F10" s="147" t="s">
        <v>113</v>
      </c>
      <c r="G10" s="147" t="s">
        <v>119</v>
      </c>
      <c r="H10" s="147"/>
      <c r="I10" s="327">
        <v>205000000</v>
      </c>
      <c r="J10" s="327">
        <v>-205000000</v>
      </c>
      <c r="K10" s="569">
        <v>0</v>
      </c>
      <c r="L10" s="327" t="s">
        <v>120</v>
      </c>
      <c r="M10" s="575">
        <v>1.2E-2</v>
      </c>
      <c r="N10" s="575" t="s">
        <v>588</v>
      </c>
      <c r="O10" s="575" t="s">
        <v>588</v>
      </c>
      <c r="P10" s="575" t="s">
        <v>588</v>
      </c>
      <c r="Q10" s="573">
        <v>0</v>
      </c>
      <c r="R10" s="351">
        <v>42005</v>
      </c>
      <c r="S10" s="351">
        <v>56540</v>
      </c>
      <c r="T10" s="351" t="s">
        <v>306</v>
      </c>
    </row>
    <row r="11" spans="2:20">
      <c r="B11" s="147" t="s">
        <v>115</v>
      </c>
      <c r="C11" s="147" t="s">
        <v>233</v>
      </c>
      <c r="D11" s="147" t="s">
        <v>233</v>
      </c>
      <c r="E11" s="147" t="s">
        <v>113</v>
      </c>
      <c r="F11" s="147" t="s">
        <v>113</v>
      </c>
      <c r="G11" s="147" t="s">
        <v>117</v>
      </c>
      <c r="H11" s="352">
        <v>1.1057995870944342</v>
      </c>
      <c r="I11" s="327">
        <v>775000000</v>
      </c>
      <c r="J11" s="327">
        <v>-775000000</v>
      </c>
      <c r="K11" s="569">
        <v>0</v>
      </c>
      <c r="L11" s="327" t="s">
        <v>562</v>
      </c>
      <c r="M11" s="575">
        <v>1.2E-2</v>
      </c>
      <c r="N11" s="575" t="s">
        <v>588</v>
      </c>
      <c r="O11" s="575" t="s">
        <v>588</v>
      </c>
      <c r="P11" s="575" t="s">
        <v>588</v>
      </c>
      <c r="Q11" s="573">
        <v>0</v>
      </c>
      <c r="R11" s="351">
        <v>42005</v>
      </c>
      <c r="S11" s="351">
        <v>56540</v>
      </c>
      <c r="T11" s="351" t="s">
        <v>306</v>
      </c>
    </row>
    <row r="12" spans="2:20">
      <c r="B12" s="147" t="s">
        <v>116</v>
      </c>
      <c r="C12" s="147" t="s">
        <v>235</v>
      </c>
      <c r="D12" s="147" t="s">
        <v>235</v>
      </c>
      <c r="E12" s="147" t="s">
        <v>113</v>
      </c>
      <c r="F12" s="147" t="s">
        <v>113</v>
      </c>
      <c r="G12" s="147" t="s">
        <v>119</v>
      </c>
      <c r="H12" s="456"/>
      <c r="I12" s="327">
        <v>525000000</v>
      </c>
      <c r="J12" s="569">
        <v>0</v>
      </c>
      <c r="K12" s="327">
        <v>525000000</v>
      </c>
      <c r="L12" s="327" t="s">
        <v>589</v>
      </c>
      <c r="M12" s="575">
        <v>0</v>
      </c>
      <c r="N12" s="575">
        <v>4.6349999999999995E-2</v>
      </c>
      <c r="O12" s="572" t="s">
        <v>672</v>
      </c>
      <c r="P12" s="572">
        <v>42753</v>
      </c>
      <c r="Q12" s="590">
        <v>12166874.999999998</v>
      </c>
      <c r="R12" s="351">
        <v>42736</v>
      </c>
      <c r="S12" s="351">
        <v>56540</v>
      </c>
      <c r="T12" s="351" t="s">
        <v>307</v>
      </c>
    </row>
    <row r="13" spans="2:20">
      <c r="B13" s="147" t="s">
        <v>231</v>
      </c>
      <c r="C13" s="147" t="s">
        <v>234</v>
      </c>
      <c r="D13" s="147" t="s">
        <v>234</v>
      </c>
      <c r="E13" s="147" t="s">
        <v>236</v>
      </c>
      <c r="F13" s="147" t="s">
        <v>236</v>
      </c>
      <c r="G13" s="147" t="s">
        <v>119</v>
      </c>
      <c r="H13" s="456"/>
      <c r="I13" s="327">
        <v>389000000</v>
      </c>
      <c r="J13" s="327">
        <v>-389000000</v>
      </c>
      <c r="K13" s="569">
        <v>0</v>
      </c>
      <c r="L13" s="327" t="s">
        <v>120</v>
      </c>
      <c r="M13" s="575">
        <v>8.9999999999999993E-3</v>
      </c>
      <c r="N13" s="575" t="s">
        <v>588</v>
      </c>
      <c r="O13" s="575" t="s">
        <v>588</v>
      </c>
      <c r="P13" s="575" t="s">
        <v>588</v>
      </c>
      <c r="Q13" s="573">
        <v>0</v>
      </c>
      <c r="R13" s="351">
        <v>42736</v>
      </c>
      <c r="S13" s="351">
        <v>56540</v>
      </c>
      <c r="T13" s="351" t="s">
        <v>307</v>
      </c>
    </row>
    <row r="14" spans="2:20" ht="12.75" thickBot="1">
      <c r="B14" s="148"/>
      <c r="C14" s="148"/>
      <c r="D14" s="148"/>
      <c r="E14" s="148"/>
      <c r="F14" s="148"/>
      <c r="G14" s="148"/>
      <c r="H14" s="353"/>
      <c r="I14" s="148"/>
      <c r="J14" s="148"/>
      <c r="K14" s="148"/>
      <c r="L14" s="148"/>
      <c r="M14" s="148"/>
      <c r="N14" s="148"/>
      <c r="O14" s="148"/>
      <c r="P14" s="148"/>
      <c r="Q14" s="148"/>
      <c r="R14" s="148"/>
      <c r="S14" s="148"/>
      <c r="T14" s="148"/>
    </row>
    <row r="15" spans="2:20">
      <c r="B15" s="109"/>
      <c r="C15" s="109"/>
      <c r="D15" s="109"/>
      <c r="E15" s="109"/>
      <c r="F15" s="109"/>
      <c r="G15" s="209"/>
      <c r="H15" s="109"/>
      <c r="I15" s="109"/>
      <c r="J15" s="109"/>
      <c r="K15" s="109"/>
      <c r="L15" s="109"/>
      <c r="M15" s="109"/>
      <c r="N15" s="109"/>
      <c r="O15" s="109"/>
      <c r="P15" s="109"/>
      <c r="Q15" s="109"/>
      <c r="R15" s="109"/>
      <c r="S15" s="109"/>
    </row>
    <row r="16" spans="2:20">
      <c r="B16" s="109"/>
      <c r="C16" s="109"/>
      <c r="D16" s="180"/>
      <c r="E16" s="109"/>
      <c r="F16" s="109"/>
      <c r="G16" s="209"/>
      <c r="H16" s="109"/>
      <c r="I16" s="109"/>
      <c r="J16" s="109"/>
      <c r="K16" s="109"/>
      <c r="L16" s="109"/>
      <c r="M16" s="109"/>
      <c r="N16" s="109"/>
      <c r="O16" s="109"/>
      <c r="P16" s="109"/>
      <c r="Q16" s="109"/>
      <c r="R16" s="109"/>
      <c r="S16" s="109"/>
    </row>
    <row r="17" spans="2:20">
      <c r="B17" s="143" t="s">
        <v>470</v>
      </c>
      <c r="C17" s="151">
        <v>40386</v>
      </c>
      <c r="D17" s="151"/>
      <c r="E17" s="208"/>
      <c r="F17" s="150" t="s">
        <v>202</v>
      </c>
      <c r="G17" s="210"/>
      <c r="H17" s="208"/>
      <c r="I17" s="208"/>
      <c r="J17" s="208"/>
      <c r="K17" s="208"/>
      <c r="L17" s="208"/>
      <c r="M17" s="208"/>
      <c r="N17" s="208"/>
      <c r="O17" s="208"/>
      <c r="P17" s="208"/>
      <c r="Q17" s="208"/>
      <c r="R17" s="208"/>
      <c r="S17" s="208"/>
    </row>
    <row r="18" spans="2:20" ht="12.75" thickBot="1">
      <c r="B18" s="208"/>
      <c r="C18" s="208"/>
      <c r="D18" s="208"/>
      <c r="E18" s="208"/>
      <c r="F18" s="208"/>
      <c r="G18" s="210"/>
      <c r="H18" s="208"/>
      <c r="I18" s="208"/>
      <c r="J18" s="208"/>
      <c r="K18" s="208"/>
      <c r="L18" s="208"/>
      <c r="M18" s="208"/>
      <c r="N18" s="208"/>
      <c r="O18" s="208"/>
      <c r="P18" s="208"/>
      <c r="Q18" s="208"/>
      <c r="R18" s="208"/>
      <c r="S18" s="208"/>
    </row>
    <row r="19" spans="2:20" ht="52.5" customHeight="1" thickBot="1">
      <c r="B19" s="146" t="s">
        <v>201</v>
      </c>
      <c r="C19" s="146" t="s">
        <v>559</v>
      </c>
      <c r="D19" s="146" t="s">
        <v>536</v>
      </c>
      <c r="E19" s="146" t="s">
        <v>122</v>
      </c>
      <c r="F19" s="299" t="s">
        <v>328</v>
      </c>
      <c r="G19" s="146" t="s">
        <v>123</v>
      </c>
      <c r="H19" s="149" t="s">
        <v>245</v>
      </c>
      <c r="I19" s="146" t="s">
        <v>124</v>
      </c>
      <c r="J19" s="146" t="s">
        <v>125</v>
      </c>
      <c r="K19" s="146" t="s">
        <v>126</v>
      </c>
      <c r="L19" s="146" t="s">
        <v>127</v>
      </c>
      <c r="M19" s="146" t="s">
        <v>128</v>
      </c>
      <c r="N19" s="146" t="s">
        <v>129</v>
      </c>
      <c r="O19" s="146" t="s">
        <v>243</v>
      </c>
      <c r="P19" s="146" t="s">
        <v>130</v>
      </c>
      <c r="Q19" s="146" t="s">
        <v>131</v>
      </c>
      <c r="R19" s="146" t="s">
        <v>132</v>
      </c>
      <c r="S19" s="146" t="s">
        <v>133</v>
      </c>
      <c r="T19" s="146" t="s">
        <v>308</v>
      </c>
    </row>
    <row r="20" spans="2:20">
      <c r="B20" s="147"/>
      <c r="C20" s="147"/>
      <c r="D20" s="147"/>
      <c r="E20" s="147"/>
      <c r="F20" s="147"/>
      <c r="G20" s="147"/>
      <c r="H20" s="352"/>
      <c r="I20" s="147"/>
      <c r="J20" s="147"/>
      <c r="K20" s="147"/>
      <c r="L20" s="147"/>
      <c r="M20" s="147"/>
      <c r="N20" s="147"/>
      <c r="O20" s="147"/>
      <c r="P20" s="147"/>
      <c r="Q20" s="147"/>
      <c r="R20" s="147"/>
      <c r="S20" s="147"/>
      <c r="T20" s="147"/>
    </row>
    <row r="21" spans="2:20">
      <c r="B21" s="147" t="s">
        <v>112</v>
      </c>
      <c r="C21" s="147" t="s">
        <v>203</v>
      </c>
      <c r="D21" s="147" t="s">
        <v>203</v>
      </c>
      <c r="E21" s="147" t="s">
        <v>113</v>
      </c>
      <c r="F21" s="147" t="s">
        <v>113</v>
      </c>
      <c r="G21" s="147" t="s">
        <v>119</v>
      </c>
      <c r="H21" s="352"/>
      <c r="I21" s="327">
        <v>1250000000</v>
      </c>
      <c r="J21" s="327">
        <v>-1250000000</v>
      </c>
      <c r="K21" s="569">
        <v>0</v>
      </c>
      <c r="L21" s="327" t="s">
        <v>120</v>
      </c>
      <c r="M21" s="570">
        <v>1.52E-2</v>
      </c>
      <c r="N21" s="571" t="s">
        <v>588</v>
      </c>
      <c r="O21" s="571" t="s">
        <v>588</v>
      </c>
      <c r="P21" s="571" t="s">
        <v>588</v>
      </c>
      <c r="Q21" s="573">
        <v>0</v>
      </c>
      <c r="R21" s="351" t="s">
        <v>236</v>
      </c>
      <c r="S21" s="351">
        <v>56540</v>
      </c>
      <c r="T21" s="351" t="s">
        <v>306</v>
      </c>
    </row>
    <row r="22" spans="2:20">
      <c r="B22" s="147" t="s">
        <v>115</v>
      </c>
      <c r="C22" s="147" t="s">
        <v>204</v>
      </c>
      <c r="D22" s="147" t="s">
        <v>204</v>
      </c>
      <c r="E22" s="147" t="s">
        <v>113</v>
      </c>
      <c r="F22" s="147" t="s">
        <v>113</v>
      </c>
      <c r="G22" s="147" t="s">
        <v>119</v>
      </c>
      <c r="H22" s="352"/>
      <c r="I22" s="327">
        <v>1250000000</v>
      </c>
      <c r="J22" s="327">
        <v>-1250000000</v>
      </c>
      <c r="K22" s="569">
        <v>0</v>
      </c>
      <c r="L22" s="327" t="s">
        <v>120</v>
      </c>
      <c r="M22" s="570">
        <v>1.6299999999999999E-2</v>
      </c>
      <c r="N22" s="571" t="s">
        <v>588</v>
      </c>
      <c r="O22" s="571" t="s">
        <v>588</v>
      </c>
      <c r="P22" s="571" t="s">
        <v>588</v>
      </c>
      <c r="Q22" s="573">
        <v>0</v>
      </c>
      <c r="R22" s="351">
        <v>42095</v>
      </c>
      <c r="S22" s="351">
        <v>56540</v>
      </c>
      <c r="T22" s="351" t="s">
        <v>306</v>
      </c>
    </row>
    <row r="23" spans="2:20">
      <c r="B23" s="147" t="s">
        <v>116</v>
      </c>
      <c r="C23" s="147" t="s">
        <v>205</v>
      </c>
      <c r="D23" s="147" t="s">
        <v>205</v>
      </c>
      <c r="E23" s="147" t="s">
        <v>113</v>
      </c>
      <c r="F23" s="147" t="s">
        <v>113</v>
      </c>
      <c r="G23" s="147" t="s">
        <v>119</v>
      </c>
      <c r="H23" s="456"/>
      <c r="I23" s="327">
        <v>1000000000</v>
      </c>
      <c r="J23" s="327">
        <v>-1000000000</v>
      </c>
      <c r="K23" s="569">
        <v>0</v>
      </c>
      <c r="L23" s="327" t="s">
        <v>120</v>
      </c>
      <c r="M23" s="570">
        <v>1.6799999999999999E-2</v>
      </c>
      <c r="N23" s="571" t="s">
        <v>588</v>
      </c>
      <c r="O23" s="571" t="s">
        <v>588</v>
      </c>
      <c r="P23" s="571" t="s">
        <v>588</v>
      </c>
      <c r="Q23" s="573">
        <v>0</v>
      </c>
      <c r="R23" s="351">
        <v>42552</v>
      </c>
      <c r="S23" s="351">
        <v>56540</v>
      </c>
      <c r="T23" s="351" t="s">
        <v>306</v>
      </c>
    </row>
    <row r="24" spans="2:20">
      <c r="B24" s="147" t="s">
        <v>231</v>
      </c>
      <c r="C24" s="147" t="s">
        <v>206</v>
      </c>
      <c r="D24" s="147" t="s">
        <v>206</v>
      </c>
      <c r="E24" s="147" t="s">
        <v>236</v>
      </c>
      <c r="F24" s="147" t="s">
        <v>236</v>
      </c>
      <c r="G24" s="147" t="s">
        <v>119</v>
      </c>
      <c r="H24" s="456"/>
      <c r="I24" s="327">
        <v>500000000</v>
      </c>
      <c r="J24" s="327">
        <v>-500000000</v>
      </c>
      <c r="K24" s="569">
        <v>0</v>
      </c>
      <c r="L24" s="327" t="s">
        <v>120</v>
      </c>
      <c r="M24" s="570">
        <v>8.9999999999999993E-3</v>
      </c>
      <c r="N24" s="571" t="s">
        <v>588</v>
      </c>
      <c r="O24" s="571" t="s">
        <v>588</v>
      </c>
      <c r="P24" s="571" t="s">
        <v>588</v>
      </c>
      <c r="Q24" s="573">
        <v>0</v>
      </c>
      <c r="R24" s="351">
        <v>42552</v>
      </c>
      <c r="S24" s="351">
        <v>56540</v>
      </c>
      <c r="T24" s="351" t="s">
        <v>307</v>
      </c>
    </row>
    <row r="25" spans="2:20" ht="12.75" thickBot="1">
      <c r="B25" s="148"/>
      <c r="C25" s="148"/>
      <c r="D25" s="148"/>
      <c r="E25" s="148"/>
      <c r="F25" s="148"/>
      <c r="G25" s="148"/>
      <c r="H25" s="353"/>
      <c r="I25" s="148"/>
      <c r="J25" s="148"/>
      <c r="K25" s="148"/>
      <c r="L25" s="148"/>
      <c r="M25" s="148"/>
      <c r="N25" s="148"/>
      <c r="O25" s="148"/>
      <c r="P25" s="148"/>
      <c r="Q25" s="148"/>
      <c r="R25" s="148"/>
      <c r="S25" s="148"/>
      <c r="T25" s="148"/>
    </row>
    <row r="26" spans="2:20">
      <c r="B26" s="109"/>
      <c r="C26" s="109"/>
      <c r="D26" s="109"/>
      <c r="E26" s="109"/>
      <c r="F26" s="109"/>
      <c r="G26" s="210"/>
      <c r="H26" s="109"/>
      <c r="I26" s="109"/>
      <c r="J26" s="109"/>
      <c r="K26" s="109"/>
      <c r="L26" s="109"/>
      <c r="M26" s="109"/>
      <c r="N26" s="109"/>
      <c r="O26" s="109"/>
      <c r="P26" s="109"/>
      <c r="Q26" s="109"/>
      <c r="R26" s="109"/>
      <c r="S26" s="109"/>
    </row>
    <row r="27" spans="2:20">
      <c r="B27" s="109"/>
      <c r="C27" s="109"/>
      <c r="D27" s="109"/>
      <c r="E27" s="109"/>
      <c r="F27" s="109"/>
      <c r="G27" s="210"/>
      <c r="H27" s="109"/>
      <c r="I27" s="109"/>
      <c r="J27" s="109"/>
      <c r="K27" s="109"/>
      <c r="L27" s="109"/>
      <c r="M27" s="109"/>
      <c r="N27" s="109"/>
      <c r="O27" s="109"/>
      <c r="P27" s="109"/>
      <c r="Q27" s="109"/>
      <c r="R27" s="109"/>
      <c r="S27" s="109"/>
    </row>
    <row r="28" spans="2:20">
      <c r="B28" s="143" t="s">
        <v>470</v>
      </c>
      <c r="C28" s="144">
        <v>40688</v>
      </c>
      <c r="D28" s="144"/>
      <c r="E28" s="180"/>
      <c r="F28" s="150" t="s">
        <v>240</v>
      </c>
      <c r="G28" s="179"/>
      <c r="H28" s="109"/>
      <c r="I28" s="109"/>
      <c r="J28" s="109"/>
      <c r="K28" s="109"/>
      <c r="L28" s="109"/>
      <c r="M28" s="211"/>
      <c r="N28" s="211"/>
      <c r="O28" s="212"/>
      <c r="P28" s="213"/>
      <c r="Q28" s="179"/>
      <c r="R28" s="206"/>
      <c r="S28" s="206"/>
    </row>
    <row r="29" spans="2:20" ht="12.75" thickBot="1">
      <c r="B29" s="180"/>
      <c r="C29" s="180"/>
      <c r="D29" s="180"/>
      <c r="E29" s="180"/>
      <c r="F29" s="180"/>
      <c r="G29" s="179"/>
      <c r="H29" s="109"/>
      <c r="I29" s="109"/>
      <c r="J29" s="109"/>
      <c r="K29" s="109"/>
      <c r="L29" s="109"/>
      <c r="M29" s="211"/>
      <c r="N29" s="211"/>
      <c r="O29" s="212"/>
      <c r="P29" s="213"/>
      <c r="Q29" s="179"/>
      <c r="R29" s="206"/>
      <c r="S29" s="206"/>
    </row>
    <row r="30" spans="2:20" ht="31.35" customHeight="1" thickBot="1">
      <c r="B30" s="145" t="s">
        <v>239</v>
      </c>
      <c r="C30" s="146" t="s">
        <v>559</v>
      </c>
      <c r="D30" s="146" t="s">
        <v>536</v>
      </c>
      <c r="E30" s="146" t="s">
        <v>122</v>
      </c>
      <c r="F30" s="299" t="s">
        <v>328</v>
      </c>
      <c r="G30" s="146" t="s">
        <v>123</v>
      </c>
      <c r="H30" s="146" t="s">
        <v>245</v>
      </c>
      <c r="I30" s="146" t="s">
        <v>124</v>
      </c>
      <c r="J30" s="146" t="s">
        <v>125</v>
      </c>
      <c r="K30" s="146" t="s">
        <v>126</v>
      </c>
      <c r="L30" s="146" t="s">
        <v>127</v>
      </c>
      <c r="M30" s="146" t="s">
        <v>128</v>
      </c>
      <c r="N30" s="146" t="s">
        <v>129</v>
      </c>
      <c r="O30" s="146" t="s">
        <v>243</v>
      </c>
      <c r="P30" s="146" t="s">
        <v>130</v>
      </c>
      <c r="Q30" s="146" t="s">
        <v>131</v>
      </c>
      <c r="R30" s="146" t="s">
        <v>132</v>
      </c>
      <c r="S30" s="146" t="s">
        <v>133</v>
      </c>
      <c r="T30" s="146" t="s">
        <v>308</v>
      </c>
    </row>
    <row r="31" spans="2:20">
      <c r="B31" s="90"/>
      <c r="C31" s="90"/>
      <c r="D31" s="90"/>
      <c r="E31" s="90"/>
      <c r="F31" s="300"/>
      <c r="G31" s="90"/>
      <c r="H31" s="214"/>
      <c r="I31" s="90"/>
      <c r="J31" s="90"/>
      <c r="K31" s="90"/>
      <c r="L31" s="90"/>
      <c r="M31" s="90"/>
      <c r="N31" s="90"/>
      <c r="O31" s="90"/>
      <c r="P31" s="90"/>
      <c r="Q31" s="90"/>
      <c r="R31" s="90"/>
      <c r="S31" s="90"/>
      <c r="T31" s="90"/>
    </row>
    <row r="32" spans="2:20">
      <c r="B32" s="147" t="s">
        <v>112</v>
      </c>
      <c r="C32" s="147" t="s">
        <v>291</v>
      </c>
      <c r="D32" s="147" t="s">
        <v>538</v>
      </c>
      <c r="E32" s="147" t="s">
        <v>321</v>
      </c>
      <c r="F32" s="301" t="s">
        <v>321</v>
      </c>
      <c r="G32" s="147" t="s">
        <v>114</v>
      </c>
      <c r="H32" s="352">
        <v>1.6294999999999999</v>
      </c>
      <c r="I32" s="327">
        <v>500000000</v>
      </c>
      <c r="J32" s="327">
        <v>-500000000</v>
      </c>
      <c r="K32" s="569">
        <v>0</v>
      </c>
      <c r="L32" s="327" t="s">
        <v>563</v>
      </c>
      <c r="M32" s="574">
        <v>1.2999999999999999E-3</v>
      </c>
      <c r="N32" s="575" t="s">
        <v>588</v>
      </c>
      <c r="O32" s="572" t="s">
        <v>588</v>
      </c>
      <c r="P32" s="572" t="s">
        <v>588</v>
      </c>
      <c r="Q32" s="573">
        <v>0</v>
      </c>
      <c r="R32" s="351" t="s">
        <v>236</v>
      </c>
      <c r="S32" s="351">
        <v>41017</v>
      </c>
      <c r="T32" s="351" t="s">
        <v>306</v>
      </c>
    </row>
    <row r="33" spans="2:20">
      <c r="B33" s="147" t="s">
        <v>115</v>
      </c>
      <c r="C33" s="147" t="s">
        <v>298</v>
      </c>
      <c r="D33" s="147" t="s">
        <v>539</v>
      </c>
      <c r="E33" s="147" t="s">
        <v>113</v>
      </c>
      <c r="F33" s="301" t="s">
        <v>113</v>
      </c>
      <c r="G33" s="147" t="s">
        <v>114</v>
      </c>
      <c r="H33" s="352">
        <v>1.6240000000000001</v>
      </c>
      <c r="I33" s="327">
        <v>3000000000</v>
      </c>
      <c r="J33" s="327">
        <v>-3000000000</v>
      </c>
      <c r="K33" s="569">
        <v>0</v>
      </c>
      <c r="L33" s="327" t="s">
        <v>564</v>
      </c>
      <c r="M33" s="574">
        <v>1.4E-2</v>
      </c>
      <c r="N33" s="575" t="s">
        <v>588</v>
      </c>
      <c r="O33" s="572" t="s">
        <v>588</v>
      </c>
      <c r="P33" s="572" t="s">
        <v>588</v>
      </c>
      <c r="Q33" s="576">
        <v>0</v>
      </c>
      <c r="R33" s="351">
        <v>41821</v>
      </c>
      <c r="S33" s="351">
        <v>56540</v>
      </c>
      <c r="T33" s="351" t="s">
        <v>306</v>
      </c>
    </row>
    <row r="34" spans="2:20">
      <c r="B34" s="147" t="s">
        <v>116</v>
      </c>
      <c r="C34" s="147" t="s">
        <v>292</v>
      </c>
      <c r="D34" s="147" t="s">
        <v>540</v>
      </c>
      <c r="E34" s="147" t="s">
        <v>113</v>
      </c>
      <c r="F34" s="301" t="s">
        <v>113</v>
      </c>
      <c r="G34" s="147" t="s">
        <v>119</v>
      </c>
      <c r="H34" s="147"/>
      <c r="I34" s="327">
        <v>500000000</v>
      </c>
      <c r="J34" s="327">
        <v>-500000000</v>
      </c>
      <c r="K34" s="569">
        <v>0</v>
      </c>
      <c r="L34" s="327" t="s">
        <v>120</v>
      </c>
      <c r="M34" s="574">
        <v>1.4E-2</v>
      </c>
      <c r="N34" s="575" t="s">
        <v>588</v>
      </c>
      <c r="O34" s="572" t="s">
        <v>588</v>
      </c>
      <c r="P34" s="572" t="s">
        <v>588</v>
      </c>
      <c r="Q34" s="576">
        <v>0</v>
      </c>
      <c r="R34" s="351">
        <v>41821</v>
      </c>
      <c r="S34" s="351">
        <v>56540</v>
      </c>
      <c r="T34" s="351" t="s">
        <v>306</v>
      </c>
    </row>
    <row r="35" spans="2:20">
      <c r="B35" s="147" t="s">
        <v>118</v>
      </c>
      <c r="C35" s="147" t="s">
        <v>293</v>
      </c>
      <c r="D35" s="147" t="s">
        <v>541</v>
      </c>
      <c r="E35" s="147" t="s">
        <v>113</v>
      </c>
      <c r="F35" s="301" t="s">
        <v>113</v>
      </c>
      <c r="G35" s="147" t="s">
        <v>117</v>
      </c>
      <c r="H35" s="352">
        <v>1.1454753722794959</v>
      </c>
      <c r="I35" s="327">
        <v>500000000</v>
      </c>
      <c r="J35" s="327">
        <v>-500000000</v>
      </c>
      <c r="K35" s="569">
        <v>0</v>
      </c>
      <c r="L35" s="327" t="s">
        <v>562</v>
      </c>
      <c r="M35" s="574">
        <v>1.2999999999999999E-2</v>
      </c>
      <c r="N35" s="575" t="s">
        <v>588</v>
      </c>
      <c r="O35" s="572" t="s">
        <v>588</v>
      </c>
      <c r="P35" s="572" t="s">
        <v>588</v>
      </c>
      <c r="Q35" s="576">
        <v>0</v>
      </c>
      <c r="R35" s="351">
        <v>41821</v>
      </c>
      <c r="S35" s="351">
        <v>56540</v>
      </c>
      <c r="T35" s="351" t="s">
        <v>306</v>
      </c>
    </row>
    <row r="36" spans="2:20">
      <c r="B36" s="147" t="s">
        <v>134</v>
      </c>
      <c r="C36" s="147" t="s">
        <v>294</v>
      </c>
      <c r="D36" s="147" t="s">
        <v>542</v>
      </c>
      <c r="E36" s="147" t="s">
        <v>113</v>
      </c>
      <c r="F36" s="301" t="s">
        <v>113</v>
      </c>
      <c r="G36" s="147" t="s">
        <v>114</v>
      </c>
      <c r="H36" s="352">
        <v>1.613</v>
      </c>
      <c r="I36" s="327">
        <v>275000000</v>
      </c>
      <c r="J36" s="327">
        <v>-275000000</v>
      </c>
      <c r="K36" s="569">
        <v>0</v>
      </c>
      <c r="L36" s="327" t="s">
        <v>564</v>
      </c>
      <c r="M36" s="574">
        <v>1.4999999999999999E-2</v>
      </c>
      <c r="N36" s="575" t="s">
        <v>588</v>
      </c>
      <c r="O36" s="572" t="s">
        <v>588</v>
      </c>
      <c r="P36" s="572" t="s">
        <v>588</v>
      </c>
      <c r="Q36" s="576">
        <v>0</v>
      </c>
      <c r="R36" s="351">
        <v>42552</v>
      </c>
      <c r="S36" s="351">
        <v>56540</v>
      </c>
      <c r="T36" s="351" t="s">
        <v>306</v>
      </c>
    </row>
    <row r="37" spans="2:20">
      <c r="B37" s="147" t="s">
        <v>241</v>
      </c>
      <c r="C37" s="147" t="s">
        <v>295</v>
      </c>
      <c r="D37" s="147" t="s">
        <v>543</v>
      </c>
      <c r="E37" s="147" t="s">
        <v>113</v>
      </c>
      <c r="F37" s="301" t="s">
        <v>113</v>
      </c>
      <c r="G37" s="147" t="s">
        <v>119</v>
      </c>
      <c r="H37" s="352"/>
      <c r="I37" s="327">
        <v>250000000</v>
      </c>
      <c r="J37" s="327">
        <v>-250000000</v>
      </c>
      <c r="K37" s="569">
        <v>0</v>
      </c>
      <c r="L37" s="327" t="s">
        <v>120</v>
      </c>
      <c r="M37" s="574">
        <v>1.4999999999999999E-2</v>
      </c>
      <c r="N37" s="575" t="s">
        <v>588</v>
      </c>
      <c r="O37" s="572" t="s">
        <v>588</v>
      </c>
      <c r="P37" s="572" t="s">
        <v>588</v>
      </c>
      <c r="Q37" s="576">
        <v>0</v>
      </c>
      <c r="R37" s="351">
        <v>42552</v>
      </c>
      <c r="S37" s="351">
        <v>56540</v>
      </c>
      <c r="T37" s="351" t="s">
        <v>306</v>
      </c>
    </row>
    <row r="38" spans="2:20">
      <c r="B38" s="147" t="s">
        <v>242</v>
      </c>
      <c r="C38" s="147" t="s">
        <v>296</v>
      </c>
      <c r="D38" s="147" t="s">
        <v>544</v>
      </c>
      <c r="E38" s="147" t="s">
        <v>113</v>
      </c>
      <c r="F38" s="301" t="s">
        <v>113</v>
      </c>
      <c r="G38" s="147" t="s">
        <v>117</v>
      </c>
      <c r="H38" s="352">
        <v>1.1344299489506524</v>
      </c>
      <c r="I38" s="327">
        <v>275000000</v>
      </c>
      <c r="J38" s="327">
        <v>-275000000</v>
      </c>
      <c r="K38" s="569">
        <v>0</v>
      </c>
      <c r="L38" s="327" t="s">
        <v>562</v>
      </c>
      <c r="M38" s="574">
        <v>1.4E-2</v>
      </c>
      <c r="N38" s="575" t="s">
        <v>588</v>
      </c>
      <c r="O38" s="572" t="s">
        <v>588</v>
      </c>
      <c r="P38" s="572" t="s">
        <v>588</v>
      </c>
      <c r="Q38" s="576">
        <v>0</v>
      </c>
      <c r="R38" s="351">
        <v>42552</v>
      </c>
      <c r="S38" s="351">
        <v>56540</v>
      </c>
      <c r="T38" s="351" t="s">
        <v>306</v>
      </c>
    </row>
    <row r="39" spans="2:20">
      <c r="B39" s="147" t="s">
        <v>231</v>
      </c>
      <c r="C39" s="147" t="s">
        <v>297</v>
      </c>
      <c r="D39" s="147" t="s">
        <v>537</v>
      </c>
      <c r="E39" s="147" t="s">
        <v>236</v>
      </c>
      <c r="F39" s="301" t="s">
        <v>236</v>
      </c>
      <c r="G39" s="147" t="s">
        <v>119</v>
      </c>
      <c r="H39" s="147"/>
      <c r="I39" s="327">
        <v>965000000</v>
      </c>
      <c r="J39" s="327">
        <v>-965000000</v>
      </c>
      <c r="K39" s="569">
        <v>0</v>
      </c>
      <c r="L39" s="327" t="s">
        <v>120</v>
      </c>
      <c r="M39" s="574">
        <v>7.0000000000000001E-3</v>
      </c>
      <c r="N39" s="575" t="s">
        <v>588</v>
      </c>
      <c r="O39" s="572" t="s">
        <v>588</v>
      </c>
      <c r="P39" s="572" t="s">
        <v>588</v>
      </c>
      <c r="Q39" s="576">
        <v>0</v>
      </c>
      <c r="R39" s="351" t="s">
        <v>236</v>
      </c>
      <c r="S39" s="351">
        <v>56540</v>
      </c>
      <c r="T39" s="351" t="s">
        <v>307</v>
      </c>
    </row>
    <row r="40" spans="2:20" ht="12.75" thickBot="1">
      <c r="B40" s="148"/>
      <c r="C40" s="148"/>
      <c r="D40" s="148"/>
      <c r="E40" s="148"/>
      <c r="F40" s="302"/>
      <c r="G40" s="148"/>
      <c r="H40" s="331"/>
      <c r="I40" s="354"/>
      <c r="J40" s="354"/>
      <c r="K40" s="354"/>
      <c r="L40" s="354"/>
      <c r="M40" s="355"/>
      <c r="N40" s="356"/>
      <c r="O40" s="356"/>
      <c r="P40" s="356"/>
      <c r="Q40" s="356"/>
      <c r="R40" s="357"/>
      <c r="S40" s="357"/>
      <c r="T40" s="357"/>
    </row>
    <row r="43" spans="2:20">
      <c r="B43" s="143" t="s">
        <v>470</v>
      </c>
      <c r="C43" s="144">
        <v>40883</v>
      </c>
      <c r="D43" s="144"/>
      <c r="E43" s="180"/>
      <c r="F43" s="150" t="s">
        <v>343</v>
      </c>
      <c r="G43" s="179"/>
      <c r="H43" s="109"/>
      <c r="I43" s="109"/>
      <c r="J43" s="109"/>
      <c r="K43" s="109"/>
      <c r="L43" s="109"/>
      <c r="M43" s="211"/>
      <c r="N43" s="211"/>
      <c r="O43" s="212"/>
      <c r="P43" s="213"/>
      <c r="Q43" s="179"/>
      <c r="R43" s="206"/>
      <c r="S43" s="206"/>
    </row>
    <row r="44" spans="2:20" ht="12.75" thickBot="1">
      <c r="B44" s="180"/>
      <c r="C44" s="180"/>
      <c r="D44" s="180"/>
      <c r="E44" s="180"/>
      <c r="F44" s="180"/>
      <c r="G44" s="179"/>
      <c r="H44" s="109"/>
      <c r="I44" s="109"/>
      <c r="J44" s="109"/>
      <c r="K44" s="109"/>
      <c r="L44" s="109"/>
      <c r="M44" s="211"/>
      <c r="N44" s="211"/>
      <c r="O44" s="212"/>
      <c r="P44" s="213"/>
      <c r="Q44" s="179"/>
      <c r="R44" s="206"/>
      <c r="S44" s="206"/>
    </row>
    <row r="45" spans="2:20" ht="31.35" customHeight="1" thickBot="1">
      <c r="B45" s="145" t="s">
        <v>336</v>
      </c>
      <c r="C45" s="146" t="s">
        <v>559</v>
      </c>
      <c r="D45" s="146" t="s">
        <v>536</v>
      </c>
      <c r="E45" s="146" t="s">
        <v>122</v>
      </c>
      <c r="F45" s="299" t="s">
        <v>328</v>
      </c>
      <c r="G45" s="146" t="s">
        <v>123</v>
      </c>
      <c r="H45" s="146" t="s">
        <v>245</v>
      </c>
      <c r="I45" s="146" t="s">
        <v>124</v>
      </c>
      <c r="J45" s="146" t="s">
        <v>125</v>
      </c>
      <c r="K45" s="146" t="s">
        <v>126</v>
      </c>
      <c r="L45" s="146" t="s">
        <v>127</v>
      </c>
      <c r="M45" s="146" t="s">
        <v>128</v>
      </c>
      <c r="N45" s="146" t="s">
        <v>129</v>
      </c>
      <c r="O45" s="146" t="s">
        <v>243</v>
      </c>
      <c r="P45" s="146" t="s">
        <v>130</v>
      </c>
      <c r="Q45" s="146" t="s">
        <v>131</v>
      </c>
      <c r="R45" s="146" t="s">
        <v>132</v>
      </c>
      <c r="S45" s="146" t="s">
        <v>133</v>
      </c>
      <c r="T45" s="146" t="s">
        <v>308</v>
      </c>
    </row>
    <row r="46" spans="2:20">
      <c r="B46" s="90"/>
      <c r="C46" s="90"/>
      <c r="D46" s="90"/>
      <c r="E46" s="90"/>
      <c r="F46" s="300"/>
      <c r="G46" s="90"/>
      <c r="H46" s="214"/>
      <c r="I46" s="90"/>
      <c r="J46" s="90"/>
      <c r="K46" s="90"/>
      <c r="L46" s="90"/>
      <c r="M46" s="90"/>
      <c r="N46" s="90"/>
      <c r="O46" s="90"/>
      <c r="P46" s="90"/>
      <c r="Q46" s="90"/>
      <c r="R46" s="90"/>
      <c r="S46" s="90"/>
      <c r="T46" s="90"/>
    </row>
    <row r="47" spans="2:20">
      <c r="B47" s="147" t="s">
        <v>112</v>
      </c>
      <c r="C47" s="147" t="s">
        <v>337</v>
      </c>
      <c r="D47" s="147" t="s">
        <v>545</v>
      </c>
      <c r="E47" s="147" t="s">
        <v>321</v>
      </c>
      <c r="F47" s="301" t="s">
        <v>321</v>
      </c>
      <c r="G47" s="147" t="s">
        <v>114</v>
      </c>
      <c r="H47" s="352">
        <v>1.56</v>
      </c>
      <c r="I47" s="327">
        <v>350000000</v>
      </c>
      <c r="J47" s="327">
        <v>-350000000</v>
      </c>
      <c r="K47" s="569">
        <v>0</v>
      </c>
      <c r="L47" s="327" t="s">
        <v>563</v>
      </c>
      <c r="M47" s="574">
        <v>2E-3</v>
      </c>
      <c r="N47" s="575" t="s">
        <v>588</v>
      </c>
      <c r="O47" s="572" t="s">
        <v>588</v>
      </c>
      <c r="P47" s="572" t="s">
        <v>588</v>
      </c>
      <c r="Q47" s="576">
        <v>0</v>
      </c>
      <c r="R47" s="351" t="s">
        <v>236</v>
      </c>
      <c r="S47" s="351">
        <v>41200</v>
      </c>
      <c r="T47" s="351" t="s">
        <v>306</v>
      </c>
    </row>
    <row r="48" spans="2:20">
      <c r="B48" s="147" t="s">
        <v>115</v>
      </c>
      <c r="C48" s="147" t="s">
        <v>338</v>
      </c>
      <c r="D48" s="147" t="s">
        <v>546</v>
      </c>
      <c r="E48" s="147" t="s">
        <v>113</v>
      </c>
      <c r="F48" s="301" t="s">
        <v>113</v>
      </c>
      <c r="G48" s="147" t="s">
        <v>114</v>
      </c>
      <c r="H48" s="352">
        <v>1.5580000000000001</v>
      </c>
      <c r="I48" s="327">
        <v>700000000</v>
      </c>
      <c r="J48" s="327">
        <v>-700000000</v>
      </c>
      <c r="K48" s="569">
        <v>0</v>
      </c>
      <c r="L48" s="327" t="s">
        <v>564</v>
      </c>
      <c r="M48" s="574">
        <v>1.6E-2</v>
      </c>
      <c r="N48" s="575" t="s">
        <v>588</v>
      </c>
      <c r="O48" s="572" t="s">
        <v>588</v>
      </c>
      <c r="P48" s="572" t="s">
        <v>588</v>
      </c>
      <c r="Q48" s="576">
        <v>0</v>
      </c>
      <c r="R48" s="351">
        <v>42005</v>
      </c>
      <c r="S48" s="351">
        <v>56540</v>
      </c>
      <c r="T48" s="351" t="s">
        <v>306</v>
      </c>
    </row>
    <row r="49" spans="2:20">
      <c r="B49" s="147" t="s">
        <v>116</v>
      </c>
      <c r="C49" s="147" t="s">
        <v>339</v>
      </c>
      <c r="D49" s="147" t="s">
        <v>547</v>
      </c>
      <c r="E49" s="147" t="s">
        <v>113</v>
      </c>
      <c r="F49" s="301" t="s">
        <v>113</v>
      </c>
      <c r="G49" s="147" t="s">
        <v>117</v>
      </c>
      <c r="H49" s="352">
        <v>1.1305822498586773</v>
      </c>
      <c r="I49" s="327">
        <v>100000000</v>
      </c>
      <c r="J49" s="327">
        <v>-100000000</v>
      </c>
      <c r="K49" s="569">
        <v>0</v>
      </c>
      <c r="L49" s="327" t="s">
        <v>562</v>
      </c>
      <c r="M49" s="574">
        <v>1.4999999999999999E-2</v>
      </c>
      <c r="N49" s="575" t="s">
        <v>588</v>
      </c>
      <c r="O49" s="572" t="s">
        <v>588</v>
      </c>
      <c r="P49" s="572" t="s">
        <v>588</v>
      </c>
      <c r="Q49" s="576">
        <v>0</v>
      </c>
      <c r="R49" s="351">
        <v>42005</v>
      </c>
      <c r="S49" s="351">
        <v>56540</v>
      </c>
      <c r="T49" s="351" t="s">
        <v>306</v>
      </c>
    </row>
    <row r="50" spans="2:20">
      <c r="B50" s="147" t="s">
        <v>118</v>
      </c>
      <c r="C50" s="147" t="s">
        <v>340</v>
      </c>
      <c r="D50" s="147" t="s">
        <v>548</v>
      </c>
      <c r="E50" s="147" t="s">
        <v>113</v>
      </c>
      <c r="F50" s="301" t="s">
        <v>113</v>
      </c>
      <c r="G50" s="147" t="s">
        <v>114</v>
      </c>
      <c r="H50" s="352">
        <v>1.56</v>
      </c>
      <c r="I50" s="327">
        <v>300000000</v>
      </c>
      <c r="J50" s="327">
        <v>-300000000.00999999</v>
      </c>
      <c r="K50" s="569">
        <v>0</v>
      </c>
      <c r="L50" s="327" t="s">
        <v>564</v>
      </c>
      <c r="M50" s="574">
        <v>1.6500000000000001E-2</v>
      </c>
      <c r="N50" s="575" t="s">
        <v>588</v>
      </c>
      <c r="O50" s="572" t="s">
        <v>588</v>
      </c>
      <c r="P50" s="572" t="s">
        <v>588</v>
      </c>
      <c r="Q50" s="576">
        <v>0</v>
      </c>
      <c r="R50" s="351">
        <v>42370</v>
      </c>
      <c r="S50" s="351">
        <v>56540</v>
      </c>
      <c r="T50" s="351" t="s">
        <v>306</v>
      </c>
    </row>
    <row r="51" spans="2:20">
      <c r="B51" s="147" t="s">
        <v>134</v>
      </c>
      <c r="C51" s="147" t="s">
        <v>341</v>
      </c>
      <c r="D51" s="147" t="s">
        <v>549</v>
      </c>
      <c r="E51" s="147" t="s">
        <v>113</v>
      </c>
      <c r="F51" s="301" t="s">
        <v>113</v>
      </c>
      <c r="G51" s="147" t="s">
        <v>114</v>
      </c>
      <c r="H51" s="352">
        <v>1.546</v>
      </c>
      <c r="I51" s="327">
        <v>250000000</v>
      </c>
      <c r="J51" s="569">
        <v>0</v>
      </c>
      <c r="K51" s="327">
        <v>250000000</v>
      </c>
      <c r="L51" s="327" t="s">
        <v>335</v>
      </c>
      <c r="M51" s="574">
        <v>0</v>
      </c>
      <c r="N51" s="575">
        <v>4.2500000000000003E-2</v>
      </c>
      <c r="O51" s="572" t="s">
        <v>672</v>
      </c>
      <c r="P51" s="572">
        <v>42753</v>
      </c>
      <c r="Q51" s="577">
        <v>5312500</v>
      </c>
      <c r="R51" s="351">
        <v>44562</v>
      </c>
      <c r="S51" s="351">
        <v>56540</v>
      </c>
      <c r="T51" s="351" t="s">
        <v>306</v>
      </c>
    </row>
    <row r="52" spans="2:20">
      <c r="B52" s="147" t="s">
        <v>231</v>
      </c>
      <c r="C52" s="147" t="s">
        <v>342</v>
      </c>
      <c r="D52" s="147" t="s">
        <v>537</v>
      </c>
      <c r="E52" s="147" t="s">
        <v>236</v>
      </c>
      <c r="F52" s="301" t="s">
        <v>236</v>
      </c>
      <c r="G52" s="147" t="s">
        <v>119</v>
      </c>
      <c r="H52" s="147"/>
      <c r="I52" s="327">
        <v>233965000</v>
      </c>
      <c r="J52" s="327">
        <v>-200067000</v>
      </c>
      <c r="K52" s="327">
        <v>33898000</v>
      </c>
      <c r="L52" s="327" t="s">
        <v>120</v>
      </c>
      <c r="M52" s="574">
        <v>7.0000000000000001E-3</v>
      </c>
      <c r="N52" s="575">
        <v>1.2231299999999999E-2</v>
      </c>
      <c r="O52" s="572" t="s">
        <v>673</v>
      </c>
      <c r="P52" s="572">
        <v>42661</v>
      </c>
      <c r="Q52" s="327">
        <v>104220.56798032786</v>
      </c>
      <c r="R52" s="351" t="s">
        <v>236</v>
      </c>
      <c r="S52" s="351">
        <v>56540</v>
      </c>
      <c r="T52" s="351" t="s">
        <v>307</v>
      </c>
    </row>
    <row r="53" spans="2:20" ht="12.75" thickBot="1">
      <c r="B53" s="148"/>
      <c r="C53" s="148"/>
      <c r="D53" s="148"/>
      <c r="E53" s="148"/>
      <c r="F53" s="302"/>
      <c r="G53" s="148"/>
      <c r="H53" s="331"/>
      <c r="I53" s="354"/>
      <c r="J53" s="354"/>
      <c r="K53" s="354"/>
      <c r="L53" s="354"/>
      <c r="M53" s="355"/>
      <c r="N53" s="356"/>
      <c r="O53" s="356"/>
      <c r="P53" s="356"/>
      <c r="Q53" s="356"/>
      <c r="R53" s="357"/>
      <c r="S53" s="357"/>
      <c r="T53" s="357"/>
    </row>
    <row r="56" spans="2:20">
      <c r="B56" s="143" t="s">
        <v>470</v>
      </c>
      <c r="C56" s="144">
        <v>41052</v>
      </c>
      <c r="D56" s="144"/>
      <c r="E56" s="180"/>
      <c r="F56" s="150" t="s">
        <v>365</v>
      </c>
      <c r="G56" s="179"/>
      <c r="H56" s="109"/>
      <c r="I56" s="109"/>
      <c r="J56" s="109"/>
      <c r="K56" s="109"/>
      <c r="L56" s="109"/>
      <c r="M56" s="211"/>
      <c r="N56" s="211"/>
      <c r="O56" s="212"/>
      <c r="P56" s="213"/>
      <c r="Q56" s="179"/>
      <c r="R56" s="206"/>
      <c r="S56" s="206"/>
    </row>
    <row r="57" spans="2:20" ht="12.75" thickBot="1">
      <c r="B57" s="180"/>
      <c r="C57" s="180"/>
      <c r="D57" s="180"/>
      <c r="E57" s="180"/>
      <c r="F57" s="180"/>
      <c r="G57" s="179"/>
      <c r="H57" s="109"/>
      <c r="I57" s="109"/>
      <c r="J57" s="109"/>
      <c r="K57" s="109"/>
      <c r="L57" s="109"/>
      <c r="M57" s="211"/>
      <c r="N57" s="211"/>
      <c r="O57" s="212"/>
      <c r="P57" s="213"/>
      <c r="Q57" s="179"/>
      <c r="R57" s="206"/>
      <c r="S57" s="206"/>
    </row>
    <row r="58" spans="2:20" ht="31.35" customHeight="1" thickBot="1">
      <c r="B58" s="146" t="s">
        <v>364</v>
      </c>
      <c r="C58" s="146" t="s">
        <v>559</v>
      </c>
      <c r="D58" s="146" t="s">
        <v>536</v>
      </c>
      <c r="E58" s="146" t="s">
        <v>122</v>
      </c>
      <c r="F58" s="299" t="s">
        <v>328</v>
      </c>
      <c r="G58" s="146" t="s">
        <v>123</v>
      </c>
      <c r="H58" s="146" t="s">
        <v>245</v>
      </c>
      <c r="I58" s="146" t="s">
        <v>124</v>
      </c>
      <c r="J58" s="146" t="s">
        <v>125</v>
      </c>
      <c r="K58" s="146" t="s">
        <v>126</v>
      </c>
      <c r="L58" s="146" t="s">
        <v>127</v>
      </c>
      <c r="M58" s="146" t="s">
        <v>128</v>
      </c>
      <c r="N58" s="146" t="s">
        <v>129</v>
      </c>
      <c r="O58" s="146" t="s">
        <v>243</v>
      </c>
      <c r="P58" s="146" t="s">
        <v>130</v>
      </c>
      <c r="Q58" s="146" t="s">
        <v>131</v>
      </c>
      <c r="R58" s="146" t="s">
        <v>132</v>
      </c>
      <c r="S58" s="146" t="s">
        <v>133</v>
      </c>
      <c r="T58" s="146" t="s">
        <v>308</v>
      </c>
    </row>
    <row r="59" spans="2:20">
      <c r="B59" s="90"/>
      <c r="C59" s="90"/>
      <c r="D59" s="90"/>
      <c r="E59" s="90"/>
      <c r="F59" s="300"/>
      <c r="G59" s="90"/>
      <c r="H59" s="214"/>
      <c r="I59" s="90"/>
      <c r="J59" s="90"/>
      <c r="K59" s="90"/>
      <c r="L59" s="90"/>
      <c r="M59" s="90"/>
      <c r="N59" s="90"/>
      <c r="O59" s="90"/>
      <c r="P59" s="90"/>
      <c r="Q59" s="90"/>
      <c r="R59" s="90"/>
      <c r="S59" s="90"/>
      <c r="T59" s="90"/>
    </row>
    <row r="60" spans="2:20">
      <c r="B60" s="147" t="s">
        <v>366</v>
      </c>
      <c r="C60" s="147" t="s">
        <v>410</v>
      </c>
      <c r="D60" s="147" t="s">
        <v>550</v>
      </c>
      <c r="E60" s="147" t="s">
        <v>321</v>
      </c>
      <c r="F60" s="301" t="s">
        <v>321</v>
      </c>
      <c r="G60" s="147" t="s">
        <v>114</v>
      </c>
      <c r="H60" s="352">
        <v>1.6040000000000001</v>
      </c>
      <c r="I60" s="327">
        <v>250000000</v>
      </c>
      <c r="J60" s="327">
        <v>-250000000</v>
      </c>
      <c r="K60" s="327">
        <v>0</v>
      </c>
      <c r="L60" s="327" t="s">
        <v>563</v>
      </c>
      <c r="M60" s="574">
        <v>1.8E-3</v>
      </c>
      <c r="N60" s="575" t="s">
        <v>588</v>
      </c>
      <c r="O60" s="572" t="s">
        <v>588</v>
      </c>
      <c r="P60" s="572" t="s">
        <v>588</v>
      </c>
      <c r="Q60" s="576">
        <v>0</v>
      </c>
      <c r="R60" s="351" t="s">
        <v>236</v>
      </c>
      <c r="S60" s="351">
        <v>41382</v>
      </c>
      <c r="T60" s="351" t="s">
        <v>379</v>
      </c>
    </row>
    <row r="61" spans="2:20" s="306" customFormat="1">
      <c r="B61" s="147" t="s">
        <v>367</v>
      </c>
      <c r="C61" s="147" t="s">
        <v>380</v>
      </c>
      <c r="D61" s="147" t="s">
        <v>537</v>
      </c>
      <c r="E61" s="147" t="s">
        <v>113</v>
      </c>
      <c r="F61" s="301" t="s">
        <v>113</v>
      </c>
      <c r="G61" s="147" t="s">
        <v>376</v>
      </c>
      <c r="H61" s="352">
        <v>1.604999949</v>
      </c>
      <c r="I61" s="327">
        <v>150000000</v>
      </c>
      <c r="J61" s="327">
        <v>-150000000</v>
      </c>
      <c r="K61" s="327">
        <v>0</v>
      </c>
      <c r="L61" s="327" t="s">
        <v>378</v>
      </c>
      <c r="M61" s="574">
        <v>2.0500000000000001E-2</v>
      </c>
      <c r="N61" s="575" t="s">
        <v>588</v>
      </c>
      <c r="O61" s="572" t="s">
        <v>588</v>
      </c>
      <c r="P61" s="572" t="s">
        <v>588</v>
      </c>
      <c r="Q61" s="576">
        <v>0</v>
      </c>
      <c r="R61" s="351">
        <v>42278</v>
      </c>
      <c r="S61" s="351">
        <v>56540</v>
      </c>
      <c r="T61" s="351" t="s">
        <v>379</v>
      </c>
    </row>
    <row r="62" spans="2:20">
      <c r="B62" s="147" t="s">
        <v>368</v>
      </c>
      <c r="C62" s="147" t="s">
        <v>381</v>
      </c>
      <c r="D62" s="147" t="s">
        <v>551</v>
      </c>
      <c r="E62" s="147" t="s">
        <v>113</v>
      </c>
      <c r="F62" s="301" t="s">
        <v>113</v>
      </c>
      <c r="G62" s="147" t="s">
        <v>114</v>
      </c>
      <c r="H62" s="352">
        <v>1.5960000000000001</v>
      </c>
      <c r="I62" s="327">
        <v>750000000</v>
      </c>
      <c r="J62" s="327">
        <v>-750000000</v>
      </c>
      <c r="K62" s="327">
        <v>0</v>
      </c>
      <c r="L62" s="327" t="s">
        <v>564</v>
      </c>
      <c r="M62" s="574">
        <v>1.4E-2</v>
      </c>
      <c r="N62" s="575" t="s">
        <v>588</v>
      </c>
      <c r="O62" s="572" t="s">
        <v>588</v>
      </c>
      <c r="P62" s="572" t="s">
        <v>588</v>
      </c>
      <c r="Q62" s="576">
        <v>0</v>
      </c>
      <c r="R62" s="351">
        <v>42278</v>
      </c>
      <c r="S62" s="351">
        <v>56540</v>
      </c>
      <c r="T62" s="351" t="s">
        <v>379</v>
      </c>
    </row>
    <row r="63" spans="2:20">
      <c r="B63" s="147" t="s">
        <v>369</v>
      </c>
      <c r="C63" s="147" t="s">
        <v>382</v>
      </c>
      <c r="D63" s="147" t="s">
        <v>552</v>
      </c>
      <c r="E63" s="147" t="s">
        <v>113</v>
      </c>
      <c r="F63" s="301" t="s">
        <v>113</v>
      </c>
      <c r="G63" s="147" t="s">
        <v>119</v>
      </c>
      <c r="H63" s="147"/>
      <c r="I63" s="327">
        <v>300000000</v>
      </c>
      <c r="J63" s="327">
        <v>-300000000</v>
      </c>
      <c r="K63" s="327">
        <v>0</v>
      </c>
      <c r="L63" s="327" t="s">
        <v>120</v>
      </c>
      <c r="M63" s="574">
        <v>1.4500000000000001E-2</v>
      </c>
      <c r="N63" s="575" t="s">
        <v>588</v>
      </c>
      <c r="O63" s="572" t="s">
        <v>588</v>
      </c>
      <c r="P63" s="572" t="s">
        <v>588</v>
      </c>
      <c r="Q63" s="576">
        <v>0</v>
      </c>
      <c r="R63" s="351">
        <v>42278</v>
      </c>
      <c r="S63" s="351">
        <v>56540</v>
      </c>
      <c r="T63" s="351" t="s">
        <v>379</v>
      </c>
    </row>
    <row r="64" spans="2:20">
      <c r="B64" s="147" t="s">
        <v>370</v>
      </c>
      <c r="C64" s="147" t="s">
        <v>383</v>
      </c>
      <c r="D64" s="147" t="s">
        <v>553</v>
      </c>
      <c r="E64" s="147" t="s">
        <v>113</v>
      </c>
      <c r="F64" s="301" t="s">
        <v>113</v>
      </c>
      <c r="G64" s="147" t="s">
        <v>117</v>
      </c>
      <c r="H64" s="352">
        <v>1.2515644555694618</v>
      </c>
      <c r="I64" s="327">
        <v>200000000</v>
      </c>
      <c r="J64" s="327">
        <v>-200000000</v>
      </c>
      <c r="K64" s="327">
        <v>0</v>
      </c>
      <c r="L64" s="327" t="s">
        <v>562</v>
      </c>
      <c r="M64" s="574">
        <v>1.0999999999999999E-2</v>
      </c>
      <c r="N64" s="575" t="s">
        <v>588</v>
      </c>
      <c r="O64" s="572" t="s">
        <v>588</v>
      </c>
      <c r="P64" s="572" t="s">
        <v>588</v>
      </c>
      <c r="Q64" s="576">
        <v>0</v>
      </c>
      <c r="R64" s="351">
        <v>42278</v>
      </c>
      <c r="S64" s="351">
        <v>56540</v>
      </c>
      <c r="T64" s="351" t="s">
        <v>379</v>
      </c>
    </row>
    <row r="65" spans="2:20">
      <c r="B65" s="147" t="s">
        <v>371</v>
      </c>
      <c r="C65" s="147" t="s">
        <v>384</v>
      </c>
      <c r="D65" s="147" t="s">
        <v>554</v>
      </c>
      <c r="E65" s="147" t="s">
        <v>113</v>
      </c>
      <c r="F65" s="301" t="s">
        <v>113</v>
      </c>
      <c r="G65" s="147" t="s">
        <v>377</v>
      </c>
      <c r="H65" s="352">
        <v>128.05000000000001</v>
      </c>
      <c r="I65" s="327">
        <v>16000000000</v>
      </c>
      <c r="J65" s="327">
        <v>-16000000000</v>
      </c>
      <c r="K65" s="327">
        <v>0</v>
      </c>
      <c r="L65" s="327" t="s">
        <v>565</v>
      </c>
      <c r="M65" s="574">
        <v>7.0000000000000001E-3</v>
      </c>
      <c r="N65" s="575" t="s">
        <v>588</v>
      </c>
      <c r="O65" s="572" t="s">
        <v>588</v>
      </c>
      <c r="P65" s="572" t="s">
        <v>588</v>
      </c>
      <c r="Q65" s="576">
        <v>0</v>
      </c>
      <c r="R65" s="351">
        <v>42278</v>
      </c>
      <c r="S65" s="351">
        <v>56540</v>
      </c>
      <c r="T65" s="351" t="s">
        <v>379</v>
      </c>
    </row>
    <row r="66" spans="2:20">
      <c r="B66" s="147" t="s">
        <v>372</v>
      </c>
      <c r="C66" s="147" t="s">
        <v>385</v>
      </c>
      <c r="D66" s="147" t="s">
        <v>555</v>
      </c>
      <c r="E66" s="147" t="s">
        <v>113</v>
      </c>
      <c r="F66" s="301" t="s">
        <v>113</v>
      </c>
      <c r="G66" s="147" t="s">
        <v>114</v>
      </c>
      <c r="H66" s="352">
        <v>1.5916999999999999</v>
      </c>
      <c r="I66" s="327">
        <v>700000000</v>
      </c>
      <c r="J66" s="327">
        <v>-81091180.900000006</v>
      </c>
      <c r="K66" s="327">
        <v>618908819.10000002</v>
      </c>
      <c r="L66" s="327" t="s">
        <v>564</v>
      </c>
      <c r="M66" s="574">
        <v>1.4999999999999999E-2</v>
      </c>
      <c r="N66" s="575">
        <v>2.1791000000000001E-2</v>
      </c>
      <c r="O66" s="572" t="s">
        <v>674</v>
      </c>
      <c r="P66" s="572">
        <v>42661</v>
      </c>
      <c r="Q66" s="327">
        <v>3446586.3080118555</v>
      </c>
      <c r="R66" s="351">
        <v>42917</v>
      </c>
      <c r="S66" s="351">
        <v>56540</v>
      </c>
      <c r="T66" s="351" t="s">
        <v>379</v>
      </c>
    </row>
    <row r="67" spans="2:20">
      <c r="B67" s="147" t="s">
        <v>373</v>
      </c>
      <c r="C67" s="147" t="s">
        <v>386</v>
      </c>
      <c r="D67" s="147" t="s">
        <v>556</v>
      </c>
      <c r="E67" s="147" t="s">
        <v>113</v>
      </c>
      <c r="F67" s="301" t="s">
        <v>113</v>
      </c>
      <c r="G67" s="147" t="s">
        <v>119</v>
      </c>
      <c r="H67" s="147"/>
      <c r="I67" s="327">
        <v>300000000</v>
      </c>
      <c r="J67" s="327">
        <v>-34753363</v>
      </c>
      <c r="K67" s="327">
        <v>265246637</v>
      </c>
      <c r="L67" s="327" t="s">
        <v>120</v>
      </c>
      <c r="M67" s="574">
        <v>1.55E-2</v>
      </c>
      <c r="N67" s="575">
        <v>2.0731299999999998E-2</v>
      </c>
      <c r="O67" s="572" t="s">
        <v>674</v>
      </c>
      <c r="P67" s="572">
        <v>42661</v>
      </c>
      <c r="Q67" s="327">
        <v>1382239.0702696864</v>
      </c>
      <c r="R67" s="351">
        <v>42917</v>
      </c>
      <c r="S67" s="351">
        <v>56540</v>
      </c>
      <c r="T67" s="351" t="s">
        <v>379</v>
      </c>
    </row>
    <row r="68" spans="2:20">
      <c r="B68" s="147" t="s">
        <v>374</v>
      </c>
      <c r="C68" s="147" t="s">
        <v>387</v>
      </c>
      <c r="D68" s="147" t="s">
        <v>557</v>
      </c>
      <c r="E68" s="147" t="s">
        <v>121</v>
      </c>
      <c r="F68" s="147" t="s">
        <v>121</v>
      </c>
      <c r="G68" s="147" t="s">
        <v>114</v>
      </c>
      <c r="H68" s="352">
        <v>1.5934999999999999</v>
      </c>
      <c r="I68" s="327">
        <v>50000000</v>
      </c>
      <c r="J68" s="327">
        <v>-50000000</v>
      </c>
      <c r="K68" s="327">
        <v>0</v>
      </c>
      <c r="L68" s="327" t="s">
        <v>564</v>
      </c>
      <c r="M68" s="574">
        <v>1.95E-2</v>
      </c>
      <c r="N68" s="575" t="s">
        <v>588</v>
      </c>
      <c r="O68" s="572" t="s">
        <v>588</v>
      </c>
      <c r="P68" s="572" t="s">
        <v>588</v>
      </c>
      <c r="Q68" s="576">
        <v>0</v>
      </c>
      <c r="R68" s="351">
        <v>42278</v>
      </c>
      <c r="S68" s="351">
        <v>56540</v>
      </c>
      <c r="T68" s="351" t="s">
        <v>379</v>
      </c>
    </row>
    <row r="69" spans="2:20">
      <c r="B69" s="147" t="s">
        <v>375</v>
      </c>
      <c r="C69" s="147" t="s">
        <v>388</v>
      </c>
      <c r="D69" s="147" t="s">
        <v>558</v>
      </c>
      <c r="E69" s="147" t="s">
        <v>121</v>
      </c>
      <c r="F69" s="147" t="s">
        <v>121</v>
      </c>
      <c r="G69" s="147" t="s">
        <v>119</v>
      </c>
      <c r="H69" s="147"/>
      <c r="I69" s="327">
        <v>200000000</v>
      </c>
      <c r="J69" s="327">
        <v>-200000000</v>
      </c>
      <c r="K69" s="327">
        <v>0</v>
      </c>
      <c r="L69" s="327" t="s">
        <v>120</v>
      </c>
      <c r="M69" s="574">
        <v>2.1000000000000001E-2</v>
      </c>
      <c r="N69" s="575" t="s">
        <v>588</v>
      </c>
      <c r="O69" s="572" t="s">
        <v>588</v>
      </c>
      <c r="P69" s="572" t="s">
        <v>588</v>
      </c>
      <c r="Q69" s="576">
        <v>0</v>
      </c>
      <c r="R69" s="351">
        <v>42278</v>
      </c>
      <c r="S69" s="351">
        <v>56540</v>
      </c>
      <c r="T69" s="351" t="s">
        <v>379</v>
      </c>
    </row>
    <row r="70" spans="2:20">
      <c r="B70" s="147" t="s">
        <v>231</v>
      </c>
      <c r="C70" s="147" t="s">
        <v>389</v>
      </c>
      <c r="D70" s="147" t="s">
        <v>537</v>
      </c>
      <c r="E70" s="147" t="s">
        <v>236</v>
      </c>
      <c r="F70" s="301" t="s">
        <v>236</v>
      </c>
      <c r="G70" s="147" t="s">
        <v>119</v>
      </c>
      <c r="H70" s="147"/>
      <c r="I70" s="327">
        <v>285000000</v>
      </c>
      <c r="J70" s="327">
        <v>-180668852</v>
      </c>
      <c r="K70" s="327">
        <v>104331148</v>
      </c>
      <c r="L70" s="327" t="s">
        <v>120</v>
      </c>
      <c r="M70" s="574">
        <v>7.0000000000000001E-3</v>
      </c>
      <c r="N70" s="575">
        <v>1.2231299999999999E-2</v>
      </c>
      <c r="O70" s="572" t="s">
        <v>674</v>
      </c>
      <c r="P70" s="572">
        <v>42661</v>
      </c>
      <c r="Q70" s="327">
        <v>320769.70625404589</v>
      </c>
      <c r="R70" s="351" t="s">
        <v>236</v>
      </c>
      <c r="S70" s="351">
        <v>56540</v>
      </c>
      <c r="T70" s="351" t="s">
        <v>307</v>
      </c>
    </row>
    <row r="71" spans="2:20" ht="12.75" thickBot="1">
      <c r="B71" s="148"/>
      <c r="C71" s="148"/>
      <c r="D71" s="148"/>
      <c r="E71" s="148"/>
      <c r="F71" s="302"/>
      <c r="G71" s="148"/>
      <c r="H71" s="331"/>
      <c r="I71" s="578"/>
      <c r="J71" s="578"/>
      <c r="K71" s="578"/>
      <c r="L71" s="578"/>
      <c r="M71" s="579"/>
      <c r="N71" s="580"/>
      <c r="O71" s="580"/>
      <c r="P71" s="580"/>
      <c r="Q71" s="580"/>
      <c r="R71" s="357"/>
      <c r="S71" s="357"/>
      <c r="T71" s="357"/>
    </row>
    <row r="72" spans="2:20">
      <c r="I72" s="305"/>
      <c r="J72" s="305"/>
      <c r="K72" s="305"/>
    </row>
    <row r="73" spans="2:20">
      <c r="B73" s="63" t="s">
        <v>628</v>
      </c>
      <c r="Q73" s="304"/>
    </row>
  </sheetData>
  <pageMargins left="0" right="0" top="0.74803149606299213" bottom="0.74803149606299213" header="0.31496062992125984" footer="0.31496062992125984"/>
  <pageSetup paperSize="8" scale="75" orientation="landscape" r:id="rId1"/>
  <headerFooter>
    <oddHeader>&amp;CFosse Master Trust Investors' Report - July 2016</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29"/>
  <sheetViews>
    <sheetView tabSelected="1" showRuler="0" showWhiteSpace="0" view="pageLayout" zoomScale="75" zoomScaleNormal="100" zoomScalePageLayoutView="75" workbookViewId="0">
      <selection activeCell="D27" sqref="D27"/>
    </sheetView>
  </sheetViews>
  <sheetFormatPr defaultRowHeight="12.75"/>
  <cols>
    <col min="1" max="1" width="1.7109375" customWidth="1"/>
    <col min="2" max="2" width="15.140625" customWidth="1"/>
    <col min="3" max="3" width="17.28515625" customWidth="1"/>
    <col min="4" max="4" width="14.42578125" bestFit="1" customWidth="1"/>
    <col min="5" max="5" width="18.140625" customWidth="1"/>
    <col min="6" max="6" width="17.7109375" bestFit="1" customWidth="1"/>
    <col min="7" max="7" width="10.28515625" bestFit="1" customWidth="1"/>
    <col min="8" max="8" width="11.7109375" customWidth="1"/>
    <col min="9" max="9" width="17.7109375" bestFit="1" customWidth="1"/>
    <col min="10" max="10" width="15.42578125" bestFit="1" customWidth="1"/>
    <col min="11" max="11" width="14.7109375" bestFit="1" customWidth="1"/>
    <col min="12" max="12" width="17.140625" bestFit="1" customWidth="1"/>
    <col min="13" max="13" width="10.5703125" bestFit="1" customWidth="1"/>
    <col min="14" max="14" width="10.5703125" customWidth="1"/>
    <col min="15" max="15" width="20" bestFit="1" customWidth="1"/>
    <col min="16" max="16" width="11.5703125" bestFit="1" customWidth="1"/>
    <col min="17" max="17" width="13.5703125" bestFit="1" customWidth="1"/>
    <col min="18" max="18" width="10" bestFit="1" customWidth="1"/>
    <col min="19" max="19" width="10.42578125" bestFit="1" customWidth="1"/>
    <col min="20" max="20" width="11.28515625" bestFit="1" customWidth="1"/>
    <col min="21" max="21" width="9.7109375" bestFit="1" customWidth="1"/>
    <col min="22" max="22" width="1.7109375" customWidth="1"/>
  </cols>
  <sheetData>
    <row r="1" spans="1:21">
      <c r="A1" s="457"/>
      <c r="B1" s="457"/>
      <c r="C1" s="457"/>
      <c r="D1" s="457"/>
      <c r="E1" s="457"/>
      <c r="F1" s="457"/>
      <c r="G1" s="457"/>
      <c r="H1" s="457"/>
      <c r="I1" s="457"/>
      <c r="J1" s="457"/>
      <c r="K1" s="457"/>
      <c r="L1" s="457"/>
      <c r="M1" s="457"/>
      <c r="N1" s="457"/>
      <c r="O1" s="457"/>
      <c r="P1" s="457"/>
      <c r="Q1" s="457"/>
      <c r="R1" s="457"/>
      <c r="S1" s="457"/>
      <c r="T1" s="457"/>
      <c r="U1" s="457"/>
    </row>
    <row r="2" spans="1:21" ht="13.5" thickBot="1">
      <c r="A2" s="457"/>
      <c r="B2" s="458" t="s">
        <v>561</v>
      </c>
      <c r="C2" s="459"/>
      <c r="D2" s="459"/>
      <c r="E2" s="459"/>
      <c r="F2" s="459"/>
      <c r="G2" s="459"/>
      <c r="H2" s="459"/>
      <c r="I2" s="459"/>
      <c r="J2" s="459"/>
      <c r="K2" s="459"/>
      <c r="L2" s="459"/>
      <c r="M2" s="459"/>
      <c r="N2" s="459"/>
      <c r="O2" s="459"/>
      <c r="P2" s="459"/>
      <c r="Q2" s="459"/>
      <c r="R2" s="459"/>
      <c r="S2" s="459"/>
      <c r="T2" s="459"/>
      <c r="U2" s="459"/>
    </row>
    <row r="3" spans="1:21">
      <c r="A3" s="457"/>
      <c r="B3" s="460"/>
      <c r="C3" s="461"/>
      <c r="D3" s="461"/>
      <c r="E3" s="461"/>
      <c r="F3" s="461"/>
      <c r="G3" s="461"/>
      <c r="H3" s="461"/>
      <c r="I3" s="461"/>
      <c r="J3" s="461"/>
      <c r="K3" s="461"/>
      <c r="L3" s="461"/>
      <c r="M3" s="461"/>
      <c r="N3" s="461"/>
      <c r="O3" s="461"/>
      <c r="P3" s="461"/>
      <c r="Q3" s="461"/>
      <c r="R3" s="461"/>
      <c r="S3" s="461"/>
      <c r="T3" s="461"/>
      <c r="U3" s="457"/>
    </row>
    <row r="4" spans="1:21">
      <c r="A4" s="457"/>
      <c r="B4" s="462" t="s">
        <v>394</v>
      </c>
      <c r="C4" s="463" t="s">
        <v>675</v>
      </c>
      <c r="D4" s="463"/>
      <c r="E4" s="464"/>
      <c r="F4" s="464"/>
      <c r="G4" s="464"/>
      <c r="H4" s="464"/>
      <c r="I4" s="464"/>
      <c r="J4" s="464"/>
      <c r="K4" s="464"/>
      <c r="L4" s="464"/>
      <c r="M4" s="464"/>
      <c r="N4" s="464"/>
      <c r="O4" s="464"/>
      <c r="P4" s="464"/>
      <c r="Q4" s="464"/>
      <c r="R4" s="465"/>
      <c r="S4" s="465"/>
      <c r="T4" s="457"/>
      <c r="U4" s="457"/>
    </row>
    <row r="5" spans="1:21">
      <c r="A5" s="457"/>
      <c r="B5" s="462"/>
      <c r="C5" s="463"/>
      <c r="D5" s="463"/>
      <c r="E5" s="464"/>
      <c r="F5" s="464"/>
      <c r="G5" s="464"/>
      <c r="H5" s="464"/>
      <c r="I5" s="464"/>
      <c r="J5" s="464"/>
      <c r="K5" s="464"/>
      <c r="L5" s="464"/>
      <c r="M5" s="464"/>
      <c r="N5" s="464"/>
      <c r="O5" s="464"/>
      <c r="P5" s="464"/>
      <c r="Q5" s="464"/>
      <c r="R5" s="465"/>
      <c r="S5" s="465"/>
      <c r="T5" s="457"/>
      <c r="U5" s="457"/>
    </row>
    <row r="6" spans="1:21">
      <c r="A6" s="457"/>
      <c r="B6" s="466" t="s">
        <v>470</v>
      </c>
      <c r="C6" s="467">
        <v>41806</v>
      </c>
      <c r="D6" s="466"/>
      <c r="E6" s="466"/>
      <c r="F6" s="466" t="s">
        <v>590</v>
      </c>
      <c r="G6" s="457"/>
      <c r="H6" s="457"/>
      <c r="I6" s="457"/>
      <c r="J6" s="457"/>
      <c r="K6" s="457"/>
      <c r="L6" s="457"/>
      <c r="M6" s="457"/>
      <c r="N6" s="457"/>
      <c r="O6" s="457"/>
      <c r="P6" s="457"/>
      <c r="Q6" s="457"/>
      <c r="R6" s="457"/>
      <c r="S6" s="457"/>
      <c r="T6" s="457"/>
      <c r="U6" s="457"/>
    </row>
    <row r="7" spans="1:21" ht="13.5" thickBot="1">
      <c r="A7" s="457"/>
      <c r="B7" s="457"/>
      <c r="C7" s="457"/>
      <c r="D7" s="457"/>
      <c r="E7" s="457"/>
      <c r="F7" s="457"/>
      <c r="G7" s="457"/>
      <c r="H7" s="457"/>
      <c r="I7" s="457"/>
      <c r="J7" s="457"/>
      <c r="K7" s="457"/>
      <c r="L7" s="457"/>
      <c r="M7" s="457"/>
      <c r="N7" s="457"/>
      <c r="O7" s="457"/>
      <c r="P7" s="457"/>
      <c r="Q7" s="457"/>
      <c r="R7" s="457"/>
      <c r="S7" s="457"/>
      <c r="T7" s="457"/>
      <c r="U7" s="457"/>
    </row>
    <row r="8" spans="1:21" ht="46.9" customHeight="1" thickBot="1">
      <c r="A8" s="457"/>
      <c r="B8" s="468" t="s">
        <v>591</v>
      </c>
      <c r="C8" s="468" t="s">
        <v>559</v>
      </c>
      <c r="D8" s="468" t="s">
        <v>536</v>
      </c>
      <c r="E8" s="468" t="s">
        <v>122</v>
      </c>
      <c r="F8" s="299" t="s">
        <v>328</v>
      </c>
      <c r="G8" s="468" t="s">
        <v>123</v>
      </c>
      <c r="H8" s="468" t="s">
        <v>245</v>
      </c>
      <c r="I8" s="468" t="s">
        <v>124</v>
      </c>
      <c r="J8" s="468" t="s">
        <v>125</v>
      </c>
      <c r="K8" s="468" t="s">
        <v>126</v>
      </c>
      <c r="L8" s="468" t="s">
        <v>127</v>
      </c>
      <c r="M8" s="468" t="s">
        <v>128</v>
      </c>
      <c r="N8" s="468" t="s">
        <v>129</v>
      </c>
      <c r="O8" s="468" t="s">
        <v>243</v>
      </c>
      <c r="P8" s="468" t="s">
        <v>130</v>
      </c>
      <c r="Q8" s="468" t="s">
        <v>131</v>
      </c>
      <c r="R8" s="468" t="s">
        <v>132</v>
      </c>
      <c r="S8" s="468" t="s">
        <v>133</v>
      </c>
      <c r="T8" s="468" t="s">
        <v>308</v>
      </c>
      <c r="U8" s="468" t="s">
        <v>592</v>
      </c>
    </row>
    <row r="9" spans="1:21">
      <c r="A9" s="457"/>
      <c r="B9" s="469"/>
      <c r="C9" s="469"/>
      <c r="D9" s="469"/>
      <c r="E9" s="469"/>
      <c r="F9" s="300"/>
      <c r="G9" s="469"/>
      <c r="H9" s="470"/>
      <c r="I9" s="469"/>
      <c r="J9" s="469"/>
      <c r="K9" s="469"/>
      <c r="L9" s="469"/>
      <c r="M9" s="469"/>
      <c r="N9" s="469"/>
      <c r="O9" s="469"/>
      <c r="P9" s="469"/>
      <c r="Q9" s="469"/>
      <c r="R9" s="469"/>
      <c r="S9" s="469"/>
      <c r="T9" s="469"/>
      <c r="U9" s="469"/>
    </row>
    <row r="10" spans="1:21" s="457" customFormat="1" ht="12">
      <c r="B10" s="471" t="s">
        <v>112</v>
      </c>
      <c r="C10" s="471" t="s">
        <v>593</v>
      </c>
      <c r="D10" s="471" t="s">
        <v>594</v>
      </c>
      <c r="E10" s="471" t="s">
        <v>321</v>
      </c>
      <c r="F10" s="301" t="s">
        <v>321</v>
      </c>
      <c r="G10" s="471" t="s">
        <v>114</v>
      </c>
      <c r="H10" s="472">
        <v>1.6759999999999999</v>
      </c>
      <c r="I10" s="581">
        <v>850000000</v>
      </c>
      <c r="J10" s="582">
        <v>-850000000</v>
      </c>
      <c r="K10" s="583" t="s">
        <v>588</v>
      </c>
      <c r="L10" s="582" t="s">
        <v>563</v>
      </c>
      <c r="M10" s="571">
        <v>1.1999999999999999E-3</v>
      </c>
      <c r="N10" s="571" t="s">
        <v>588</v>
      </c>
      <c r="O10" s="584" t="s">
        <v>588</v>
      </c>
      <c r="P10" s="584" t="s">
        <v>588</v>
      </c>
      <c r="Q10" s="583" t="s">
        <v>588</v>
      </c>
      <c r="R10" s="473" t="s">
        <v>236</v>
      </c>
      <c r="S10" s="474" t="s">
        <v>595</v>
      </c>
      <c r="T10" s="471" t="s">
        <v>379</v>
      </c>
      <c r="U10" s="471" t="s">
        <v>596</v>
      </c>
    </row>
    <row r="11" spans="1:21" s="457" customFormat="1" ht="12">
      <c r="B11" s="471" t="s">
        <v>115</v>
      </c>
      <c r="C11" s="471" t="s">
        <v>597</v>
      </c>
      <c r="D11" s="471" t="s">
        <v>598</v>
      </c>
      <c r="E11" s="471" t="s">
        <v>113</v>
      </c>
      <c r="F11" s="301" t="s">
        <v>113</v>
      </c>
      <c r="G11" s="471" t="s">
        <v>119</v>
      </c>
      <c r="H11" s="472"/>
      <c r="I11" s="585">
        <v>500000000</v>
      </c>
      <c r="J11" s="583">
        <v>-45574141.899999999</v>
      </c>
      <c r="K11" s="586">
        <v>454425858.10000002</v>
      </c>
      <c r="L11" s="582" t="s">
        <v>120</v>
      </c>
      <c r="M11" s="571">
        <v>4.0000000000000001E-3</v>
      </c>
      <c r="N11" s="571">
        <v>9.2312999999999996E-3</v>
      </c>
      <c r="O11" s="572" t="s">
        <v>674</v>
      </c>
      <c r="P11" s="572">
        <v>42661</v>
      </c>
      <c r="Q11" s="583">
        <v>1057355.0996917628</v>
      </c>
      <c r="R11" s="475">
        <v>42917</v>
      </c>
      <c r="S11" s="475">
        <v>56540</v>
      </c>
      <c r="T11" s="475" t="s">
        <v>379</v>
      </c>
      <c r="U11" s="475" t="s">
        <v>596</v>
      </c>
    </row>
    <row r="12" spans="1:21" ht="13.5" thickBot="1">
      <c r="A12" s="457"/>
      <c r="B12" s="476"/>
      <c r="C12" s="476"/>
      <c r="D12" s="476"/>
      <c r="E12" s="476"/>
      <c r="F12" s="302"/>
      <c r="G12" s="476"/>
      <c r="H12" s="477"/>
      <c r="I12" s="478"/>
      <c r="J12" s="478"/>
      <c r="K12" s="478"/>
      <c r="L12" s="478"/>
      <c r="M12" s="355"/>
      <c r="N12" s="451"/>
      <c r="O12" s="479"/>
      <c r="P12" s="479"/>
      <c r="Q12" s="480"/>
      <c r="R12" s="481"/>
      <c r="S12" s="481"/>
      <c r="T12" s="481"/>
      <c r="U12" s="481"/>
    </row>
    <row r="13" spans="1:21">
      <c r="A13" s="457"/>
      <c r="B13" s="482"/>
      <c r="C13" s="482"/>
      <c r="D13" s="482"/>
      <c r="E13" s="482"/>
      <c r="F13" s="452"/>
      <c r="G13" s="482"/>
      <c r="H13" s="483"/>
      <c r="I13" s="484"/>
      <c r="J13" s="484"/>
      <c r="K13" s="485"/>
      <c r="L13" s="484"/>
      <c r="M13" s="453"/>
      <c r="N13" s="453"/>
      <c r="O13" s="486"/>
      <c r="P13" s="486"/>
      <c r="Q13" s="487"/>
      <c r="R13" s="488"/>
      <c r="S13" s="488"/>
      <c r="T13" s="488"/>
      <c r="U13" s="457"/>
    </row>
    <row r="14" spans="1:21">
      <c r="A14" s="457"/>
      <c r="B14" s="466" t="s">
        <v>599</v>
      </c>
      <c r="C14" s="482"/>
      <c r="D14" s="482"/>
      <c r="E14" s="482"/>
      <c r="F14" s="452"/>
      <c r="G14" s="482"/>
      <c r="H14" s="483"/>
      <c r="I14" s="484"/>
      <c r="J14" s="484"/>
      <c r="K14" s="485"/>
      <c r="L14" s="484"/>
      <c r="M14" s="453"/>
      <c r="N14" s="453"/>
      <c r="O14" s="486"/>
      <c r="P14" s="486"/>
      <c r="Q14" s="487"/>
      <c r="R14" s="488"/>
      <c r="S14" s="488"/>
      <c r="T14" s="488"/>
      <c r="U14" s="457"/>
    </row>
    <row r="15" spans="1:21">
      <c r="A15" s="457"/>
      <c r="B15" s="457"/>
      <c r="C15" s="457"/>
      <c r="D15" s="457"/>
      <c r="E15" s="457"/>
      <c r="F15" s="457"/>
      <c r="G15" s="457"/>
      <c r="H15" s="457"/>
      <c r="I15" s="457"/>
      <c r="J15" s="457"/>
      <c r="K15" s="457"/>
      <c r="L15" s="457"/>
      <c r="M15" s="457"/>
      <c r="N15" s="457"/>
      <c r="O15" s="457"/>
      <c r="P15" s="457"/>
      <c r="Q15" s="457"/>
      <c r="R15" s="457"/>
      <c r="S15" s="457"/>
      <c r="T15" s="457"/>
      <c r="U15" s="457"/>
    </row>
    <row r="16" spans="1:21">
      <c r="A16" s="457"/>
      <c r="B16" s="466" t="s">
        <v>470</v>
      </c>
      <c r="C16" s="467">
        <v>42087</v>
      </c>
      <c r="D16" s="466"/>
      <c r="E16" s="466"/>
      <c r="F16" s="489" t="s">
        <v>600</v>
      </c>
      <c r="G16" s="457"/>
      <c r="H16" s="457"/>
      <c r="I16" s="457"/>
      <c r="J16" s="457"/>
      <c r="K16" s="457"/>
      <c r="L16" s="457"/>
      <c r="M16" s="457"/>
      <c r="N16" s="457"/>
      <c r="O16" s="457"/>
      <c r="P16" s="457"/>
      <c r="Q16" s="457"/>
      <c r="R16" s="457"/>
      <c r="S16" s="457"/>
      <c r="T16" s="457"/>
      <c r="U16" s="457"/>
    </row>
    <row r="17" spans="1:23" ht="13.5" thickBot="1">
      <c r="A17" s="457"/>
      <c r="B17" s="457"/>
      <c r="C17" s="457"/>
      <c r="D17" s="457"/>
      <c r="E17" s="457"/>
      <c r="F17" s="457"/>
      <c r="G17" s="457"/>
      <c r="H17" s="457"/>
      <c r="I17" s="457"/>
      <c r="J17" s="457"/>
      <c r="K17" s="457"/>
      <c r="L17" s="457"/>
      <c r="M17" s="457"/>
      <c r="N17" s="457"/>
      <c r="O17" s="457"/>
      <c r="P17" s="457"/>
      <c r="Q17" s="457"/>
      <c r="R17" s="457"/>
      <c r="S17" s="457"/>
      <c r="T17" s="457"/>
      <c r="U17" s="457"/>
    </row>
    <row r="18" spans="1:23" ht="45.6" customHeight="1" thickBot="1">
      <c r="A18" s="457"/>
      <c r="B18" s="468" t="s">
        <v>601</v>
      </c>
      <c r="C18" s="468" t="s">
        <v>559</v>
      </c>
      <c r="D18" s="468" t="s">
        <v>536</v>
      </c>
      <c r="E18" s="468" t="s">
        <v>122</v>
      </c>
      <c r="F18" s="299" t="s">
        <v>328</v>
      </c>
      <c r="G18" s="468" t="s">
        <v>123</v>
      </c>
      <c r="H18" s="468" t="s">
        <v>245</v>
      </c>
      <c r="I18" s="468" t="s">
        <v>124</v>
      </c>
      <c r="J18" s="468" t="s">
        <v>125</v>
      </c>
      <c r="K18" s="468" t="s">
        <v>126</v>
      </c>
      <c r="L18" s="468" t="s">
        <v>127</v>
      </c>
      <c r="M18" s="468" t="s">
        <v>128</v>
      </c>
      <c r="N18" s="468" t="s">
        <v>129</v>
      </c>
      <c r="O18" s="468" t="s">
        <v>243</v>
      </c>
      <c r="P18" s="468" t="s">
        <v>130</v>
      </c>
      <c r="Q18" s="468" t="s">
        <v>131</v>
      </c>
      <c r="R18" s="468" t="s">
        <v>132</v>
      </c>
      <c r="S18" s="468" t="s">
        <v>133</v>
      </c>
      <c r="T18" s="468" t="s">
        <v>308</v>
      </c>
      <c r="U18" s="468" t="s">
        <v>592</v>
      </c>
    </row>
    <row r="19" spans="1:23">
      <c r="A19" s="457"/>
      <c r="B19" s="469"/>
      <c r="C19" s="469"/>
      <c r="D19" s="469"/>
      <c r="E19" s="469"/>
      <c r="F19" s="300"/>
      <c r="G19" s="469"/>
      <c r="H19" s="470"/>
      <c r="I19" s="469"/>
      <c r="J19" s="469"/>
      <c r="K19" s="469"/>
      <c r="L19" s="469"/>
      <c r="M19" s="469"/>
      <c r="N19" s="469"/>
      <c r="O19" s="469"/>
      <c r="P19" s="469"/>
      <c r="Q19" s="469"/>
      <c r="R19" s="469"/>
      <c r="S19" s="469"/>
      <c r="T19" s="469"/>
      <c r="U19" s="469"/>
    </row>
    <row r="20" spans="1:23">
      <c r="A20" s="457"/>
      <c r="B20" s="471" t="s">
        <v>112</v>
      </c>
      <c r="C20" s="471" t="s">
        <v>602</v>
      </c>
      <c r="D20" s="471" t="s">
        <v>603</v>
      </c>
      <c r="E20" s="471" t="s">
        <v>321</v>
      </c>
      <c r="F20" s="471" t="s">
        <v>321</v>
      </c>
      <c r="G20" s="471" t="s">
        <v>114</v>
      </c>
      <c r="H20" s="472">
        <v>1.4744999999999999</v>
      </c>
      <c r="I20" s="581">
        <v>500000000</v>
      </c>
      <c r="J20" s="583">
        <v>-500000000</v>
      </c>
      <c r="K20" s="583">
        <v>0</v>
      </c>
      <c r="L20" s="582" t="s">
        <v>563</v>
      </c>
      <c r="M20" s="575">
        <v>1.8E-3</v>
      </c>
      <c r="N20" s="571" t="s">
        <v>588</v>
      </c>
      <c r="O20" s="584" t="s">
        <v>588</v>
      </c>
      <c r="P20" s="584" t="s">
        <v>588</v>
      </c>
      <c r="Q20" s="583" t="s">
        <v>588</v>
      </c>
      <c r="R20" s="475" t="s">
        <v>236</v>
      </c>
      <c r="S20" s="474" t="s">
        <v>604</v>
      </c>
      <c r="T20" s="475" t="s">
        <v>379</v>
      </c>
      <c r="U20" s="475" t="s">
        <v>596</v>
      </c>
      <c r="W20" s="488"/>
    </row>
    <row r="21" spans="1:23">
      <c r="A21" s="457"/>
      <c r="B21" s="471" t="s">
        <v>115</v>
      </c>
      <c r="C21" s="471" t="s">
        <v>605</v>
      </c>
      <c r="D21" s="471" t="s">
        <v>606</v>
      </c>
      <c r="E21" s="471" t="s">
        <v>113</v>
      </c>
      <c r="F21" s="471" t="s">
        <v>113</v>
      </c>
      <c r="G21" s="471" t="s">
        <v>114</v>
      </c>
      <c r="H21" s="472">
        <v>1.4744999999999999</v>
      </c>
      <c r="I21" s="585">
        <v>300000000</v>
      </c>
      <c r="J21" s="583">
        <v>-44580840.25</v>
      </c>
      <c r="K21" s="585">
        <v>255419159.75</v>
      </c>
      <c r="L21" s="582" t="s">
        <v>564</v>
      </c>
      <c r="M21" s="575">
        <v>3.0000000000000001E-3</v>
      </c>
      <c r="N21" s="575">
        <v>9.7910000000000011E-3</v>
      </c>
      <c r="O21" s="572" t="s">
        <v>674</v>
      </c>
      <c r="P21" s="572">
        <v>42661</v>
      </c>
      <c r="Q21" s="587">
        <v>639095.63157313061</v>
      </c>
      <c r="R21" s="475">
        <v>42917</v>
      </c>
      <c r="S21" s="475">
        <v>56540</v>
      </c>
      <c r="T21" s="475" t="s">
        <v>379</v>
      </c>
      <c r="U21" s="475" t="s">
        <v>596</v>
      </c>
    </row>
    <row r="22" spans="1:23">
      <c r="A22" s="457"/>
      <c r="B22" s="471" t="s">
        <v>116</v>
      </c>
      <c r="C22" s="471" t="s">
        <v>607</v>
      </c>
      <c r="D22" s="471" t="s">
        <v>608</v>
      </c>
      <c r="E22" s="471" t="s">
        <v>113</v>
      </c>
      <c r="F22" s="471" t="s">
        <v>113</v>
      </c>
      <c r="G22" s="471" t="s">
        <v>119</v>
      </c>
      <c r="H22" s="472"/>
      <c r="I22" s="585">
        <v>500000000</v>
      </c>
      <c r="J22" s="583" t="s">
        <v>588</v>
      </c>
      <c r="K22" s="585">
        <v>500000000</v>
      </c>
      <c r="L22" s="582" t="s">
        <v>120</v>
      </c>
      <c r="M22" s="575">
        <v>3.2000000000000002E-3</v>
      </c>
      <c r="N22" s="575">
        <v>8.4312999999999992E-3</v>
      </c>
      <c r="O22" s="572" t="s">
        <v>674</v>
      </c>
      <c r="P22" s="572">
        <v>42661</v>
      </c>
      <c r="Q22" s="587">
        <v>1059671.5846994536</v>
      </c>
      <c r="R22" s="475">
        <v>43191</v>
      </c>
      <c r="S22" s="475">
        <v>56540</v>
      </c>
      <c r="T22" s="475" t="s">
        <v>379</v>
      </c>
      <c r="U22" s="475" t="s">
        <v>596</v>
      </c>
    </row>
    <row r="23" spans="1:23" ht="13.5" thickBot="1">
      <c r="A23" s="457"/>
      <c r="B23" s="476"/>
      <c r="C23" s="476"/>
      <c r="D23" s="476"/>
      <c r="E23" s="476"/>
      <c r="F23" s="302"/>
      <c r="G23" s="476"/>
      <c r="H23" s="477"/>
      <c r="I23" s="478"/>
      <c r="J23" s="490"/>
      <c r="K23" s="478"/>
      <c r="L23" s="478"/>
      <c r="M23" s="355"/>
      <c r="N23" s="451"/>
      <c r="O23" s="479"/>
      <c r="P23" s="479"/>
      <c r="Q23" s="480"/>
      <c r="R23" s="481"/>
      <c r="S23" s="481"/>
      <c r="T23" s="481"/>
      <c r="U23" s="481"/>
    </row>
    <row r="24" spans="1:23">
      <c r="A24" s="457"/>
      <c r="B24" s="457"/>
      <c r="C24" s="457"/>
      <c r="D24" s="457"/>
      <c r="E24" s="457"/>
      <c r="F24" s="457"/>
      <c r="G24" s="457"/>
      <c r="H24" s="457"/>
      <c r="I24" s="457"/>
      <c r="J24" s="457"/>
      <c r="K24" s="457"/>
      <c r="L24" s="457"/>
      <c r="M24" s="457"/>
      <c r="N24" s="457"/>
      <c r="O24" s="457"/>
      <c r="P24" s="457"/>
      <c r="Q24" s="457"/>
      <c r="R24" s="457"/>
      <c r="S24" s="457"/>
      <c r="T24" s="457"/>
      <c r="U24" s="457"/>
    </row>
    <row r="25" spans="1:23">
      <c r="A25" s="457"/>
      <c r="B25" s="489" t="s">
        <v>609</v>
      </c>
      <c r="C25" s="457"/>
      <c r="D25" s="457"/>
      <c r="E25" s="457"/>
      <c r="F25" s="457"/>
      <c r="G25" s="457"/>
      <c r="H25" s="457"/>
      <c r="I25" s="457"/>
      <c r="J25" s="457"/>
      <c r="K25" s="457"/>
      <c r="L25" s="457"/>
      <c r="M25" s="457"/>
      <c r="N25" s="457"/>
      <c r="O25" s="491"/>
      <c r="P25" s="457"/>
      <c r="Q25" s="457"/>
      <c r="R25" s="457"/>
      <c r="S25" s="457"/>
      <c r="T25" s="457"/>
      <c r="U25" s="457"/>
    </row>
    <row r="26" spans="1:23">
      <c r="A26" s="457"/>
      <c r="B26" s="457"/>
      <c r="C26" s="457"/>
      <c r="D26" s="457"/>
      <c r="E26" s="457"/>
      <c r="F26" s="457"/>
      <c r="G26" s="457"/>
      <c r="H26" s="457"/>
      <c r="I26" s="457"/>
      <c r="J26" s="457"/>
      <c r="K26" s="457"/>
      <c r="L26" s="457"/>
      <c r="M26" s="457"/>
      <c r="N26" s="457"/>
      <c r="O26" s="491"/>
      <c r="P26" s="457"/>
      <c r="Q26" s="457"/>
      <c r="R26" s="457"/>
      <c r="S26" s="457"/>
      <c r="T26" s="457"/>
      <c r="U26" s="457"/>
    </row>
    <row r="27" spans="1:23">
      <c r="A27" s="457"/>
      <c r="B27" s="457"/>
      <c r="C27" s="457"/>
      <c r="D27" s="457"/>
      <c r="E27" s="457"/>
      <c r="F27" s="457"/>
      <c r="G27" s="457"/>
      <c r="H27" s="457"/>
      <c r="I27" s="457"/>
      <c r="J27" s="457"/>
      <c r="K27" s="457"/>
      <c r="L27" s="457"/>
      <c r="M27" s="457"/>
      <c r="N27" s="457"/>
      <c r="O27" s="457"/>
      <c r="P27" s="457"/>
      <c r="Q27" s="457"/>
      <c r="R27" s="457"/>
      <c r="S27" s="457"/>
      <c r="T27" s="457"/>
      <c r="U27" s="457"/>
    </row>
    <row r="28" spans="1:23">
      <c r="A28" s="457"/>
      <c r="B28" s="457"/>
      <c r="C28" s="457"/>
      <c r="D28" s="457"/>
      <c r="E28" s="457"/>
      <c r="F28" s="457"/>
      <c r="G28" s="457"/>
      <c r="H28" s="457"/>
      <c r="I28" s="457"/>
      <c r="J28" s="457"/>
      <c r="K28" s="457"/>
      <c r="L28" s="457"/>
      <c r="M28" s="457"/>
      <c r="N28" s="457"/>
      <c r="O28" s="457"/>
      <c r="P28" s="457"/>
      <c r="Q28" s="457"/>
      <c r="R28" s="457"/>
      <c r="S28" s="457"/>
      <c r="T28" s="457"/>
      <c r="U28" s="457"/>
    </row>
    <row r="29" spans="1:23">
      <c r="A29" s="457"/>
      <c r="B29" s="457"/>
      <c r="C29" s="457"/>
      <c r="D29" s="457"/>
      <c r="E29" s="457"/>
      <c r="F29" s="457"/>
      <c r="G29" s="457"/>
      <c r="H29" s="457"/>
      <c r="I29" s="457"/>
      <c r="J29" s="457"/>
      <c r="K29" s="457"/>
      <c r="L29" s="457"/>
      <c r="M29" s="457"/>
      <c r="N29" s="492"/>
      <c r="O29" s="457"/>
      <c r="P29" s="457"/>
      <c r="Q29" s="457"/>
      <c r="R29" s="457"/>
      <c r="S29" s="457"/>
      <c r="T29" s="457"/>
      <c r="U29" s="457"/>
    </row>
  </sheetData>
  <pageMargins left="0" right="0" top="0.74803149606299213" bottom="0.74803149606299213" header="0.31496062992125984" footer="0.31496062992125984"/>
  <pageSetup paperSize="8" scale="75" orientation="landscape" r:id="rId1"/>
  <headerFooter>
    <oddHeader>&amp;CFosse Master Trust Investors' Report - July 2016</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sheetPr>
  <dimension ref="B1:G48"/>
  <sheetViews>
    <sheetView tabSelected="1" showRuler="0" view="pageLayout" zoomScale="75" zoomScaleNormal="100" zoomScaleSheetLayoutView="80" zoomScalePageLayoutView="75" workbookViewId="0">
      <selection activeCell="D27" sqref="D27"/>
    </sheetView>
  </sheetViews>
  <sheetFormatPr defaultColWidth="5" defaultRowHeight="12"/>
  <cols>
    <col min="1" max="1" width="5" style="457" customWidth="1"/>
    <col min="2" max="2" width="55.85546875" style="457" bestFit="1" customWidth="1"/>
    <col min="3" max="3" width="19.42578125" style="457" customWidth="1"/>
    <col min="4" max="7" width="17.85546875" style="457" customWidth="1"/>
    <col min="8" max="16384" width="5" style="457"/>
  </cols>
  <sheetData>
    <row r="1" spans="2:7" ht="12.75" thickBot="1"/>
    <row r="2" spans="2:7">
      <c r="B2" s="493" t="s">
        <v>144</v>
      </c>
      <c r="C2" s="493" t="s">
        <v>13</v>
      </c>
      <c r="D2" s="494" t="s">
        <v>158</v>
      </c>
      <c r="E2" s="495" t="s">
        <v>154</v>
      </c>
      <c r="F2" s="493" t="s">
        <v>156</v>
      </c>
      <c r="G2" s="493" t="s">
        <v>22</v>
      </c>
    </row>
    <row r="3" spans="2:7" ht="12.75" thickBot="1">
      <c r="B3" s="496"/>
      <c r="C3" s="496" t="s">
        <v>221</v>
      </c>
      <c r="D3" s="496"/>
      <c r="E3" s="497" t="s">
        <v>155</v>
      </c>
      <c r="F3" s="498" t="s">
        <v>157</v>
      </c>
      <c r="G3" s="496"/>
    </row>
    <row r="4" spans="2:7">
      <c r="B4" s="499"/>
      <c r="C4" s="470"/>
      <c r="D4" s="470"/>
      <c r="E4" s="470"/>
      <c r="F4" s="500"/>
      <c r="G4" s="470"/>
    </row>
    <row r="5" spans="2:7">
      <c r="B5" s="501" t="s">
        <v>21</v>
      </c>
      <c r="C5" s="502">
        <v>2468439475.1252275</v>
      </c>
      <c r="D5" s="225">
        <v>0.94697095489097027</v>
      </c>
      <c r="E5" s="225">
        <v>5.3029045109029692E-2</v>
      </c>
      <c r="F5" s="225">
        <v>9.2926713373172418E-2</v>
      </c>
      <c r="G5" s="225">
        <v>9.2499999999999999E-2</v>
      </c>
    </row>
    <row r="6" spans="2:7">
      <c r="B6" s="501" t="s">
        <v>140</v>
      </c>
      <c r="C6" s="502">
        <v>0</v>
      </c>
      <c r="D6" s="225">
        <v>0</v>
      </c>
      <c r="E6" s="225">
        <v>0</v>
      </c>
      <c r="F6" s="225">
        <v>0</v>
      </c>
      <c r="G6" s="225">
        <v>0</v>
      </c>
    </row>
    <row r="7" spans="2:7">
      <c r="B7" s="501" t="s">
        <v>197</v>
      </c>
      <c r="C7" s="502">
        <v>0</v>
      </c>
      <c r="D7" s="225">
        <v>0</v>
      </c>
      <c r="E7" s="225">
        <v>0</v>
      </c>
      <c r="F7" s="225">
        <v>0</v>
      </c>
      <c r="G7" s="225">
        <v>0</v>
      </c>
    </row>
    <row r="8" spans="2:7">
      <c r="B8" s="501" t="s">
        <v>141</v>
      </c>
      <c r="C8" s="502">
        <v>0</v>
      </c>
      <c r="D8" s="225">
        <v>0</v>
      </c>
      <c r="E8" s="225">
        <v>0</v>
      </c>
      <c r="F8" s="225">
        <v>0</v>
      </c>
      <c r="G8" s="225">
        <v>0</v>
      </c>
    </row>
    <row r="9" spans="2:7" ht="12.75" thickBot="1">
      <c r="B9" s="501" t="s">
        <v>226</v>
      </c>
      <c r="C9" s="506">
        <v>138229148</v>
      </c>
      <c r="D9" s="225">
        <v>5.3029045109029692E-2</v>
      </c>
      <c r="E9" s="225">
        <v>0</v>
      </c>
      <c r="F9" s="225">
        <v>0</v>
      </c>
      <c r="G9" s="225">
        <v>0</v>
      </c>
    </row>
    <row r="10" spans="2:7">
      <c r="B10" s="501"/>
      <c r="C10" s="502">
        <v>2606668623.1252275</v>
      </c>
      <c r="D10" s="226">
        <v>1</v>
      </c>
      <c r="E10" s="225"/>
      <c r="F10" s="227"/>
      <c r="G10" s="228"/>
    </row>
    <row r="11" spans="2:7" ht="12.75" thickBot="1">
      <c r="B11" s="501"/>
      <c r="C11" s="502"/>
      <c r="D11" s="225"/>
      <c r="E11" s="225"/>
      <c r="F11" s="227"/>
      <c r="G11" s="228"/>
    </row>
    <row r="12" spans="2:7">
      <c r="B12" s="503"/>
      <c r="C12" s="504"/>
      <c r="D12" s="226"/>
      <c r="E12" s="226"/>
      <c r="F12" s="229"/>
      <c r="G12" s="230"/>
    </row>
    <row r="13" spans="2:7">
      <c r="B13" s="501" t="s">
        <v>693</v>
      </c>
      <c r="C13" s="502">
        <v>104000000</v>
      </c>
      <c r="D13" s="225">
        <v>3.9897668264142726E-2</v>
      </c>
      <c r="E13" s="225"/>
      <c r="F13" s="227"/>
      <c r="G13" s="228"/>
    </row>
    <row r="14" spans="2:7" ht="12.75" thickBot="1">
      <c r="B14" s="505"/>
      <c r="C14" s="506"/>
      <c r="D14" s="506"/>
      <c r="E14" s="231"/>
      <c r="F14" s="232"/>
      <c r="G14" s="231"/>
    </row>
    <row r="15" spans="2:7">
      <c r="B15" s="507"/>
      <c r="C15" s="508"/>
      <c r="D15" s="508"/>
      <c r="E15" s="233"/>
      <c r="F15" s="234"/>
      <c r="G15" s="233"/>
    </row>
    <row r="16" spans="2:7" ht="12.75" thickBot="1">
      <c r="B16" s="234"/>
      <c r="C16" s="234"/>
      <c r="D16" s="509"/>
      <c r="E16" s="252"/>
      <c r="F16" s="234"/>
      <c r="G16" s="233"/>
    </row>
    <row r="17" spans="2:7">
      <c r="B17" s="503" t="s">
        <v>150</v>
      </c>
      <c r="C17" s="510">
        <v>0</v>
      </c>
      <c r="D17" s="482"/>
      <c r="E17" s="482"/>
      <c r="F17" s="482"/>
      <c r="G17" s="482"/>
    </row>
    <row r="18" spans="2:7">
      <c r="B18" s="501" t="s">
        <v>151</v>
      </c>
      <c r="C18" s="511">
        <v>0</v>
      </c>
      <c r="D18" s="508"/>
      <c r="E18" s="235"/>
      <c r="F18" s="482"/>
      <c r="G18" s="482"/>
    </row>
    <row r="19" spans="2:7">
      <c r="B19" s="501" t="s">
        <v>223</v>
      </c>
      <c r="C19" s="511">
        <v>0</v>
      </c>
      <c r="D19" s="508"/>
      <c r="E19" s="512"/>
      <c r="F19" s="461"/>
      <c r="G19" s="461"/>
    </row>
    <row r="20" spans="2:7">
      <c r="B20" s="501" t="s">
        <v>224</v>
      </c>
      <c r="C20" s="511">
        <v>0</v>
      </c>
      <c r="D20" s="508"/>
      <c r="E20" s="461"/>
      <c r="F20" s="461"/>
      <c r="G20" s="461"/>
    </row>
    <row r="21" spans="2:7">
      <c r="B21" s="501" t="s">
        <v>210</v>
      </c>
      <c r="C21" s="511">
        <v>0</v>
      </c>
      <c r="D21" s="508"/>
      <c r="E21" s="235"/>
      <c r="F21" s="482"/>
      <c r="G21" s="482"/>
    </row>
    <row r="22" spans="2:7" ht="12.75" thickBot="1">
      <c r="B22" s="513" t="s">
        <v>209</v>
      </c>
      <c r="C22" s="514">
        <v>0</v>
      </c>
      <c r="D22" s="508"/>
      <c r="E22" s="235"/>
      <c r="F22" s="482"/>
      <c r="G22" s="482"/>
    </row>
    <row r="23" spans="2:7">
      <c r="B23" s="515"/>
      <c r="C23" s="515"/>
      <c r="D23" s="516"/>
      <c r="E23" s="236"/>
      <c r="F23" s="482"/>
      <c r="G23" s="482"/>
    </row>
    <row r="24" spans="2:7" ht="12.75" thickBot="1">
      <c r="B24" s="234"/>
      <c r="C24" s="234"/>
      <c r="D24" s="508"/>
      <c r="E24" s="233"/>
      <c r="F24" s="234"/>
      <c r="G24" s="233"/>
    </row>
    <row r="25" spans="2:7">
      <c r="B25" s="517" t="s">
        <v>480</v>
      </c>
      <c r="C25" s="518"/>
      <c r="D25" s="461"/>
      <c r="F25" s="234"/>
    </row>
    <row r="26" spans="2:7" ht="12.75" thickBot="1">
      <c r="B26" s="519"/>
      <c r="C26" s="520"/>
      <c r="D26" s="461"/>
    </row>
    <row r="27" spans="2:7">
      <c r="B27" s="501" t="s">
        <v>471</v>
      </c>
      <c r="C27" s="502">
        <v>100000000</v>
      </c>
      <c r="D27" s="461"/>
    </row>
    <row r="28" spans="2:7">
      <c r="B28" s="501" t="s">
        <v>139</v>
      </c>
      <c r="C28" s="502">
        <v>0</v>
      </c>
      <c r="D28" s="461"/>
    </row>
    <row r="29" spans="2:7">
      <c r="B29" s="501" t="s">
        <v>472</v>
      </c>
      <c r="C29" s="502">
        <v>4000000</v>
      </c>
      <c r="D29" s="461"/>
    </row>
    <row r="30" spans="2:7" ht="12.75" thickBot="1">
      <c r="B30" s="505" t="s">
        <v>473</v>
      </c>
      <c r="C30" s="506">
        <v>104000000</v>
      </c>
      <c r="D30" s="461"/>
      <c r="E30" s="233"/>
      <c r="F30" s="234"/>
      <c r="G30" s="464"/>
    </row>
    <row r="31" spans="2:7">
      <c r="B31" s="461"/>
      <c r="C31" s="461"/>
      <c r="D31" s="508"/>
      <c r="E31" s="461"/>
      <c r="F31" s="461"/>
      <c r="G31" s="461"/>
    </row>
    <row r="32" spans="2:7" ht="12.75" thickBot="1">
      <c r="B32" s="461"/>
      <c r="C32" s="461"/>
      <c r="D32" s="461"/>
      <c r="E32" s="461"/>
      <c r="F32" s="461"/>
      <c r="G32" s="464"/>
    </row>
    <row r="33" spans="2:7">
      <c r="B33" s="517" t="s">
        <v>669</v>
      </c>
      <c r="C33" s="237" t="s">
        <v>633</v>
      </c>
      <c r="D33" s="237" t="s">
        <v>634</v>
      </c>
      <c r="E33" s="464"/>
      <c r="F33" s="464"/>
      <c r="G33" s="461"/>
    </row>
    <row r="34" spans="2:7" ht="12.75" thickBot="1">
      <c r="B34" s="519"/>
      <c r="C34" s="238"/>
      <c r="D34" s="238"/>
      <c r="E34" s="464"/>
      <c r="F34" s="464"/>
      <c r="G34" s="461"/>
    </row>
    <row r="35" spans="2:7">
      <c r="B35" s="521" t="s">
        <v>629</v>
      </c>
      <c r="C35" s="226">
        <v>4.0340222926025238E-3</v>
      </c>
      <c r="D35" s="226">
        <v>1.0004418917519686E-3</v>
      </c>
      <c r="F35" s="522"/>
      <c r="G35" s="515"/>
    </row>
    <row r="36" spans="2:7" ht="12.75" thickBot="1">
      <c r="B36" s="513" t="s">
        <v>630</v>
      </c>
      <c r="C36" s="231">
        <v>9.9945018577168761E-3</v>
      </c>
      <c r="D36" s="231">
        <v>6.9917034909793294E-3</v>
      </c>
      <c r="E36" s="522"/>
      <c r="F36" s="522"/>
      <c r="G36" s="515"/>
    </row>
    <row r="37" spans="2:7">
      <c r="B37" s="464" t="s">
        <v>474</v>
      </c>
      <c r="C37" s="482"/>
      <c r="D37" s="464"/>
      <c r="E37" s="235"/>
      <c r="F37" s="235"/>
      <c r="G37" s="235"/>
    </row>
    <row r="38" spans="2:7" ht="12.75" thickBot="1">
      <c r="C38" s="523"/>
      <c r="D38" s="523"/>
    </row>
    <row r="39" spans="2:7">
      <c r="B39" s="517" t="s">
        <v>670</v>
      </c>
      <c r="C39" s="237" t="s">
        <v>633</v>
      </c>
      <c r="D39" s="237" t="s">
        <v>634</v>
      </c>
    </row>
    <row r="40" spans="2:7" ht="12.75" thickBot="1">
      <c r="B40" s="519"/>
      <c r="C40" s="238"/>
      <c r="D40" s="238"/>
    </row>
    <row r="41" spans="2:7" ht="12.75" thickBot="1">
      <c r="B41" s="513" t="s">
        <v>635</v>
      </c>
      <c r="C41" s="638">
        <v>2.5930143887258228E-2</v>
      </c>
      <c r="D41" s="638">
        <v>2.5305273874535072E-2</v>
      </c>
    </row>
    <row r="42" spans="2:7">
      <c r="B42" s="464" t="s">
        <v>636</v>
      </c>
      <c r="C42" s="482"/>
      <c r="D42" s="464"/>
    </row>
    <row r="43" spans="2:7" ht="12.75" thickBot="1">
      <c r="C43" s="568"/>
      <c r="D43" s="523"/>
    </row>
    <row r="44" spans="2:7">
      <c r="B44" s="503" t="s">
        <v>475</v>
      </c>
      <c r="C44" s="502">
        <v>70158484.189999998</v>
      </c>
      <c r="D44" s="523"/>
    </row>
    <row r="45" spans="2:7">
      <c r="B45" s="500" t="s">
        <v>476</v>
      </c>
      <c r="C45" s="358">
        <v>0</v>
      </c>
    </row>
    <row r="46" spans="2:7">
      <c r="B46" s="500" t="s">
        <v>477</v>
      </c>
      <c r="C46" s="358">
        <v>0</v>
      </c>
    </row>
    <row r="47" spans="2:7" ht="12.75" thickBot="1">
      <c r="B47" s="524" t="s">
        <v>478</v>
      </c>
      <c r="C47" s="359">
        <v>0</v>
      </c>
    </row>
    <row r="48" spans="2:7" ht="12.75" thickBot="1">
      <c r="B48" s="505" t="s">
        <v>479</v>
      </c>
      <c r="C48" s="359">
        <v>70158484.189999998</v>
      </c>
    </row>
  </sheetData>
  <pageMargins left="0" right="0" top="0.74803149606299213" bottom="0.74803149606299213" header="0.31496062992125984" footer="0.31496062992125984"/>
  <pageSetup paperSize="8" scale="75" orientation="landscape" r:id="rId1"/>
  <headerFooter>
    <oddHeader>&amp;CFosse Master Trust Investors' Report - July 2016</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sheetPr>
  <dimension ref="B2:J67"/>
  <sheetViews>
    <sheetView tabSelected="1" showRuler="0" view="pageLayout" zoomScale="75" zoomScaleNormal="70" zoomScaleSheetLayoutView="100" zoomScalePageLayoutView="75" workbookViewId="0">
      <selection activeCell="D27" sqref="D27"/>
    </sheetView>
  </sheetViews>
  <sheetFormatPr defaultColWidth="5" defaultRowHeight="12"/>
  <cols>
    <col min="1" max="1" width="5" style="457" customWidth="1"/>
    <col min="2" max="2" width="46.28515625" style="457" customWidth="1"/>
    <col min="3" max="3" width="16.7109375" style="457" customWidth="1"/>
    <col min="4" max="4" width="5" style="457"/>
    <col min="5" max="5" width="46.28515625" style="457" customWidth="1"/>
    <col min="6" max="6" width="16.7109375" style="457" customWidth="1"/>
    <col min="7" max="7" width="8" style="457" customWidth="1"/>
    <col min="8" max="8" width="46.28515625" style="457" bestFit="1" customWidth="1"/>
    <col min="9" max="9" width="16.7109375" style="457" customWidth="1"/>
    <col min="10" max="16384" width="5" style="457"/>
  </cols>
  <sheetData>
    <row r="2" spans="2:10" ht="12.75" thickBot="1">
      <c r="B2" s="458" t="s">
        <v>322</v>
      </c>
      <c r="C2" s="459"/>
      <c r="D2" s="459"/>
      <c r="E2" s="459"/>
      <c r="F2" s="459"/>
      <c r="G2" s="459"/>
      <c r="H2" s="459"/>
      <c r="I2" s="459"/>
      <c r="J2" s="459"/>
    </row>
    <row r="3" spans="2:10">
      <c r="B3" s="460"/>
      <c r="C3" s="461"/>
      <c r="D3" s="461"/>
      <c r="E3" s="461"/>
      <c r="F3" s="461"/>
      <c r="G3" s="461"/>
      <c r="H3" s="461"/>
      <c r="I3" s="461"/>
      <c r="J3" s="461"/>
    </row>
    <row r="4" spans="2:10">
      <c r="B4" s="525" t="s">
        <v>272</v>
      </c>
      <c r="C4" s="526"/>
      <c r="D4" s="527"/>
      <c r="E4" s="525" t="s">
        <v>484</v>
      </c>
      <c r="F4" s="525"/>
      <c r="G4" s="527"/>
      <c r="H4" s="525" t="s">
        <v>273</v>
      </c>
      <c r="I4" s="525"/>
    </row>
    <row r="5" spans="2:10">
      <c r="B5" s="528" t="s">
        <v>684</v>
      </c>
      <c r="C5" s="527"/>
      <c r="D5" s="527"/>
      <c r="E5" s="527"/>
      <c r="F5" s="527"/>
      <c r="G5" s="527"/>
      <c r="H5" s="527"/>
      <c r="I5" s="527"/>
    </row>
    <row r="6" spans="2:10">
      <c r="B6" s="527" t="s">
        <v>274</v>
      </c>
      <c r="C6" s="529">
        <v>0</v>
      </c>
      <c r="D6" s="527"/>
      <c r="E6" s="527" t="s">
        <v>485</v>
      </c>
      <c r="F6" s="190">
        <v>0</v>
      </c>
      <c r="G6" s="527"/>
      <c r="H6" s="527" t="s">
        <v>499</v>
      </c>
      <c r="I6" s="530">
        <v>0</v>
      </c>
    </row>
    <row r="7" spans="2:10">
      <c r="B7" s="527" t="s">
        <v>275</v>
      </c>
      <c r="C7" s="529">
        <v>0</v>
      </c>
      <c r="D7" s="527"/>
      <c r="E7" s="527" t="s">
        <v>276</v>
      </c>
      <c r="F7" s="190">
        <v>683394.99303639319</v>
      </c>
      <c r="G7" s="527"/>
      <c r="H7" s="527" t="s">
        <v>500</v>
      </c>
      <c r="I7" s="530">
        <v>0</v>
      </c>
    </row>
    <row r="8" spans="2:10" ht="12.75" thickBot="1">
      <c r="B8" s="527"/>
      <c r="C8" s="297"/>
      <c r="D8" s="527"/>
      <c r="E8" s="527" t="s">
        <v>277</v>
      </c>
      <c r="F8" s="190">
        <v>0</v>
      </c>
      <c r="G8" s="527"/>
      <c r="H8" s="527" t="s">
        <v>501</v>
      </c>
      <c r="I8" s="530">
        <v>0</v>
      </c>
    </row>
    <row r="9" spans="2:10" ht="13.5" thickTop="1" thickBot="1">
      <c r="B9" s="527"/>
      <c r="C9" s="298"/>
      <c r="D9" s="527"/>
      <c r="E9" s="527"/>
      <c r="F9" s="531"/>
      <c r="G9" s="527"/>
      <c r="H9" s="532"/>
      <c r="I9" s="461"/>
    </row>
    <row r="10" spans="2:10" ht="12.75" thickTop="1">
      <c r="B10" s="527" t="s">
        <v>278</v>
      </c>
      <c r="C10" s="549">
        <v>543347.73</v>
      </c>
      <c r="D10" s="527"/>
      <c r="E10" s="527"/>
      <c r="F10" s="533"/>
      <c r="G10" s="527"/>
      <c r="H10" s="532"/>
      <c r="I10" s="461"/>
    </row>
    <row r="11" spans="2:10">
      <c r="B11" s="527" t="s">
        <v>279</v>
      </c>
      <c r="C11" s="529">
        <v>0</v>
      </c>
      <c r="D11" s="527"/>
      <c r="E11" s="527" t="s">
        <v>486</v>
      </c>
      <c r="F11" s="190">
        <v>116225.23</v>
      </c>
      <c r="G11" s="527"/>
      <c r="H11" s="532" t="s">
        <v>277</v>
      </c>
      <c r="I11" s="530">
        <v>567169.76303639321</v>
      </c>
    </row>
    <row r="12" spans="2:10" ht="12.75" thickBot="1">
      <c r="B12" s="527" t="s">
        <v>481</v>
      </c>
      <c r="C12" s="529">
        <v>0</v>
      </c>
      <c r="D12" s="527"/>
      <c r="E12" s="527" t="s">
        <v>487</v>
      </c>
      <c r="F12" s="190">
        <v>0</v>
      </c>
      <c r="G12" s="527"/>
      <c r="H12" s="532"/>
      <c r="I12" s="531"/>
    </row>
    <row r="13" spans="2:10" ht="12.75" thickTop="1">
      <c r="B13" s="527" t="s">
        <v>482</v>
      </c>
      <c r="C13" s="529">
        <v>0</v>
      </c>
      <c r="D13" s="532"/>
      <c r="E13" s="527" t="s">
        <v>482</v>
      </c>
      <c r="F13" s="190">
        <v>0</v>
      </c>
      <c r="G13" s="527"/>
      <c r="H13" s="532"/>
      <c r="I13" s="533"/>
    </row>
    <row r="14" spans="2:10" ht="12.75" thickBot="1">
      <c r="B14" s="527"/>
      <c r="C14" s="188"/>
      <c r="D14" s="527"/>
      <c r="E14" s="527"/>
      <c r="F14" s="531"/>
      <c r="G14" s="527"/>
      <c r="H14" s="532" t="s">
        <v>280</v>
      </c>
      <c r="I14" s="530">
        <v>116225.23</v>
      </c>
    </row>
    <row r="15" spans="2:10" ht="12.75" thickTop="1">
      <c r="B15" s="527"/>
      <c r="C15" s="189"/>
      <c r="D15" s="527"/>
      <c r="E15" s="527"/>
      <c r="F15" s="533"/>
      <c r="G15" s="527"/>
      <c r="H15" s="532" t="s">
        <v>502</v>
      </c>
      <c r="I15" s="530">
        <v>0</v>
      </c>
    </row>
    <row r="16" spans="2:10">
      <c r="B16" s="527" t="s">
        <v>215</v>
      </c>
      <c r="C16" s="549">
        <v>9282871.300745368</v>
      </c>
      <c r="D16" s="527"/>
      <c r="E16" s="527" t="s">
        <v>281</v>
      </c>
      <c r="F16" s="190">
        <v>26026443.264472276</v>
      </c>
      <c r="G16" s="527"/>
      <c r="H16" s="532" t="s">
        <v>282</v>
      </c>
      <c r="I16" s="530">
        <v>0</v>
      </c>
    </row>
    <row r="17" spans="2:9" ht="12.75" thickBot="1">
      <c r="B17" s="527" t="s">
        <v>8</v>
      </c>
      <c r="C17" s="549">
        <v>8305059.7227362916</v>
      </c>
      <c r="D17" s="527"/>
      <c r="E17" s="527"/>
      <c r="F17" s="531"/>
      <c r="G17" s="527"/>
      <c r="H17" s="532"/>
      <c r="I17" s="531"/>
    </row>
    <row r="18" spans="2:9" ht="13.5" thickTop="1" thickBot="1">
      <c r="B18" s="527"/>
      <c r="C18" s="534"/>
      <c r="D18" s="527"/>
      <c r="E18" s="527"/>
      <c r="F18" s="533"/>
      <c r="G18" s="527"/>
      <c r="H18" s="532"/>
      <c r="I18" s="533"/>
    </row>
    <row r="19" spans="2:9" ht="12.75" thickTop="1">
      <c r="B19" s="527"/>
      <c r="C19" s="527"/>
      <c r="D19" s="527"/>
      <c r="E19" s="527" t="s">
        <v>488</v>
      </c>
      <c r="F19" s="190">
        <v>27639397.356763408</v>
      </c>
      <c r="G19" s="527"/>
      <c r="H19" s="177" t="s">
        <v>503</v>
      </c>
      <c r="I19" s="530">
        <v>27639397.356763408</v>
      </c>
    </row>
    <row r="20" spans="2:9">
      <c r="B20" s="525" t="s">
        <v>283</v>
      </c>
      <c r="C20" s="525"/>
      <c r="D20" s="527"/>
      <c r="E20" s="527" t="s">
        <v>489</v>
      </c>
      <c r="F20" s="190">
        <v>0</v>
      </c>
      <c r="G20" s="527"/>
      <c r="H20" s="177" t="s">
        <v>504</v>
      </c>
      <c r="I20" s="530">
        <v>7140328.2842184464</v>
      </c>
    </row>
    <row r="21" spans="2:9">
      <c r="B21" s="528" t="s">
        <v>684</v>
      </c>
      <c r="C21" s="527"/>
      <c r="D21" s="527"/>
      <c r="G21" s="527"/>
      <c r="H21" s="177" t="s">
        <v>505</v>
      </c>
      <c r="I21" s="530">
        <v>0</v>
      </c>
    </row>
    <row r="22" spans="2:9">
      <c r="B22" s="527" t="s">
        <v>215</v>
      </c>
      <c r="C22" s="549">
        <v>70158484.189999998</v>
      </c>
      <c r="D22" s="527"/>
      <c r="E22" s="527" t="s">
        <v>490</v>
      </c>
      <c r="F22" s="190">
        <v>0</v>
      </c>
      <c r="G22" s="527"/>
      <c r="H22" s="177" t="s">
        <v>504</v>
      </c>
      <c r="I22" s="530">
        <v>0</v>
      </c>
    </row>
    <row r="23" spans="2:9" ht="12.75" thickBot="1">
      <c r="B23" s="527"/>
      <c r="C23" s="188"/>
      <c r="D23" s="527"/>
      <c r="E23" s="527" t="s">
        <v>491</v>
      </c>
      <c r="F23" s="190">
        <v>0</v>
      </c>
      <c r="G23" s="527"/>
      <c r="H23" s="177" t="s">
        <v>506</v>
      </c>
      <c r="I23" s="530">
        <v>0</v>
      </c>
    </row>
    <row r="24" spans="2:9" ht="12.75" thickTop="1">
      <c r="B24" s="527"/>
      <c r="C24" s="189"/>
      <c r="D24" s="527"/>
      <c r="G24" s="527"/>
      <c r="H24" s="177" t="s">
        <v>504</v>
      </c>
      <c r="I24" s="530">
        <v>0</v>
      </c>
    </row>
    <row r="25" spans="2:9">
      <c r="B25" s="527" t="s">
        <v>8</v>
      </c>
      <c r="C25" s="549">
        <v>82559906.110000014</v>
      </c>
      <c r="D25" s="527"/>
      <c r="E25" s="527" t="s">
        <v>492</v>
      </c>
      <c r="F25" s="190">
        <v>0</v>
      </c>
      <c r="G25" s="527"/>
      <c r="H25" s="177" t="s">
        <v>507</v>
      </c>
      <c r="I25" s="530">
        <v>0</v>
      </c>
    </row>
    <row r="26" spans="2:9" ht="12.75" thickBot="1">
      <c r="B26" s="527"/>
      <c r="C26" s="534"/>
      <c r="D26" s="527"/>
      <c r="E26" s="527" t="s">
        <v>493</v>
      </c>
      <c r="F26" s="190">
        <v>0</v>
      </c>
      <c r="G26" s="527"/>
      <c r="H26" s="177" t="s">
        <v>504</v>
      </c>
      <c r="I26" s="530">
        <v>0</v>
      </c>
    </row>
    <row r="27" spans="2:9" ht="13.5" thickTop="1" thickBot="1">
      <c r="B27" s="461"/>
      <c r="C27" s="461"/>
      <c r="D27" s="527"/>
      <c r="G27" s="527"/>
      <c r="I27" s="531"/>
    </row>
    <row r="28" spans="2:9" ht="12.75" thickTop="1">
      <c r="B28" s="461"/>
      <c r="C28" s="461"/>
      <c r="D28" s="527"/>
      <c r="E28" s="527" t="s">
        <v>494</v>
      </c>
      <c r="F28" s="190">
        <v>0</v>
      </c>
      <c r="G28" s="527"/>
      <c r="I28" s="533"/>
    </row>
    <row r="29" spans="2:9">
      <c r="B29" s="461"/>
      <c r="C29" s="461"/>
      <c r="D29" s="527"/>
      <c r="E29" s="527" t="s">
        <v>495</v>
      </c>
      <c r="F29" s="190">
        <v>0</v>
      </c>
      <c r="G29" s="527"/>
      <c r="H29" s="532" t="s">
        <v>508</v>
      </c>
      <c r="I29" s="530">
        <v>3532464.6761424881</v>
      </c>
    </row>
    <row r="30" spans="2:9" ht="12.75" thickBot="1">
      <c r="B30" s="527"/>
      <c r="C30" s="527"/>
      <c r="D30" s="527"/>
      <c r="E30" s="527"/>
      <c r="F30" s="531"/>
      <c r="G30" s="527"/>
      <c r="H30" s="532"/>
      <c r="I30" s="531"/>
    </row>
    <row r="31" spans="2:9" ht="12.75" thickTop="1">
      <c r="B31" s="527"/>
      <c r="C31" s="527"/>
      <c r="D31" s="527"/>
      <c r="E31" s="527"/>
      <c r="F31" s="533"/>
      <c r="G31" s="527"/>
      <c r="H31" s="532"/>
      <c r="I31" s="533"/>
    </row>
    <row r="32" spans="2:9">
      <c r="B32" s="527"/>
      <c r="C32" s="527"/>
      <c r="D32" s="527"/>
      <c r="E32" s="527" t="s">
        <v>284</v>
      </c>
      <c r="F32" s="190">
        <v>4000000</v>
      </c>
      <c r="G32" s="527"/>
      <c r="H32" s="532" t="s">
        <v>509</v>
      </c>
      <c r="I32" s="530">
        <v>0</v>
      </c>
    </row>
    <row r="33" spans="2:9" ht="12.75" thickBot="1">
      <c r="B33" s="527"/>
      <c r="C33" s="527"/>
      <c r="D33" s="527"/>
      <c r="E33" s="527"/>
      <c r="F33" s="531"/>
      <c r="G33" s="527"/>
      <c r="H33" s="532"/>
      <c r="I33" s="531"/>
    </row>
    <row r="34" spans="2:9" ht="18" customHeight="1" thickTop="1">
      <c r="B34" s="527"/>
      <c r="C34" s="527"/>
      <c r="D34" s="527"/>
      <c r="E34" s="527"/>
      <c r="F34" s="533"/>
      <c r="G34" s="527"/>
      <c r="H34" s="532"/>
      <c r="I34" s="533"/>
    </row>
    <row r="35" spans="2:9">
      <c r="B35" s="527"/>
      <c r="C35" s="527"/>
      <c r="D35" s="527"/>
      <c r="E35" s="527" t="s">
        <v>496</v>
      </c>
      <c r="F35" s="190">
        <v>0</v>
      </c>
      <c r="G35" s="527"/>
      <c r="H35" s="532" t="s">
        <v>285</v>
      </c>
      <c r="I35" s="530">
        <v>1250</v>
      </c>
    </row>
    <row r="36" spans="2:9" ht="12.75" thickBot="1">
      <c r="B36" s="527"/>
      <c r="C36" s="527"/>
      <c r="D36" s="527"/>
      <c r="E36" s="527"/>
      <c r="F36" s="531"/>
      <c r="G36" s="527"/>
      <c r="H36" s="532"/>
      <c r="I36" s="534"/>
    </row>
    <row r="37" spans="2:9" ht="12.75" thickTop="1">
      <c r="B37" s="527"/>
      <c r="C37" s="527"/>
      <c r="D37" s="527"/>
      <c r="E37" s="527"/>
      <c r="F37" s="533"/>
      <c r="G37" s="527"/>
      <c r="H37" s="532"/>
      <c r="I37" s="527"/>
    </row>
    <row r="38" spans="2:9">
      <c r="B38" s="527"/>
      <c r="C38" s="527"/>
      <c r="D38" s="527"/>
      <c r="E38" s="527" t="s">
        <v>497</v>
      </c>
      <c r="F38" s="190">
        <v>3532464.6761424881</v>
      </c>
      <c r="G38" s="527"/>
      <c r="H38" s="525" t="s">
        <v>286</v>
      </c>
      <c r="I38" s="525"/>
    </row>
    <row r="39" spans="2:9" ht="12.75" thickBot="1">
      <c r="B39" s="527"/>
      <c r="C39" s="527"/>
      <c r="D39" s="527"/>
      <c r="E39" s="527"/>
      <c r="F39" s="534"/>
      <c r="G39" s="527"/>
      <c r="H39" s="527"/>
      <c r="I39" s="527"/>
    </row>
    <row r="40" spans="2:9" ht="12.75" thickTop="1">
      <c r="B40" s="527"/>
      <c r="C40" s="527"/>
      <c r="D40" s="527"/>
      <c r="E40" s="527"/>
      <c r="F40" s="527"/>
      <c r="G40" s="527"/>
      <c r="H40" s="527" t="s">
        <v>287</v>
      </c>
      <c r="I40" s="530">
        <v>1090112421.4980106</v>
      </c>
    </row>
    <row r="41" spans="2:9" ht="12.75" customHeight="1">
      <c r="B41" s="527"/>
      <c r="C41" s="527"/>
      <c r="D41" s="527"/>
      <c r="E41" s="669" t="s">
        <v>483</v>
      </c>
      <c r="F41" s="606">
        <v>0</v>
      </c>
      <c r="G41" s="527"/>
      <c r="H41" s="527" t="s">
        <v>330</v>
      </c>
      <c r="I41" s="530">
        <v>242727952.59801072</v>
      </c>
    </row>
    <row r="42" spans="2:9">
      <c r="B42" s="527"/>
      <c r="C42" s="527"/>
      <c r="D42" s="527"/>
      <c r="E42" s="669"/>
      <c r="F42" s="606">
        <v>1250</v>
      </c>
      <c r="G42" s="527"/>
      <c r="H42" s="527" t="s">
        <v>323</v>
      </c>
      <c r="I42" s="530">
        <v>0</v>
      </c>
    </row>
    <row r="43" spans="2:9">
      <c r="B43" s="527"/>
      <c r="C43" s="527"/>
      <c r="D43" s="527"/>
      <c r="E43" s="535"/>
      <c r="F43" s="527"/>
      <c r="G43" s="527"/>
      <c r="H43" s="527" t="s">
        <v>331</v>
      </c>
      <c r="I43" s="530">
        <v>0</v>
      </c>
    </row>
    <row r="44" spans="2:9" ht="12.75" thickBot="1">
      <c r="B44" s="527"/>
      <c r="C44" s="527"/>
      <c r="D44" s="527"/>
      <c r="E44" s="527"/>
      <c r="F44" s="534"/>
      <c r="G44" s="527"/>
      <c r="H44" s="532" t="s">
        <v>324</v>
      </c>
      <c r="I44" s="530">
        <v>0</v>
      </c>
    </row>
    <row r="45" spans="2:9" ht="12.75" thickTop="1">
      <c r="B45" s="527"/>
      <c r="C45" s="527"/>
      <c r="D45" s="527"/>
      <c r="E45" s="536"/>
      <c r="F45" s="527"/>
      <c r="G45" s="527"/>
      <c r="H45" s="527" t="s">
        <v>332</v>
      </c>
      <c r="I45" s="530">
        <v>0</v>
      </c>
    </row>
    <row r="46" spans="2:9">
      <c r="B46" s="527"/>
      <c r="C46" s="527"/>
      <c r="D46" s="527"/>
      <c r="E46" s="536" t="s">
        <v>311</v>
      </c>
      <c r="F46" s="606">
        <v>1250</v>
      </c>
      <c r="G46" s="527"/>
      <c r="H46" s="457" t="s">
        <v>325</v>
      </c>
      <c r="I46" s="530">
        <v>0</v>
      </c>
    </row>
    <row r="47" spans="2:9" ht="12.75" thickBot="1">
      <c r="B47" s="527"/>
      <c r="C47" s="527"/>
      <c r="D47" s="527"/>
      <c r="E47" s="536"/>
      <c r="F47" s="534"/>
      <c r="G47" s="527"/>
      <c r="H47" s="457" t="s">
        <v>333</v>
      </c>
      <c r="I47" s="530">
        <v>0</v>
      </c>
    </row>
    <row r="48" spans="2:9" ht="13.5" thickTop="1" thickBot="1">
      <c r="D48" s="527"/>
      <c r="E48" s="527"/>
      <c r="F48" s="527"/>
      <c r="G48" s="460"/>
      <c r="I48" s="534"/>
    </row>
    <row r="49" spans="2:9" ht="12.75" thickTop="1">
      <c r="B49" s="536"/>
      <c r="C49" s="461"/>
      <c r="D49" s="537"/>
      <c r="E49" s="527" t="s">
        <v>312</v>
      </c>
      <c r="F49" s="190">
        <v>0</v>
      </c>
      <c r="G49" s="537"/>
      <c r="H49" s="538"/>
      <c r="I49" s="461"/>
    </row>
    <row r="50" spans="2:9" ht="12.75" thickBot="1">
      <c r="B50" s="461"/>
      <c r="C50" s="461"/>
      <c r="D50" s="537"/>
      <c r="E50" s="527"/>
      <c r="F50" s="534"/>
      <c r="G50" s="537"/>
      <c r="H50" s="527" t="s">
        <v>288</v>
      </c>
      <c r="I50" s="190">
        <v>965000000</v>
      </c>
    </row>
    <row r="51" spans="2:9" ht="13.5" thickTop="1" thickBot="1">
      <c r="B51" s="461"/>
      <c r="C51" s="461"/>
      <c r="D51" s="537"/>
      <c r="E51" s="527"/>
      <c r="F51" s="527"/>
      <c r="G51" s="537"/>
      <c r="H51" s="527"/>
      <c r="I51" s="539"/>
    </row>
    <row r="52" spans="2:9" ht="12.75" thickTop="1">
      <c r="B52" s="461"/>
      <c r="C52" s="461"/>
      <c r="D52" s="537"/>
      <c r="E52" s="527" t="s">
        <v>651</v>
      </c>
      <c r="F52" s="190">
        <v>1161952.7334739901</v>
      </c>
      <c r="G52" s="537"/>
    </row>
    <row r="53" spans="2:9" ht="12.75" thickBot="1">
      <c r="B53" s="461"/>
      <c r="C53" s="461"/>
      <c r="D53" s="537"/>
      <c r="E53" s="527"/>
      <c r="F53" s="534"/>
      <c r="G53" s="537"/>
    </row>
    <row r="54" spans="2:9" ht="12.75" thickTop="1">
      <c r="B54" s="461"/>
      <c r="C54" s="461"/>
      <c r="D54" s="537"/>
      <c r="E54" s="527"/>
      <c r="F54" s="532"/>
      <c r="G54" s="537"/>
    </row>
    <row r="55" spans="2:9">
      <c r="B55" s="461"/>
      <c r="C55" s="461"/>
      <c r="D55" s="537"/>
      <c r="E55" s="525" t="s">
        <v>498</v>
      </c>
      <c r="F55" s="525"/>
      <c r="G55" s="537"/>
    </row>
    <row r="56" spans="2:9">
      <c r="B56" s="461"/>
      <c r="C56" s="461"/>
      <c r="D56" s="537"/>
      <c r="E56" s="527"/>
      <c r="F56" s="533"/>
      <c r="G56" s="537"/>
    </row>
    <row r="57" spans="2:9">
      <c r="B57" s="461"/>
      <c r="C57" s="461"/>
      <c r="D57" s="537"/>
      <c r="E57" s="527" t="s">
        <v>287</v>
      </c>
      <c r="F57" s="190">
        <v>1090112421.4980106</v>
      </c>
      <c r="G57" s="537"/>
    </row>
    <row r="58" spans="2:9">
      <c r="B58" s="461"/>
      <c r="C58" s="461"/>
      <c r="D58" s="537"/>
      <c r="E58" s="527" t="s">
        <v>323</v>
      </c>
      <c r="F58" s="190">
        <v>0</v>
      </c>
      <c r="G58" s="537"/>
      <c r="H58" s="461"/>
      <c r="I58" s="461"/>
    </row>
    <row r="59" spans="2:9">
      <c r="E59" s="532" t="s">
        <v>324</v>
      </c>
      <c r="F59" s="190">
        <v>0</v>
      </c>
    </row>
    <row r="60" spans="2:9">
      <c r="E60" s="457" t="s">
        <v>325</v>
      </c>
      <c r="F60" s="190">
        <v>0</v>
      </c>
    </row>
    <row r="61" spans="2:9" ht="12.75" thickBot="1">
      <c r="F61" s="534"/>
    </row>
    <row r="62" spans="2:9" ht="12.75" thickTop="1">
      <c r="F62" s="527"/>
    </row>
    <row r="63" spans="2:9">
      <c r="E63" s="527" t="s">
        <v>289</v>
      </c>
      <c r="F63" s="190">
        <v>965000000</v>
      </c>
    </row>
    <row r="64" spans="2:9" ht="12.75" thickBot="1">
      <c r="E64" s="527"/>
      <c r="F64" s="534"/>
    </row>
    <row r="65" spans="5:6" ht="12.75" thickTop="1">
      <c r="E65" s="527"/>
      <c r="F65" s="527"/>
    </row>
    <row r="66" spans="5:6">
      <c r="E66" s="464" t="s">
        <v>290</v>
      </c>
      <c r="F66" s="190">
        <v>0</v>
      </c>
    </row>
    <row r="67" spans="5:6">
      <c r="E67" s="461"/>
    </row>
  </sheetData>
  <mergeCells count="1">
    <mergeCell ref="E41:E42"/>
  </mergeCells>
  <pageMargins left="0" right="0" top="0.74803149606299213" bottom="0.74803149606299213" header="0.31496062992125984" footer="0.31496062992125984"/>
  <pageSetup paperSize="8" scale="75" orientation="landscape" r:id="rId1"/>
  <headerFooter>
    <oddHeader>&amp;CFosse Master Trust Investors' Report - July 2016</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O17"/>
  <sheetViews>
    <sheetView tabSelected="1" showRuler="0" view="pageLayout" zoomScale="85" zoomScaleNormal="85" zoomScaleSheetLayoutView="85" zoomScalePageLayoutView="85" workbookViewId="0">
      <selection activeCell="D27" sqref="D27"/>
    </sheetView>
  </sheetViews>
  <sheetFormatPr defaultColWidth="9.140625" defaultRowHeight="12"/>
  <cols>
    <col min="1" max="1" width="28.7109375" style="457" bestFit="1" customWidth="1"/>
    <col min="2" max="2" width="20" style="540" customWidth="1"/>
    <col min="3" max="3" width="20.85546875" style="540" bestFit="1" customWidth="1"/>
    <col min="4" max="4" width="22.85546875" style="540" customWidth="1"/>
    <col min="5" max="5" width="28.140625" style="540" bestFit="1" customWidth="1"/>
    <col min="6" max="6" width="25.28515625" style="540" bestFit="1" customWidth="1"/>
    <col min="7" max="7" width="18.5703125" style="540" bestFit="1" customWidth="1"/>
    <col min="8" max="8" width="20.42578125" style="540" bestFit="1" customWidth="1"/>
    <col min="9" max="9" width="20.42578125" style="540" customWidth="1"/>
    <col min="10" max="10" width="19.140625" style="540" bestFit="1" customWidth="1"/>
    <col min="11" max="11" width="26.42578125" style="540" customWidth="1"/>
    <col min="12" max="12" width="25.28515625" style="540" bestFit="1" customWidth="1"/>
    <col min="13" max="13" width="18.7109375" style="540" bestFit="1" customWidth="1"/>
    <col min="14" max="14" width="18.42578125" style="457" bestFit="1" customWidth="1"/>
    <col min="15" max="15" width="17.7109375" style="457" bestFit="1" customWidth="1"/>
    <col min="16" max="16384" width="9.140625" style="457"/>
  </cols>
  <sheetData>
    <row r="2" spans="1:15" ht="12.75" thickBot="1">
      <c r="A2" s="541" t="s">
        <v>329</v>
      </c>
      <c r="B2" s="542"/>
      <c r="C2" s="542"/>
      <c r="D2" s="542"/>
      <c r="E2" s="542"/>
      <c r="F2" s="542"/>
      <c r="G2" s="542"/>
      <c r="H2" s="542"/>
      <c r="I2" s="542"/>
      <c r="J2" s="542"/>
      <c r="K2" s="542"/>
      <c r="L2" s="542"/>
      <c r="M2" s="542"/>
      <c r="N2" s="542"/>
    </row>
    <row r="3" spans="1:15" ht="12.75" thickBot="1">
      <c r="A3" s="540"/>
      <c r="C3" s="543"/>
      <c r="M3" s="457"/>
    </row>
    <row r="4" spans="1:15" s="544" customFormat="1" ht="12.75" thickBot="1">
      <c r="A4" s="550" t="s">
        <v>326</v>
      </c>
      <c r="B4" s="550" t="s">
        <v>390</v>
      </c>
      <c r="C4" s="551" t="s">
        <v>299</v>
      </c>
      <c r="D4" s="552" t="s">
        <v>266</v>
      </c>
      <c r="E4" s="553" t="s">
        <v>267</v>
      </c>
      <c r="F4" s="552" t="s">
        <v>268</v>
      </c>
      <c r="G4" s="553" t="s">
        <v>577</v>
      </c>
      <c r="H4" s="552" t="s">
        <v>578</v>
      </c>
      <c r="I4" s="553" t="s">
        <v>300</v>
      </c>
      <c r="J4" s="552" t="s">
        <v>269</v>
      </c>
      <c r="K4" s="553" t="s">
        <v>270</v>
      </c>
      <c r="L4" s="552" t="s">
        <v>271</v>
      </c>
      <c r="M4" s="553" t="s">
        <v>579</v>
      </c>
      <c r="N4" s="554" t="s">
        <v>639</v>
      </c>
    </row>
    <row r="5" spans="1:15">
      <c r="A5" s="621" t="s">
        <v>652</v>
      </c>
      <c r="B5" s="621" t="s">
        <v>691</v>
      </c>
      <c r="C5" s="622">
        <v>4343158340.3199997</v>
      </c>
      <c r="D5" s="623" t="s">
        <v>120</v>
      </c>
      <c r="E5" s="624">
        <v>1.5824299999999999E-2</v>
      </c>
      <c r="F5" s="625">
        <v>2.17024E-2</v>
      </c>
      <c r="G5" s="626">
        <v>23515932.635213673</v>
      </c>
      <c r="H5" s="626">
        <v>0</v>
      </c>
      <c r="I5" s="626">
        <v>4343158340.3199997</v>
      </c>
      <c r="J5" s="623" t="s">
        <v>537</v>
      </c>
      <c r="K5" s="624">
        <v>0</v>
      </c>
      <c r="L5" s="625">
        <v>2.4036200000000001E-2</v>
      </c>
      <c r="M5" s="626">
        <v>26026443.264472276</v>
      </c>
      <c r="N5" s="626">
        <v>0</v>
      </c>
    </row>
    <row r="6" spans="1:15">
      <c r="A6" s="556" t="s">
        <v>645</v>
      </c>
      <c r="B6" s="556" t="s">
        <v>576</v>
      </c>
      <c r="C6" s="557">
        <v>525000000</v>
      </c>
      <c r="D6" s="558" t="s">
        <v>653</v>
      </c>
      <c r="E6" s="559">
        <v>0</v>
      </c>
      <c r="F6" s="555">
        <v>0.04</v>
      </c>
      <c r="G6" s="560">
        <v>12166874.999999998</v>
      </c>
      <c r="H6" s="560">
        <v>0</v>
      </c>
      <c r="I6" s="560">
        <v>525000000</v>
      </c>
      <c r="J6" s="558" t="s">
        <v>120</v>
      </c>
      <c r="K6" s="559">
        <v>1.3875E-2</v>
      </c>
      <c r="L6" s="555">
        <v>1.97688E-2</v>
      </c>
      <c r="M6" s="560">
        <v>2585491.3767123288</v>
      </c>
      <c r="N6" s="560">
        <v>0</v>
      </c>
    </row>
    <row r="7" spans="1:15">
      <c r="A7" s="556" t="s">
        <v>646</v>
      </c>
      <c r="B7" s="556" t="s">
        <v>576</v>
      </c>
      <c r="C7" s="557">
        <v>130589293.40386392</v>
      </c>
      <c r="D7" s="558" t="s">
        <v>564</v>
      </c>
      <c r="E7" s="559">
        <v>1.4999999999999999E-2</v>
      </c>
      <c r="F7" s="555">
        <v>2.13285E-2</v>
      </c>
      <c r="G7" s="560">
        <v>704055.30760320101</v>
      </c>
      <c r="H7" s="560">
        <v>130589293.40386392</v>
      </c>
      <c r="I7" s="560">
        <v>80960504.280138835</v>
      </c>
      <c r="J7" s="558" t="s">
        <v>120</v>
      </c>
      <c r="K7" s="559">
        <v>1.635E-2</v>
      </c>
      <c r="L7" s="555">
        <v>2.2228100000000001E-2</v>
      </c>
      <c r="M7" s="560">
        <v>448666.94480063347</v>
      </c>
      <c r="N7" s="560">
        <v>80960504.28013882</v>
      </c>
    </row>
    <row r="8" spans="1:15" s="540" customFormat="1">
      <c r="A8" s="556" t="s">
        <v>647</v>
      </c>
      <c r="B8" s="556" t="s">
        <v>576</v>
      </c>
      <c r="C8" s="557">
        <v>130589293.40386392</v>
      </c>
      <c r="D8" s="558" t="s">
        <v>562</v>
      </c>
      <c r="E8" s="559">
        <v>1.4E-2</v>
      </c>
      <c r="F8" s="555">
        <v>1.149E-2</v>
      </c>
      <c r="G8" s="560">
        <v>379285.72025040578</v>
      </c>
      <c r="H8" s="560">
        <v>130589293.403864</v>
      </c>
      <c r="I8" s="560">
        <v>115114462.13550605</v>
      </c>
      <c r="J8" s="558" t="s">
        <v>120</v>
      </c>
      <c r="K8" s="559">
        <v>1.6500000000000001E-2</v>
      </c>
      <c r="L8" s="555">
        <v>2.2378100000000001E-2</v>
      </c>
      <c r="M8" s="560">
        <v>642246.32330253616</v>
      </c>
      <c r="N8" s="560">
        <v>115114462.13550603</v>
      </c>
      <c r="O8" s="457"/>
    </row>
    <row r="9" spans="1:15" s="540" customFormat="1">
      <c r="A9" s="556" t="s">
        <v>648</v>
      </c>
      <c r="B9" s="556" t="s">
        <v>576</v>
      </c>
      <c r="C9" s="557">
        <v>250000000</v>
      </c>
      <c r="D9" s="558" t="s">
        <v>654</v>
      </c>
      <c r="E9" s="559">
        <v>0</v>
      </c>
      <c r="F9" s="555">
        <v>4.2500000000000003E-2</v>
      </c>
      <c r="G9" s="560">
        <v>5312500</v>
      </c>
      <c r="H9" s="560">
        <v>0</v>
      </c>
      <c r="I9" s="560">
        <v>161707633</v>
      </c>
      <c r="J9" s="558" t="s">
        <v>120</v>
      </c>
      <c r="K9" s="559">
        <v>1.89E-2</v>
      </c>
      <c r="L9" s="555">
        <v>2.4778100000000001E-2</v>
      </c>
      <c r="M9" s="560">
        <v>998957.58633587486</v>
      </c>
      <c r="N9" s="560">
        <v>0</v>
      </c>
      <c r="O9" s="457"/>
    </row>
    <row r="10" spans="1:15" s="540" customFormat="1">
      <c r="A10" s="556" t="s">
        <v>649</v>
      </c>
      <c r="B10" s="556" t="s">
        <v>576</v>
      </c>
      <c r="C10" s="557">
        <v>645042048</v>
      </c>
      <c r="D10" s="558" t="s">
        <v>564</v>
      </c>
      <c r="E10" s="559">
        <v>1.4999999999999999E-2</v>
      </c>
      <c r="F10" s="555">
        <v>2.13285E-2</v>
      </c>
      <c r="G10" s="560">
        <v>3477660.8838607999</v>
      </c>
      <c r="H10" s="560">
        <v>26133228.898472667</v>
      </c>
      <c r="I10" s="560">
        <v>405253532.70088589</v>
      </c>
      <c r="J10" s="558" t="s">
        <v>120</v>
      </c>
      <c r="K10" s="559">
        <v>1.42875E-2</v>
      </c>
      <c r="L10" s="555">
        <v>2.0165599999999999E-2</v>
      </c>
      <c r="M10" s="560">
        <v>2037447.7757589084</v>
      </c>
      <c r="N10" s="560">
        <v>16418438.712365866</v>
      </c>
      <c r="O10" s="457"/>
    </row>
    <row r="11" spans="1:15" s="540" customFormat="1" ht="12.75" thickBot="1">
      <c r="A11" s="561" t="s">
        <v>650</v>
      </c>
      <c r="B11" s="561" t="s">
        <v>576</v>
      </c>
      <c r="C11" s="562">
        <v>300000000</v>
      </c>
      <c r="D11" s="563" t="s">
        <v>564</v>
      </c>
      <c r="E11" s="564">
        <v>3.0000000000000001E-3</v>
      </c>
      <c r="F11" s="565">
        <v>9.3285E-3</v>
      </c>
      <c r="G11" s="566">
        <v>707411.25</v>
      </c>
      <c r="H11" s="566">
        <v>44580840.25</v>
      </c>
      <c r="I11" s="566">
        <v>203458800</v>
      </c>
      <c r="J11" s="563" t="s">
        <v>120</v>
      </c>
      <c r="K11" s="564">
        <v>2.5500000000000002E-3</v>
      </c>
      <c r="L11" s="565">
        <v>8.4281000000000009E-3</v>
      </c>
      <c r="M11" s="566">
        <v>427518.27730816446</v>
      </c>
      <c r="N11" s="566">
        <v>30234547.469999999</v>
      </c>
      <c r="O11" s="457"/>
    </row>
    <row r="12" spans="1:15" s="540" customFormat="1">
      <c r="A12" s="457"/>
      <c r="E12" s="603"/>
      <c r="F12" s="603"/>
      <c r="G12" s="603"/>
      <c r="H12" s="603"/>
      <c r="N12" s="457"/>
      <c r="O12" s="457"/>
    </row>
    <row r="13" spans="1:15">
      <c r="A13" s="545" t="s">
        <v>327</v>
      </c>
      <c r="B13" s="546"/>
      <c r="C13" s="546"/>
      <c r="E13" s="604"/>
      <c r="F13" s="605"/>
      <c r="G13" s="605"/>
      <c r="H13" s="603"/>
    </row>
    <row r="14" spans="1:15" ht="12.75" thickBot="1">
      <c r="B14" s="457"/>
      <c r="E14" s="603"/>
      <c r="F14" s="603"/>
      <c r="G14" s="603"/>
      <c r="H14" s="603"/>
    </row>
    <row r="15" spans="1:15">
      <c r="A15" s="193" t="s">
        <v>326</v>
      </c>
      <c r="B15" s="194" t="s">
        <v>631</v>
      </c>
      <c r="C15" s="194" t="s">
        <v>632</v>
      </c>
      <c r="E15" s="603"/>
      <c r="F15" s="603"/>
      <c r="G15" s="603"/>
      <c r="H15" s="603"/>
    </row>
    <row r="16" spans="1:15" ht="12.75" thickBot="1">
      <c r="A16" s="223"/>
      <c r="B16" s="224"/>
      <c r="C16" s="547"/>
    </row>
    <row r="17" spans="1:1" ht="12.75">
      <c r="A17" s="240" t="s">
        <v>671</v>
      </c>
    </row>
  </sheetData>
  <pageMargins left="0" right="0" top="0.74803149606299213" bottom="0.74803149606299213" header="0.31496062992125984" footer="0.31496062992125984"/>
  <pageSetup paperSize="8" scale="75" orientation="landscape" r:id="rId1"/>
  <headerFooter>
    <oddHeader>&amp;CFosse Master Trust Investors' Report - July 2016</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sheetPr>
  <dimension ref="A2:C65"/>
  <sheetViews>
    <sheetView tabSelected="1" showRuler="0" view="pageLayout" zoomScaleNormal="100" zoomScaleSheetLayoutView="130" workbookViewId="0">
      <selection activeCell="D27" sqref="D27"/>
    </sheetView>
  </sheetViews>
  <sheetFormatPr defaultColWidth="9.140625" defaultRowHeight="12"/>
  <cols>
    <col min="1" max="1" width="6.42578125" style="36" customWidth="1"/>
    <col min="2" max="2" width="120.85546875" style="36" customWidth="1"/>
    <col min="3" max="3" width="9.42578125" style="36" customWidth="1"/>
    <col min="4" max="16384" width="9.140625" style="36"/>
  </cols>
  <sheetData>
    <row r="2" spans="1:3" ht="12.75" thickBot="1"/>
    <row r="3" spans="1:3" ht="12.75" thickBot="1">
      <c r="A3" s="27"/>
      <c r="B3" s="155" t="s">
        <v>142</v>
      </c>
      <c r="C3" s="156"/>
    </row>
    <row r="4" spans="1:3">
      <c r="A4" s="27"/>
      <c r="B4" s="152" t="s">
        <v>143</v>
      </c>
      <c r="C4" s="157"/>
    </row>
    <row r="5" spans="1:3">
      <c r="A5" s="27"/>
      <c r="B5" s="158" t="s">
        <v>510</v>
      </c>
      <c r="C5" s="157" t="s">
        <v>11</v>
      </c>
    </row>
    <row r="6" spans="1:3">
      <c r="A6" s="27"/>
      <c r="B6" s="158"/>
      <c r="C6" s="157"/>
    </row>
    <row r="7" spans="1:3">
      <c r="A7" s="27"/>
      <c r="B7" s="153" t="s">
        <v>152</v>
      </c>
      <c r="C7" s="157"/>
    </row>
    <row r="8" spans="1:3">
      <c r="A8" s="27"/>
      <c r="B8" s="158" t="s">
        <v>511</v>
      </c>
      <c r="C8" s="157" t="s">
        <v>11</v>
      </c>
    </row>
    <row r="9" spans="1:3">
      <c r="A9" s="27"/>
      <c r="B9" s="158" t="s">
        <v>512</v>
      </c>
      <c r="C9" s="157" t="s">
        <v>11</v>
      </c>
    </row>
    <row r="10" spans="1:3">
      <c r="A10" s="27"/>
      <c r="B10" s="158" t="s">
        <v>225</v>
      </c>
      <c r="C10" s="157" t="s">
        <v>11</v>
      </c>
    </row>
    <row r="11" spans="1:3">
      <c r="A11" s="27"/>
      <c r="B11" s="158" t="s">
        <v>513</v>
      </c>
      <c r="C11" s="157"/>
    </row>
    <row r="12" spans="1:3">
      <c r="A12" s="27"/>
      <c r="B12" s="158" t="s">
        <v>149</v>
      </c>
      <c r="C12" s="157" t="s">
        <v>11</v>
      </c>
    </row>
    <row r="13" spans="1:3">
      <c r="A13" s="27"/>
      <c r="B13" s="153" t="s">
        <v>196</v>
      </c>
      <c r="C13" s="157"/>
    </row>
    <row r="14" spans="1:3">
      <c r="A14" s="27"/>
      <c r="B14" s="158" t="s">
        <v>514</v>
      </c>
      <c r="C14" s="157"/>
    </row>
    <row r="15" spans="1:3">
      <c r="A15" s="27"/>
      <c r="B15" s="159" t="s">
        <v>515</v>
      </c>
      <c r="C15" s="157"/>
    </row>
    <row r="16" spans="1:3">
      <c r="A16" s="27"/>
      <c r="B16" s="158"/>
      <c r="C16" s="157"/>
    </row>
    <row r="17" spans="1:3">
      <c r="A17" s="27"/>
      <c r="B17" s="158"/>
      <c r="C17" s="157"/>
    </row>
    <row r="18" spans="1:3" ht="12.75" thickBot="1">
      <c r="A18" s="27"/>
      <c r="B18" s="160" t="s">
        <v>516</v>
      </c>
      <c r="C18" s="161"/>
    </row>
    <row r="19" spans="1:3">
      <c r="A19" s="27"/>
      <c r="B19" s="27"/>
      <c r="C19" s="162"/>
    </row>
    <row r="20" spans="1:3">
      <c r="A20" s="35"/>
      <c r="B20" s="30"/>
      <c r="C20" s="163"/>
    </row>
    <row r="21" spans="1:3">
      <c r="A21" s="27"/>
      <c r="B21" s="143" t="s">
        <v>208</v>
      </c>
      <c r="C21" s="164"/>
    </row>
    <row r="22" spans="1:3">
      <c r="A22" s="165">
        <v>1</v>
      </c>
      <c r="B22" s="89" t="s">
        <v>182</v>
      </c>
      <c r="C22" s="27"/>
    </row>
    <row r="23" spans="1:3">
      <c r="A23" s="35"/>
      <c r="B23" s="166" t="s">
        <v>517</v>
      </c>
      <c r="C23" s="27"/>
    </row>
    <row r="24" spans="1:3">
      <c r="A24" s="167">
        <v>2</v>
      </c>
      <c r="B24" s="89" t="s">
        <v>189</v>
      </c>
      <c r="C24" s="27"/>
    </row>
    <row r="25" spans="1:3">
      <c r="A25" s="168"/>
      <c r="B25" s="166" t="s">
        <v>518</v>
      </c>
      <c r="C25" s="27"/>
    </row>
    <row r="26" spans="1:3">
      <c r="A26" s="165">
        <v>3</v>
      </c>
      <c r="B26" s="89" t="s">
        <v>519</v>
      </c>
      <c r="C26" s="27"/>
    </row>
    <row r="27" spans="1:3">
      <c r="A27" s="168"/>
      <c r="B27" s="166" t="s">
        <v>520</v>
      </c>
      <c r="C27" s="27"/>
    </row>
    <row r="28" spans="1:3">
      <c r="A28" s="165">
        <v>4</v>
      </c>
      <c r="B28" s="89" t="s">
        <v>183</v>
      </c>
      <c r="C28" s="27"/>
    </row>
    <row r="29" spans="1:3">
      <c r="A29" s="35"/>
      <c r="B29" s="166" t="s">
        <v>521</v>
      </c>
      <c r="C29" s="27"/>
    </row>
    <row r="30" spans="1:3" ht="24">
      <c r="A30" s="168"/>
      <c r="B30" s="166" t="s">
        <v>522</v>
      </c>
      <c r="C30" s="27"/>
    </row>
    <row r="31" spans="1:3">
      <c r="A31" s="165">
        <v>5</v>
      </c>
      <c r="B31" s="89" t="s">
        <v>184</v>
      </c>
      <c r="C31" s="27"/>
    </row>
    <row r="32" spans="1:3">
      <c r="A32" s="35"/>
      <c r="B32" s="191" t="s">
        <v>523</v>
      </c>
      <c r="C32" s="27"/>
    </row>
    <row r="33" spans="1:3">
      <c r="A33" s="165">
        <v>6</v>
      </c>
      <c r="B33" s="169" t="s">
        <v>1</v>
      </c>
      <c r="C33" s="27"/>
    </row>
    <row r="34" spans="1:3">
      <c r="A34" s="165"/>
      <c r="B34" s="166" t="s">
        <v>524</v>
      </c>
      <c r="C34" s="27"/>
    </row>
    <row r="35" spans="1:3">
      <c r="A35" s="165"/>
      <c r="B35" s="166" t="s">
        <v>525</v>
      </c>
      <c r="C35" s="27"/>
    </row>
    <row r="36" spans="1:3">
      <c r="A36" s="165">
        <v>7</v>
      </c>
      <c r="B36" s="169" t="s">
        <v>193</v>
      </c>
      <c r="C36" s="27"/>
    </row>
    <row r="37" spans="1:3" ht="24">
      <c r="A37" s="165"/>
      <c r="B37" s="166" t="s">
        <v>526</v>
      </c>
      <c r="C37" s="27"/>
    </row>
    <row r="38" spans="1:3">
      <c r="A38" s="165">
        <v>8</v>
      </c>
      <c r="B38" s="169" t="s">
        <v>527</v>
      </c>
      <c r="C38" s="27"/>
    </row>
    <row r="39" spans="1:3" ht="36">
      <c r="A39" s="35"/>
      <c r="B39" s="166" t="s">
        <v>528</v>
      </c>
      <c r="C39" s="27"/>
    </row>
    <row r="40" spans="1:3">
      <c r="A40" s="165">
        <v>9</v>
      </c>
      <c r="B40" s="169" t="s">
        <v>315</v>
      </c>
    </row>
    <row r="41" spans="1:3" ht="14.25" customHeight="1">
      <c r="A41" s="165"/>
      <c r="B41" s="166" t="s">
        <v>529</v>
      </c>
    </row>
    <row r="42" spans="1:3">
      <c r="A42" s="165">
        <v>10</v>
      </c>
      <c r="B42" s="170" t="s">
        <v>357</v>
      </c>
    </row>
    <row r="43" spans="1:3">
      <c r="A43" s="195"/>
      <c r="B43" s="187" t="s">
        <v>530</v>
      </c>
    </row>
    <row r="44" spans="1:3">
      <c r="A44" s="165">
        <v>11</v>
      </c>
      <c r="B44" s="170" t="s">
        <v>358</v>
      </c>
    </row>
    <row r="45" spans="1:3">
      <c r="A45" s="195"/>
      <c r="B45" s="187" t="s">
        <v>531</v>
      </c>
    </row>
    <row r="46" spans="1:3">
      <c r="A46" s="165">
        <v>12</v>
      </c>
      <c r="B46" s="170" t="s">
        <v>231</v>
      </c>
    </row>
    <row r="47" spans="1:3">
      <c r="A47" s="195"/>
      <c r="B47" s="187" t="s">
        <v>532</v>
      </c>
    </row>
    <row r="48" spans="1:3">
      <c r="A48" s="165">
        <v>13</v>
      </c>
      <c r="B48" s="170" t="s">
        <v>533</v>
      </c>
    </row>
    <row r="49" spans="1:2" s="597" customFormat="1" ht="23.45" customHeight="1">
      <c r="A49" s="595"/>
      <c r="B49" s="596" t="s">
        <v>641</v>
      </c>
    </row>
    <row r="50" spans="1:2" s="592" customFormat="1">
      <c r="A50" s="466"/>
      <c r="B50" s="591" t="s">
        <v>534</v>
      </c>
    </row>
    <row r="51" spans="1:2" s="592" customFormat="1" ht="24">
      <c r="B51" s="593" t="s">
        <v>656</v>
      </c>
    </row>
    <row r="52" spans="1:2" s="592" customFormat="1">
      <c r="B52" s="593"/>
    </row>
    <row r="53" spans="1:2" s="592" customFormat="1">
      <c r="A53" s="466">
        <v>16</v>
      </c>
      <c r="B53" s="591" t="s">
        <v>657</v>
      </c>
    </row>
    <row r="54" spans="1:2" s="592" customFormat="1" ht="24">
      <c r="B54" s="593" t="s">
        <v>658</v>
      </c>
    </row>
    <row r="55" spans="1:2" s="592" customFormat="1">
      <c r="A55" s="466">
        <v>17</v>
      </c>
      <c r="B55" s="591" t="s">
        <v>659</v>
      </c>
    </row>
    <row r="56" spans="1:2" s="592" customFormat="1" ht="24">
      <c r="B56" s="593" t="s">
        <v>660</v>
      </c>
    </row>
    <row r="57" spans="1:2" s="592" customFormat="1">
      <c r="A57" s="466">
        <v>18</v>
      </c>
      <c r="B57" s="591" t="s">
        <v>661</v>
      </c>
    </row>
    <row r="58" spans="1:2" s="592" customFormat="1" ht="24">
      <c r="B58" s="593" t="s">
        <v>662</v>
      </c>
    </row>
    <row r="59" spans="1:2" s="592" customFormat="1">
      <c r="B59" s="593"/>
    </row>
    <row r="60" spans="1:2" s="592" customFormat="1">
      <c r="A60" s="466" t="s">
        <v>208</v>
      </c>
      <c r="B60" s="594" t="s">
        <v>663</v>
      </c>
    </row>
    <row r="61" spans="1:2" s="592" customFormat="1" ht="64.150000000000006" customHeight="1">
      <c r="B61" s="593" t="s">
        <v>664</v>
      </c>
    </row>
    <row r="62" spans="1:2">
      <c r="A62" s="195"/>
      <c r="B62" s="170" t="s">
        <v>655</v>
      </c>
    </row>
    <row r="63" spans="1:2">
      <c r="A63" s="195"/>
      <c r="B63" s="187" t="s">
        <v>692</v>
      </c>
    </row>
    <row r="65" spans="2:2">
      <c r="B65" s="170" t="s">
        <v>534</v>
      </c>
    </row>
  </sheetData>
  <pageMargins left="0" right="0" top="0.74803149606299213" bottom="0.74803149606299213" header="0.31496062992125984" footer="0.31496062992125984"/>
  <pageSetup paperSize="8" scale="75" orientation="landscape" r:id="rId1"/>
  <headerFooter>
    <oddHeader>&amp;CFosse Master Trust Investors' Report - July 2016</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L71"/>
  <sheetViews>
    <sheetView zoomScaleNormal="100" workbookViewId="0"/>
  </sheetViews>
  <sheetFormatPr defaultColWidth="9.140625" defaultRowHeight="11.25"/>
  <cols>
    <col min="1" max="1" width="7.7109375" style="384" bestFit="1" customWidth="1"/>
    <col min="2" max="2" width="10" style="384" bestFit="1" customWidth="1"/>
    <col min="3" max="4" width="23" style="384" bestFit="1" customWidth="1"/>
    <col min="5" max="5" width="10.42578125" style="384" bestFit="1" customWidth="1"/>
    <col min="6" max="6" width="2.7109375" style="384" bestFit="1" customWidth="1"/>
    <col min="7" max="7" width="0.85546875" style="384" customWidth="1"/>
    <col min="8" max="8" width="14" style="384" bestFit="1" customWidth="1"/>
    <col min="9" max="9" width="26.28515625" style="384" bestFit="1" customWidth="1"/>
    <col min="10" max="10" width="8.5703125" style="384" bestFit="1" customWidth="1"/>
    <col min="11" max="11" width="18.5703125" style="384" bestFit="1" customWidth="1"/>
    <col min="12" max="12" width="11.7109375" style="384" bestFit="1" customWidth="1"/>
    <col min="13" max="16384" width="9.140625" style="384"/>
  </cols>
  <sheetData>
    <row r="1" spans="1:12">
      <c r="A1" s="384" t="s">
        <v>642</v>
      </c>
    </row>
    <row r="2" spans="1:12">
      <c r="A2" s="393" t="s">
        <v>24</v>
      </c>
      <c r="B2" s="393" t="s">
        <v>345</v>
      </c>
      <c r="C2" s="393" t="s">
        <v>344</v>
      </c>
      <c r="D2" s="393" t="s">
        <v>25</v>
      </c>
      <c r="E2" s="384" t="s">
        <v>582</v>
      </c>
      <c r="F2" s="384" t="s">
        <v>581</v>
      </c>
      <c r="I2" s="385" t="s">
        <v>135</v>
      </c>
      <c r="J2" s="385" t="s">
        <v>158</v>
      </c>
      <c r="K2" s="385" t="s">
        <v>136</v>
      </c>
      <c r="L2" s="385" t="s">
        <v>158</v>
      </c>
    </row>
    <row r="3" spans="1:12">
      <c r="A3" s="397">
        <v>-1</v>
      </c>
      <c r="B3" s="397">
        <v>-20371.87</v>
      </c>
      <c r="C3" s="397">
        <v>93</v>
      </c>
      <c r="D3" s="397">
        <v>-6.0608083597627517E-3</v>
      </c>
      <c r="E3" s="384">
        <v>-100</v>
      </c>
      <c r="F3" s="384">
        <v>5</v>
      </c>
      <c r="H3" s="385" t="s">
        <v>26</v>
      </c>
      <c r="I3" s="386">
        <f t="array" ref="I3">SUM(($E3&lt;=$A$3:$A$35)*($F3&gt;$A$3:$A$35)*($B$3:$B$35))</f>
        <v>783520409.62</v>
      </c>
      <c r="J3" s="387">
        <f>+I3/$I$12</f>
        <v>9.9815913734366296E-2</v>
      </c>
      <c r="K3" s="386">
        <f t="array" ref="K3">SUM(($E3&lt;=$A$3:$A$35)*($F3&gt;$A$3:$A$35)*($C$3:$C$35))</f>
        <v>33925</v>
      </c>
      <c r="L3" s="387">
        <f>K3/$K$12</f>
        <v>0.31384140023682655</v>
      </c>
    </row>
    <row r="4" spans="1:12">
      <c r="A4" s="397">
        <v>0</v>
      </c>
      <c r="B4" s="397">
        <v>34800215.950000003</v>
      </c>
      <c r="C4" s="397">
        <v>8781</v>
      </c>
      <c r="D4" s="397">
        <v>3.1519627969435061E-2</v>
      </c>
      <c r="E4" s="384">
        <f t="shared" ref="E4:E9" si="0">F3</f>
        <v>5</v>
      </c>
      <c r="F4" s="384">
        <v>10</v>
      </c>
      <c r="H4" s="385" t="s">
        <v>27</v>
      </c>
      <c r="I4" s="386">
        <f t="array" ref="I4">SUM(($E4&lt;=$A$3:$A$35)*($F4&gt;$A$3:$A$35)*($B$3:$B$35))</f>
        <v>2211395671.73</v>
      </c>
      <c r="J4" s="387">
        <f t="shared" ref="J4:J11" si="1">+I4/$I$12</f>
        <v>0.28171886385066325</v>
      </c>
      <c r="K4" s="386">
        <f t="array" ref="K4">SUM(($E4&lt;=$A$3:$A$35)*($F4&gt;$A$3:$A$35)*($C$3:$C$35))</f>
        <v>32500</v>
      </c>
      <c r="L4" s="387">
        <f t="shared" ref="L4:L11" si="2">K4/$K$12</f>
        <v>0.30065867377146238</v>
      </c>
    </row>
    <row r="5" spans="1:12">
      <c r="A5" s="397">
        <v>1</v>
      </c>
      <c r="B5" s="397">
        <v>91400279.760000005</v>
      </c>
      <c r="C5" s="397">
        <v>6078</v>
      </c>
      <c r="D5" s="397">
        <v>7.7787537507204671E-2</v>
      </c>
      <c r="E5" s="384">
        <f t="shared" si="0"/>
        <v>10</v>
      </c>
      <c r="F5" s="384">
        <v>15</v>
      </c>
      <c r="H5" s="385" t="s">
        <v>28</v>
      </c>
      <c r="I5" s="386">
        <f t="array" ref="I5">SUM(($E5&lt;=$A$3:$A$35)*($F5&gt;$A$3:$A$35)*($B$3:$B$35))</f>
        <v>2856005344.4299998</v>
      </c>
      <c r="J5" s="387">
        <f t="shared" si="1"/>
        <v>0.36383836283572057</v>
      </c>
      <c r="K5" s="386">
        <f t="array" ref="K5">SUM(($E5&lt;=$A$3:$A$35)*($F5&gt;$A$3:$A$35)*($C$3:$C$35))</f>
        <v>27033</v>
      </c>
      <c r="L5" s="387">
        <f t="shared" si="2"/>
        <v>0.25008325932504438</v>
      </c>
    </row>
    <row r="6" spans="1:12">
      <c r="A6" s="397">
        <v>2</v>
      </c>
      <c r="B6" s="397">
        <v>154625291.41999999</v>
      </c>
      <c r="C6" s="397">
        <v>6152</v>
      </c>
      <c r="D6" s="397">
        <v>0.12701722441157939</v>
      </c>
      <c r="E6" s="384">
        <f t="shared" si="0"/>
        <v>15</v>
      </c>
      <c r="F6" s="384">
        <f>F5+1</f>
        <v>16</v>
      </c>
      <c r="H6" s="385" t="s">
        <v>29</v>
      </c>
      <c r="I6" s="386">
        <f t="array" ref="I6">SUM(($E6&lt;=$A$3:$A$35)*($F6&gt;$A$3:$A$35)*($B$3:$B$35))</f>
        <v>519198136.79000002</v>
      </c>
      <c r="J6" s="387">
        <f t="shared" si="1"/>
        <v>6.6142803424876481E-2</v>
      </c>
      <c r="K6" s="386">
        <f t="array" ref="K6">SUM(($E6&lt;=$A$3:$A$35)*($F6&gt;$A$3:$A$35)*($C$3:$C$35))</f>
        <v>4042</v>
      </c>
      <c r="L6" s="387">
        <f t="shared" si="2"/>
        <v>3.7392687981053878E-2</v>
      </c>
    </row>
    <row r="7" spans="1:12">
      <c r="A7" s="397">
        <v>3</v>
      </c>
      <c r="B7" s="397">
        <v>214851760.99000001</v>
      </c>
      <c r="C7" s="397">
        <v>6224</v>
      </c>
      <c r="D7" s="397">
        <v>0.17656001493869813</v>
      </c>
      <c r="E7" s="384">
        <f t="shared" si="0"/>
        <v>16</v>
      </c>
      <c r="F7" s="384">
        <f>F6+1</f>
        <v>17</v>
      </c>
      <c r="H7" s="385" t="s">
        <v>30</v>
      </c>
      <c r="I7" s="386">
        <f t="array" ref="I7">SUM(($E7&lt;=$A$3:$A$35)*($F7&gt;$A$3:$A$35)*($B$3:$B$35))</f>
        <v>471570024.45999998</v>
      </c>
      <c r="J7" s="387">
        <f t="shared" si="1"/>
        <v>6.0075260712150386E-2</v>
      </c>
      <c r="K7" s="386">
        <f t="array" ref="K7">SUM(($E7&lt;=$A$3:$A$35)*($F7&gt;$A$3:$A$35)*($C$3:$C$35))</f>
        <v>3333</v>
      </c>
      <c r="L7" s="387">
        <f t="shared" si="2"/>
        <v>3.0833703374777977E-2</v>
      </c>
    </row>
    <row r="8" spans="1:12">
      <c r="A8" s="397">
        <v>4</v>
      </c>
      <c r="B8" s="397">
        <v>287863233.37</v>
      </c>
      <c r="C8" s="397">
        <v>6597</v>
      </c>
      <c r="D8" s="397">
        <v>0.22581124754632989</v>
      </c>
      <c r="E8" s="384">
        <f t="shared" si="0"/>
        <v>17</v>
      </c>
      <c r="F8" s="384">
        <f>F7+1</f>
        <v>18</v>
      </c>
      <c r="H8" s="385" t="s">
        <v>31</v>
      </c>
      <c r="I8" s="386">
        <f t="array" ref="I8">SUM(($E8&lt;=$A$3:$A$35)*($F8&gt;$A$3:$A$35)*($B$3:$B$35))</f>
        <v>516797003.14999998</v>
      </c>
      <c r="J8" s="387">
        <f t="shared" si="1"/>
        <v>6.583691305452713E-2</v>
      </c>
      <c r="K8" s="386">
        <f t="array" ref="K8">SUM(($E8&lt;=$A$3:$A$35)*($F8&gt;$A$3:$A$35)*($C$3:$C$35))</f>
        <v>3618</v>
      </c>
      <c r="L8" s="387">
        <f t="shared" si="2"/>
        <v>3.3470248667850797E-2</v>
      </c>
    </row>
    <row r="9" spans="1:12">
      <c r="A9" s="397">
        <v>5</v>
      </c>
      <c r="B9" s="397">
        <v>349373783.41000003</v>
      </c>
      <c r="C9" s="397">
        <v>6619</v>
      </c>
      <c r="D9" s="397">
        <v>0.27584426979429033</v>
      </c>
      <c r="E9" s="384">
        <f t="shared" si="0"/>
        <v>18</v>
      </c>
      <c r="F9" s="384">
        <f>F8+1</f>
        <v>19</v>
      </c>
      <c r="H9" s="385" t="s">
        <v>32</v>
      </c>
      <c r="I9" s="386">
        <f t="array" ref="I9">SUM(($E9&lt;=$A$3:$A$35)*($F9&gt;$A$3:$A$35)*($B$3:$B$35))</f>
        <v>275769542.25</v>
      </c>
      <c r="J9" s="387">
        <f t="shared" si="1"/>
        <v>3.5131425425333367E-2</v>
      </c>
      <c r="K9" s="386">
        <f t="array" ref="K9">SUM(($E9&lt;=$A$3:$A$35)*($F9&gt;$A$3:$A$35)*($C$3:$C$35))</f>
        <v>2026</v>
      </c>
      <c r="L9" s="387">
        <f t="shared" si="2"/>
        <v>1.8742599171107165E-2</v>
      </c>
    </row>
    <row r="10" spans="1:12">
      <c r="A10" s="397">
        <v>6</v>
      </c>
      <c r="B10" s="397">
        <v>388317488.38</v>
      </c>
      <c r="C10" s="397">
        <v>6527</v>
      </c>
      <c r="D10" s="397">
        <v>0.32559197466861206</v>
      </c>
      <c r="E10" s="384">
        <f>F9</f>
        <v>19</v>
      </c>
      <c r="F10" s="384">
        <v>20</v>
      </c>
      <c r="H10" s="385" t="s">
        <v>178</v>
      </c>
      <c r="I10" s="386">
        <f t="array" ref="I10">SUM(($E10&lt;=$A$3:$A$35)*($F10&gt;$A$3:$A$35)*($B$3:$B$35))</f>
        <v>202651402.97999999</v>
      </c>
      <c r="J10" s="387">
        <f t="shared" si="1"/>
        <v>2.5816602490049096E-2</v>
      </c>
      <c r="K10" s="386">
        <f t="array" ref="K10">SUM(($E10&lt;=$A$3:$A$35)*($F10&gt;$A$3:$A$35)*($C$3:$C$35))</f>
        <v>1535</v>
      </c>
      <c r="L10" s="387">
        <f t="shared" si="2"/>
        <v>1.420034043812907E-2</v>
      </c>
    </row>
    <row r="11" spans="1:12">
      <c r="A11" s="397">
        <v>7</v>
      </c>
      <c r="B11" s="397">
        <v>443807479.55000001</v>
      </c>
      <c r="C11" s="397">
        <v>6533</v>
      </c>
      <c r="D11" s="397">
        <v>0.37493850941566448</v>
      </c>
      <c r="E11" s="384">
        <v>20</v>
      </c>
      <c r="F11" s="384">
        <v>97</v>
      </c>
      <c r="H11" s="385" t="s">
        <v>111</v>
      </c>
      <c r="I11" s="386">
        <f t="array" ref="I11">SUM(($E11&lt;=$A$3:$A$35)*($F11&gt;$A$3:$A$35)*($B$3:$B$35))</f>
        <v>12746696.130000001</v>
      </c>
      <c r="J11" s="399">
        <f t="shared" si="1"/>
        <v>1.6238544723133957E-3</v>
      </c>
      <c r="K11" s="398">
        <f t="array" ref="K11">SUM(($E11&lt;=$A$3:$A$35)*($F11&gt;$A$3:$A$35)*($C$3:$C$35))</f>
        <v>84</v>
      </c>
      <c r="L11" s="399">
        <f t="shared" si="2"/>
        <v>7.7708703374777973E-4</v>
      </c>
    </row>
    <row r="12" spans="1:12">
      <c r="A12" s="397">
        <v>8</v>
      </c>
      <c r="B12" s="397">
        <v>497928496.12</v>
      </c>
      <c r="C12" s="397">
        <v>6509</v>
      </c>
      <c r="D12" s="397">
        <v>0.42572512242583721</v>
      </c>
      <c r="I12" s="386">
        <f>SUM(B3:B36)</f>
        <v>7849654231.54</v>
      </c>
      <c r="J12" s="387">
        <f>SUM(J3:J11)</f>
        <v>0.99999999999999989</v>
      </c>
      <c r="K12" s="386">
        <f>SUM(C3:C36)</f>
        <v>108096</v>
      </c>
      <c r="L12" s="387">
        <f>SUM(L3:L11)</f>
        <v>1</v>
      </c>
    </row>
    <row r="13" spans="1:12">
      <c r="A13" s="397">
        <v>9</v>
      </c>
      <c r="B13" s="397">
        <v>531968424.26999998</v>
      </c>
      <c r="C13" s="397">
        <v>6312</v>
      </c>
      <c r="D13" s="397">
        <v>0.47541755518112716</v>
      </c>
    </row>
    <row r="14" spans="1:12">
      <c r="A14" s="397">
        <v>10</v>
      </c>
      <c r="B14" s="397">
        <v>559096566.59000003</v>
      </c>
      <c r="C14" s="397">
        <v>6028</v>
      </c>
      <c r="D14" s="397">
        <v>0.52521981501514059</v>
      </c>
      <c r="H14" s="385" t="s">
        <v>111</v>
      </c>
      <c r="I14" s="386">
        <f>SUM(B23:B32)</f>
        <v>215398099.10999995</v>
      </c>
      <c r="J14" s="387">
        <f>+I14/$I$12</f>
        <v>2.7440456962362487E-2</v>
      </c>
      <c r="K14" s="386">
        <f>SUM(C23:C32)</f>
        <v>1619</v>
      </c>
      <c r="L14" s="387">
        <f>K14/$K$12</f>
        <v>1.497742747187685E-2</v>
      </c>
    </row>
    <row r="15" spans="1:12">
      <c r="A15" s="397">
        <v>11</v>
      </c>
      <c r="B15" s="397">
        <v>597022617.87</v>
      </c>
      <c r="C15" s="397">
        <v>6062</v>
      </c>
      <c r="D15" s="397">
        <v>0.57506640211536952</v>
      </c>
    </row>
    <row r="16" spans="1:12">
      <c r="A16" s="397">
        <v>12</v>
      </c>
      <c r="B16" s="397">
        <v>552730225.37</v>
      </c>
      <c r="C16" s="397">
        <v>5330</v>
      </c>
      <c r="D16" s="397">
        <v>0.6244378622662764</v>
      </c>
    </row>
    <row r="17" spans="1:12" ht="12" thickBot="1">
      <c r="A17" s="397">
        <v>13</v>
      </c>
      <c r="B17" s="397">
        <v>555360783.16999996</v>
      </c>
      <c r="C17" s="397">
        <v>4814</v>
      </c>
      <c r="D17" s="397">
        <v>0.67515031931094138</v>
      </c>
    </row>
    <row r="18" spans="1:12">
      <c r="A18" s="397">
        <v>14</v>
      </c>
      <c r="B18" s="397">
        <v>591795151.42999995</v>
      </c>
      <c r="C18" s="397">
        <v>4799</v>
      </c>
      <c r="D18" s="397">
        <v>0.72565579659162838</v>
      </c>
      <c r="H18" s="676" t="s">
        <v>404</v>
      </c>
      <c r="I18" s="677"/>
    </row>
    <row r="19" spans="1:12">
      <c r="A19" s="397">
        <v>15</v>
      </c>
      <c r="B19" s="397">
        <v>519198136.79000002</v>
      </c>
      <c r="C19" s="397">
        <v>4042</v>
      </c>
      <c r="D19" s="397">
        <v>0.77259395311012979</v>
      </c>
      <c r="H19" s="391" t="s">
        <v>405</v>
      </c>
      <c r="I19" s="395">
        <v>-3</v>
      </c>
    </row>
    <row r="20" spans="1:12" ht="12" thickBot="1">
      <c r="A20" s="397">
        <v>16</v>
      </c>
      <c r="B20" s="397">
        <v>471570024.45999998</v>
      </c>
      <c r="C20" s="397">
        <v>3333</v>
      </c>
      <c r="D20" s="397">
        <v>0.82537322734985452</v>
      </c>
      <c r="H20" s="392" t="s">
        <v>403</v>
      </c>
      <c r="I20" s="396">
        <v>204</v>
      </c>
    </row>
    <row r="21" spans="1:12">
      <c r="A21" s="397">
        <v>17</v>
      </c>
      <c r="B21" s="397">
        <v>516797003.14999998</v>
      </c>
      <c r="C21" s="397">
        <v>3618</v>
      </c>
      <c r="D21" s="397">
        <v>0.87371921614828352</v>
      </c>
    </row>
    <row r="22" spans="1:12">
      <c r="A22" s="397">
        <v>18</v>
      </c>
      <c r="B22" s="397">
        <v>275769542.25</v>
      </c>
      <c r="C22" s="397">
        <v>2026</v>
      </c>
      <c r="D22" s="397">
        <v>0.91278342273130408</v>
      </c>
    </row>
    <row r="23" spans="1:12">
      <c r="A23" s="397">
        <v>19</v>
      </c>
      <c r="B23" s="397">
        <v>202651402.97999999</v>
      </c>
      <c r="C23" s="397">
        <v>1535</v>
      </c>
      <c r="D23" s="397">
        <v>0.96445286277780695</v>
      </c>
      <c r="H23" s="389" t="s">
        <v>351</v>
      </c>
      <c r="I23" s="390">
        <f>SUMPRODUCT(B3:B36,D3:D36)/SUM(B3:B36)</f>
        <v>0.56999664262055072</v>
      </c>
    </row>
    <row r="24" spans="1:12">
      <c r="A24" s="397">
        <v>20</v>
      </c>
      <c r="B24" s="397">
        <v>6228826.7300000004</v>
      </c>
      <c r="C24" s="397">
        <v>45</v>
      </c>
      <c r="D24" s="397">
        <v>1.0184739590597025</v>
      </c>
      <c r="H24" s="389" t="s">
        <v>352</v>
      </c>
      <c r="I24" s="390">
        <f>IF(I19&lt;0,0,I19)/100</f>
        <v>0</v>
      </c>
    </row>
    <row r="25" spans="1:12">
      <c r="A25" s="397">
        <v>21</v>
      </c>
      <c r="B25" s="397">
        <v>3443971.21</v>
      </c>
      <c r="C25" s="397">
        <v>20</v>
      </c>
      <c r="D25" s="397">
        <v>1.0721855947222045</v>
      </c>
      <c r="H25" s="389" t="s">
        <v>353</v>
      </c>
      <c r="I25" s="390">
        <f>IF(I20&lt;0,0,I20)/100</f>
        <v>2.04</v>
      </c>
    </row>
    <row r="26" spans="1:12">
      <c r="A26" s="397">
        <v>22</v>
      </c>
      <c r="B26" s="397">
        <v>1251442.18</v>
      </c>
      <c r="C26" s="397">
        <v>8</v>
      </c>
      <c r="D26" s="397">
        <v>1.1313443422531915</v>
      </c>
    </row>
    <row r="27" spans="1:12" ht="12" thickBot="1">
      <c r="A27" s="397">
        <v>23</v>
      </c>
      <c r="B27" s="397">
        <v>773196.17</v>
      </c>
      <c r="C27" s="397">
        <v>5</v>
      </c>
      <c r="D27" s="397">
        <v>1.1706569498397801</v>
      </c>
    </row>
    <row r="28" spans="1:12">
      <c r="A28" s="397">
        <v>24</v>
      </c>
      <c r="B28" s="397">
        <v>167016.42000000001</v>
      </c>
      <c r="C28" s="397">
        <v>1</v>
      </c>
      <c r="D28" s="397">
        <v>1.2336313399604661</v>
      </c>
      <c r="H28" s="670" t="str">
        <f>"The weighted average loan to value was approximately "&amp;ROUND(I23*100,2)&amp;"%"&amp;", the maximum loan to value was "&amp;ROUND(I25*100,0)&amp;"%"&amp;" and the minimum loan to value was "&amp;ROUND(I24*100,0)&amp;"%"&amp;"."</f>
        <v>The weighted average loan to value was approximately 57%, the maximum loan to value was 204% and the minimum loan to value was 0%.</v>
      </c>
      <c r="I28" s="671"/>
      <c r="J28" s="671"/>
      <c r="K28" s="671"/>
      <c r="L28" s="672"/>
    </row>
    <row r="29" spans="1:12" ht="12" thickBot="1">
      <c r="A29" s="397">
        <v>25</v>
      </c>
      <c r="B29" s="397">
        <v>536690.09</v>
      </c>
      <c r="C29" s="397">
        <v>3</v>
      </c>
      <c r="D29" s="397">
        <v>1.2841392506427687</v>
      </c>
      <c r="H29" s="673"/>
      <c r="I29" s="674"/>
      <c r="J29" s="674"/>
      <c r="K29" s="674"/>
      <c r="L29" s="675"/>
    </row>
    <row r="30" spans="1:12">
      <c r="A30" s="397">
        <v>26</v>
      </c>
      <c r="B30" s="397">
        <v>171995.48</v>
      </c>
      <c r="C30" s="397">
        <v>1</v>
      </c>
      <c r="D30" s="397">
        <v>1.3158655680951616</v>
      </c>
    </row>
    <row r="31" spans="1:12">
      <c r="A31" s="397">
        <v>40</v>
      </c>
      <c r="B31" s="397">
        <v>173557.85</v>
      </c>
      <c r="C31" s="397">
        <v>1</v>
      </c>
      <c r="D31" s="397">
        <v>2.041857052273925</v>
      </c>
    </row>
    <row r="32" spans="1:12">
      <c r="A32" s="394"/>
      <c r="B32" s="426"/>
      <c r="C32" s="426"/>
      <c r="D32" s="426"/>
    </row>
    <row r="33" spans="1:4">
      <c r="A33" s="394"/>
      <c r="B33" s="426"/>
      <c r="C33" s="426"/>
      <c r="D33" s="426"/>
    </row>
    <row r="34" spans="1:4">
      <c r="A34" s="397"/>
      <c r="B34" s="426"/>
      <c r="C34" s="426"/>
      <c r="D34" s="426"/>
    </row>
    <row r="35" spans="1:4">
      <c r="B35" s="426"/>
      <c r="C35" s="426"/>
      <c r="D35" s="426"/>
    </row>
    <row r="37" spans="1:4">
      <c r="A37" s="426"/>
      <c r="B37" s="426"/>
      <c r="C37" s="426"/>
      <c r="D37" s="426"/>
    </row>
    <row r="38" spans="1:4">
      <c r="A38" s="397"/>
      <c r="B38" s="397"/>
      <c r="C38" s="397"/>
      <c r="D38" s="397"/>
    </row>
    <row r="39" spans="1:4">
      <c r="A39" s="397"/>
      <c r="B39" s="397"/>
      <c r="C39" s="397"/>
      <c r="D39" s="397"/>
    </row>
    <row r="40" spans="1:4">
      <c r="A40" s="397"/>
      <c r="B40" s="397"/>
      <c r="C40" s="397"/>
      <c r="D40" s="397"/>
    </row>
    <row r="41" spans="1:4">
      <c r="A41" s="614"/>
      <c r="B41" s="614"/>
      <c r="C41" s="614"/>
      <c r="D41" s="614"/>
    </row>
    <row r="42" spans="1:4">
      <c r="A42" s="397"/>
      <c r="B42" s="397"/>
      <c r="C42" s="397"/>
      <c r="D42" s="397"/>
    </row>
    <row r="43" spans="1:4">
      <c r="A43" s="397"/>
      <c r="B43" s="397"/>
      <c r="C43" s="397"/>
      <c r="D43" s="397"/>
    </row>
    <row r="44" spans="1:4">
      <c r="A44" s="397"/>
      <c r="B44" s="397"/>
      <c r="C44" s="397"/>
      <c r="D44" s="397"/>
    </row>
    <row r="45" spans="1:4">
      <c r="A45" s="397"/>
      <c r="B45" s="397"/>
      <c r="C45" s="397"/>
      <c r="D45" s="397"/>
    </row>
    <row r="46" spans="1:4">
      <c r="A46" s="397"/>
      <c r="B46" s="397"/>
      <c r="C46" s="397"/>
      <c r="D46" s="397"/>
    </row>
    <row r="47" spans="1:4">
      <c r="A47" s="397"/>
      <c r="B47" s="397"/>
      <c r="C47" s="397"/>
      <c r="D47" s="397"/>
    </row>
    <row r="48" spans="1:4">
      <c r="A48" s="397"/>
      <c r="B48" s="397"/>
      <c r="C48" s="397"/>
      <c r="D48" s="397"/>
    </row>
    <row r="49" spans="1:4">
      <c r="A49" s="397"/>
      <c r="B49" s="397"/>
      <c r="C49" s="397"/>
      <c r="D49" s="397"/>
    </row>
    <row r="50" spans="1:4">
      <c r="A50" s="397"/>
      <c r="B50" s="397"/>
      <c r="C50" s="397"/>
      <c r="D50" s="397"/>
    </row>
    <row r="51" spans="1:4">
      <c r="A51" s="397"/>
      <c r="B51" s="397"/>
      <c r="C51" s="397"/>
      <c r="D51" s="397"/>
    </row>
    <row r="52" spans="1:4">
      <c r="A52" s="397"/>
      <c r="B52" s="397"/>
      <c r="C52" s="397"/>
      <c r="D52" s="397"/>
    </row>
    <row r="53" spans="1:4">
      <c r="A53" s="397"/>
      <c r="B53" s="397"/>
      <c r="C53" s="397"/>
      <c r="D53" s="397"/>
    </row>
    <row r="54" spans="1:4">
      <c r="A54" s="397"/>
      <c r="B54" s="397"/>
      <c r="C54" s="397"/>
      <c r="D54" s="397"/>
    </row>
    <row r="55" spans="1:4">
      <c r="A55" s="397"/>
      <c r="B55" s="397"/>
      <c r="C55" s="397"/>
      <c r="D55" s="397"/>
    </row>
    <row r="56" spans="1:4">
      <c r="A56" s="397"/>
      <c r="B56" s="397"/>
      <c r="C56" s="397"/>
      <c r="D56" s="397"/>
    </row>
    <row r="57" spans="1:4">
      <c r="A57" s="397"/>
      <c r="B57" s="397"/>
      <c r="C57" s="397"/>
      <c r="D57" s="397"/>
    </row>
    <row r="58" spans="1:4">
      <c r="A58" s="397"/>
      <c r="B58" s="397"/>
      <c r="C58" s="397"/>
      <c r="D58" s="397"/>
    </row>
    <row r="59" spans="1:4">
      <c r="A59" s="397"/>
      <c r="B59" s="397"/>
      <c r="C59" s="397"/>
      <c r="D59" s="397"/>
    </row>
    <row r="60" spans="1:4">
      <c r="A60" s="397"/>
      <c r="B60" s="397"/>
      <c r="C60" s="397"/>
      <c r="D60" s="397"/>
    </row>
    <row r="61" spans="1:4">
      <c r="A61" s="397"/>
      <c r="B61" s="397"/>
      <c r="C61" s="397"/>
      <c r="D61" s="397"/>
    </row>
    <row r="62" spans="1:4">
      <c r="A62" s="397"/>
      <c r="B62" s="397"/>
      <c r="C62" s="397"/>
      <c r="D62" s="397"/>
    </row>
    <row r="63" spans="1:4">
      <c r="A63" s="397"/>
      <c r="B63" s="397"/>
      <c r="C63" s="397"/>
      <c r="D63" s="397"/>
    </row>
    <row r="64" spans="1:4">
      <c r="A64" s="397"/>
      <c r="B64" s="397"/>
      <c r="C64" s="397"/>
      <c r="D64" s="397"/>
    </row>
    <row r="65" spans="1:4">
      <c r="A65" s="397"/>
      <c r="B65" s="397"/>
      <c r="C65" s="397"/>
      <c r="D65" s="397"/>
    </row>
    <row r="66" spans="1:4">
      <c r="A66" s="397"/>
      <c r="B66" s="397"/>
      <c r="C66" s="397"/>
      <c r="D66" s="397"/>
    </row>
    <row r="67" spans="1:4">
      <c r="A67" s="397"/>
      <c r="B67" s="397"/>
      <c r="C67" s="397"/>
      <c r="D67" s="397"/>
    </row>
    <row r="68" spans="1:4">
      <c r="A68" s="397"/>
      <c r="B68" s="397"/>
      <c r="C68" s="397"/>
      <c r="D68" s="397"/>
    </row>
    <row r="69" spans="1:4">
      <c r="A69" s="397"/>
      <c r="B69" s="397"/>
      <c r="C69" s="397"/>
      <c r="D69" s="397"/>
    </row>
    <row r="70" spans="1:4">
      <c r="A70" s="397"/>
      <c r="B70" s="397"/>
      <c r="C70" s="397"/>
      <c r="D70" s="397"/>
    </row>
    <row r="71" spans="1:4">
      <c r="A71" s="397"/>
      <c r="B71" s="397"/>
      <c r="C71" s="397"/>
      <c r="D71" s="397"/>
    </row>
  </sheetData>
  <mergeCells count="2">
    <mergeCell ref="H28:L29"/>
    <mergeCell ref="H18:I18"/>
  </mergeCells>
  <phoneticPr fontId="15" type="noConversion"/>
  <pageMargins left="0.70866141732283472" right="0.70866141732283472" top="0.74803149606299213" bottom="0.74803149606299213" header="0.31496062992125984" footer="0.31496062992125984"/>
  <pageSetup paperSize="9" scale="75" orientation="portrait"/>
  <headerFooter>
    <oddHeader>&amp;CFosse Master Trust Investors' Report - February 2014</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A2:I14"/>
  <sheetViews>
    <sheetView zoomScaleNormal="100" workbookViewId="0"/>
  </sheetViews>
  <sheetFormatPr defaultColWidth="9.140625" defaultRowHeight="11.25"/>
  <cols>
    <col min="1" max="1" width="21.140625" style="384" bestFit="1" customWidth="1"/>
    <col min="2" max="2" width="22.42578125" style="384" bestFit="1" customWidth="1"/>
    <col min="3" max="3" width="23.5703125" style="384" bestFit="1" customWidth="1"/>
    <col min="4" max="4" width="4.7109375" style="384" customWidth="1"/>
    <col min="5" max="5" width="24.140625" style="384" bestFit="1" customWidth="1"/>
    <col min="6" max="6" width="26.28515625" style="384" bestFit="1" customWidth="1"/>
    <col min="7" max="7" width="8.5703125" style="384" bestFit="1" customWidth="1"/>
    <col min="8" max="8" width="18.5703125" style="384" bestFit="1" customWidth="1"/>
    <col min="9" max="9" width="8.5703125" style="384" bestFit="1" customWidth="1"/>
    <col min="10" max="16384" width="9.140625" style="384"/>
  </cols>
  <sheetData>
    <row r="2" spans="1:9">
      <c r="A2" s="441" t="s">
        <v>349</v>
      </c>
      <c r="B2" s="441" t="s">
        <v>348</v>
      </c>
      <c r="C2" s="441" t="s">
        <v>344</v>
      </c>
      <c r="E2" s="385"/>
      <c r="F2" s="385" t="s">
        <v>135</v>
      </c>
      <c r="G2" s="385" t="s">
        <v>158</v>
      </c>
      <c r="H2" s="385" t="s">
        <v>136</v>
      </c>
      <c r="I2" s="385" t="s">
        <v>158</v>
      </c>
    </row>
    <row r="3" spans="1:9">
      <c r="A3" s="442" t="s">
        <v>145</v>
      </c>
      <c r="B3" s="443">
        <v>0</v>
      </c>
      <c r="C3" s="443">
        <v>0</v>
      </c>
      <c r="E3" s="385" t="s">
        <v>169</v>
      </c>
      <c r="F3" s="386">
        <f>VLOOKUP(E3,$A$2:$B$6,2,0)</f>
        <v>4961684984</v>
      </c>
      <c r="G3" s="387">
        <f>F3/$F$7</f>
        <v>0.63208962301344351</v>
      </c>
      <c r="H3" s="388">
        <f>VLOOKUP(E3,$A$2:$C$6,3,0)</f>
        <v>71753</v>
      </c>
      <c r="I3" s="387">
        <f>H3/$H$7</f>
        <v>0.48838143207187584</v>
      </c>
    </row>
    <row r="4" spans="1:9">
      <c r="A4" s="442" t="s">
        <v>169</v>
      </c>
      <c r="B4" s="443">
        <v>4961684984</v>
      </c>
      <c r="C4" s="443">
        <v>71753</v>
      </c>
      <c r="E4" s="385" t="s">
        <v>170</v>
      </c>
      <c r="F4" s="386">
        <f>VLOOKUP(E4,$A$2:$B$6,2,0)</f>
        <v>1425534135.97</v>
      </c>
      <c r="G4" s="387">
        <f>F4/$F$7</f>
        <v>0.18160470435018497</v>
      </c>
      <c r="H4" s="388">
        <f>VLOOKUP(E4,$A$2:$C$6,3,0)</f>
        <v>26126</v>
      </c>
      <c r="I4" s="387">
        <f>H4/$H$7</f>
        <v>0.17782466648516199</v>
      </c>
    </row>
    <row r="5" spans="1:9" ht="22.5">
      <c r="A5" s="442" t="s">
        <v>171</v>
      </c>
      <c r="B5" s="443">
        <v>1462435111.5699999</v>
      </c>
      <c r="C5" s="443">
        <v>49041</v>
      </c>
      <c r="E5" s="385" t="s">
        <v>171</v>
      </c>
      <c r="F5" s="386">
        <f>VLOOKUP(E5,$A$2:$B$6,2,0)</f>
        <v>1462435111.5699999</v>
      </c>
      <c r="G5" s="387">
        <f>F5/$F$7</f>
        <v>0.18630567263637154</v>
      </c>
      <c r="H5" s="388">
        <f>VLOOKUP(E5,$A$2:$C$6,3,0)</f>
        <v>49041</v>
      </c>
      <c r="I5" s="387">
        <f>H5/$H$7</f>
        <v>0.33379390144296217</v>
      </c>
    </row>
    <row r="6" spans="1:9">
      <c r="A6" s="442" t="s">
        <v>350</v>
      </c>
      <c r="B6" s="443">
        <v>1425534135.97</v>
      </c>
      <c r="C6" s="443">
        <v>26126</v>
      </c>
      <c r="E6" s="385" t="s">
        <v>145</v>
      </c>
      <c r="F6" s="386">
        <f>VLOOKUP(E6,$A$2:$B$6,2,0)</f>
        <v>0</v>
      </c>
      <c r="G6" s="387">
        <f>F6/$F$7</f>
        <v>0</v>
      </c>
      <c r="H6" s="388">
        <f>VLOOKUP(E6,$A$2:$C$6,3,0)</f>
        <v>0</v>
      </c>
      <c r="I6" s="387">
        <f>H6/$H$7</f>
        <v>0</v>
      </c>
    </row>
    <row r="7" spans="1:9">
      <c r="A7" s="443"/>
      <c r="B7" s="443"/>
      <c r="C7" s="443">
        <f>SUM(C3:C6)</f>
        <v>146920</v>
      </c>
      <c r="F7" s="386">
        <f>SUM(F3:F6)</f>
        <v>7849654231.54</v>
      </c>
      <c r="G7" s="387">
        <f>SUM(G3:G6)</f>
        <v>1</v>
      </c>
      <c r="H7" s="388">
        <f>SUM(H3:H6)</f>
        <v>146920</v>
      </c>
      <c r="I7" s="387">
        <f>SUM(I3:I6)</f>
        <v>1</v>
      </c>
    </row>
    <row r="9" spans="1:9">
      <c r="A9" s="384" t="s">
        <v>643</v>
      </c>
    </row>
    <row r="10" spans="1:9">
      <c r="A10" s="615" t="s">
        <v>349</v>
      </c>
      <c r="B10" s="615" t="s">
        <v>348</v>
      </c>
      <c r="C10" s="615" t="s">
        <v>344</v>
      </c>
    </row>
    <row r="11" spans="1:9">
      <c r="A11" s="616" t="s">
        <v>169</v>
      </c>
      <c r="B11" s="617">
        <v>4961684984</v>
      </c>
      <c r="C11" s="617">
        <v>71753</v>
      </c>
    </row>
    <row r="12" spans="1:9">
      <c r="A12" s="616" t="s">
        <v>171</v>
      </c>
      <c r="B12" s="617">
        <v>1462435111.5699999</v>
      </c>
      <c r="C12" s="617">
        <v>49041</v>
      </c>
    </row>
    <row r="13" spans="1:9">
      <c r="A13" s="616" t="s">
        <v>350</v>
      </c>
      <c r="B13" s="617">
        <v>1425534135.97</v>
      </c>
      <c r="C13" s="617">
        <v>26126</v>
      </c>
    </row>
    <row r="14" spans="1:9">
      <c r="A14" s="617" t="s">
        <v>346</v>
      </c>
      <c r="B14" s="617" t="s">
        <v>346</v>
      </c>
      <c r="C14" s="617" t="s">
        <v>668</v>
      </c>
    </row>
  </sheetData>
  <phoneticPr fontId="15" type="noConversion"/>
  <pageMargins left="0.70866141732283472" right="0.70866141732283472" top="0.74803149606299213" bottom="0.74803149606299213" header="0.31496062992125984" footer="0.31496062992125984"/>
  <pageSetup paperSize="9" scale="75" orientation="portrait"/>
  <headerFooter>
    <oddHeader>&amp;CFosse Master Trust Investors' Report - February 2014</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1"/>
  </sheetPr>
  <dimension ref="A1:M258"/>
  <sheetViews>
    <sheetView zoomScaleNormal="100" workbookViewId="0"/>
  </sheetViews>
  <sheetFormatPr defaultColWidth="9.140625" defaultRowHeight="11.25"/>
  <cols>
    <col min="1" max="1" width="20.28515625" style="384" bestFit="1" customWidth="1"/>
    <col min="2" max="2" width="23.5703125" style="384" bestFit="1" customWidth="1"/>
    <col min="3" max="3" width="10" style="384" bestFit="1" customWidth="1"/>
    <col min="4" max="4" width="3.5703125" style="384" bestFit="1" customWidth="1"/>
    <col min="5" max="5" width="6.140625" style="384" bestFit="1" customWidth="1"/>
    <col min="6" max="6" width="4.7109375" style="384" customWidth="1"/>
    <col min="7" max="7" width="12" style="384" bestFit="1" customWidth="1"/>
    <col min="8" max="8" width="26.28515625" style="384" bestFit="1" customWidth="1"/>
    <col min="9" max="9" width="8.5703125" style="384" bestFit="1" customWidth="1"/>
    <col min="10" max="10" width="18.5703125" style="384" bestFit="1" customWidth="1"/>
    <col min="11" max="11" width="8.5703125" style="384" bestFit="1" customWidth="1"/>
    <col min="12" max="16384" width="9.140625" style="384"/>
  </cols>
  <sheetData>
    <row r="1" spans="1:11">
      <c r="A1" s="384" t="s">
        <v>637</v>
      </c>
    </row>
    <row r="2" spans="1:11">
      <c r="A2" s="444" t="s">
        <v>359</v>
      </c>
      <c r="B2" s="444" t="s">
        <v>344</v>
      </c>
      <c r="C2" s="444" t="s">
        <v>345</v>
      </c>
      <c r="H2" s="385" t="s">
        <v>135</v>
      </c>
      <c r="I2" s="385" t="s">
        <v>158</v>
      </c>
      <c r="J2" s="385" t="s">
        <v>136</v>
      </c>
      <c r="K2" s="385" t="s">
        <v>158</v>
      </c>
    </row>
    <row r="3" spans="1:11">
      <c r="A3" s="619">
        <v>0</v>
      </c>
      <c r="B3" s="619">
        <v>2</v>
      </c>
      <c r="C3" s="619">
        <v>95787.36</v>
      </c>
      <c r="D3" s="384">
        <v>-15</v>
      </c>
      <c r="E3" s="384">
        <v>25.99</v>
      </c>
      <c r="G3" s="385" t="s">
        <v>26</v>
      </c>
      <c r="H3" s="398">
        <f t="array" ref="H3">SUM(($D3&lt;=$A$3:$A$149)*($E3&gt;$A$3:$A$149)*($C$3:$C$149))</f>
        <v>161575750.04000002</v>
      </c>
      <c r="I3" s="399">
        <f>+H3/$H$12</f>
        <v>2.0583804747830399E-2</v>
      </c>
      <c r="J3" s="400">
        <f t="array" ref="J3">SUM(($D3&lt;=$A$3:$A$149)*($E3&gt;$A$3:$A$149)*($B$3:$B$149))</f>
        <v>6151</v>
      </c>
      <c r="K3" s="399">
        <f t="shared" ref="K3:K11" si="0">J3/$J$12</f>
        <v>5.6903123149792775E-2</v>
      </c>
    </row>
    <row r="4" spans="1:11">
      <c r="A4" s="619">
        <v>1</v>
      </c>
      <c r="B4" s="619">
        <v>2</v>
      </c>
      <c r="C4" s="619">
        <v>191342.81</v>
      </c>
      <c r="D4" s="384">
        <v>26</v>
      </c>
      <c r="E4" s="384">
        <v>50.99</v>
      </c>
      <c r="G4" s="385" t="s">
        <v>27</v>
      </c>
      <c r="H4" s="398">
        <f t="array" ref="H4">SUM(($D4&lt;=$A$3:$A$149)*($E4&gt;$A$3:$A$149)*($C$3:$C$149))</f>
        <v>1109119955.3099999</v>
      </c>
      <c r="I4" s="399">
        <f t="shared" ref="I4:I11" si="1">+H4/$H$12</f>
        <v>0.14129538991074833</v>
      </c>
      <c r="J4" s="400">
        <f t="array" ref="J4">SUM(($D4&lt;=$A$3:$A$149)*($E4&gt;$A$3:$A$149)*($B$3:$B$149))</f>
        <v>24321</v>
      </c>
      <c r="K4" s="399">
        <f t="shared" si="0"/>
        <v>0.22499444937833038</v>
      </c>
    </row>
    <row r="5" spans="1:11">
      <c r="A5" s="619">
        <v>2</v>
      </c>
      <c r="B5" s="619">
        <v>2</v>
      </c>
      <c r="C5" s="619">
        <v>77474.81</v>
      </c>
      <c r="D5" s="384">
        <v>51</v>
      </c>
      <c r="E5" s="384">
        <v>75.989999999999995</v>
      </c>
      <c r="G5" s="385" t="s">
        <v>28</v>
      </c>
      <c r="H5" s="398">
        <f t="array" ref="H5">SUM(($D5&lt;=$A$3:$A$149)*($E5&gt;$A$3:$A$149)*($C$3:$C$149))</f>
        <v>2916190369.5799999</v>
      </c>
      <c r="I5" s="399">
        <f t="shared" si="1"/>
        <v>0.37150558273799039</v>
      </c>
      <c r="J5" s="400">
        <f t="array" ref="J5">SUM(($D5&lt;=$A$3:$A$149)*($E5&gt;$A$3:$A$149)*($B$3:$B$149))</f>
        <v>38118</v>
      </c>
      <c r="K5" s="399">
        <f t="shared" si="0"/>
        <v>0.35263099467140319</v>
      </c>
    </row>
    <row r="6" spans="1:11">
      <c r="A6" s="619">
        <v>3</v>
      </c>
      <c r="B6" s="619">
        <v>5</v>
      </c>
      <c r="C6" s="619">
        <v>259668.99</v>
      </c>
      <c r="D6" s="384">
        <v>76</v>
      </c>
      <c r="E6" s="384">
        <v>80.989999999999995</v>
      </c>
      <c r="G6" s="385" t="s">
        <v>29</v>
      </c>
      <c r="H6" s="398">
        <f t="array" ref="H6">SUM(($D6&lt;=$A$3:$A$149)*($E6&gt;$A$3:$A$149)*($C$3:$C$149))</f>
        <v>619952005.89999998</v>
      </c>
      <c r="I6" s="399">
        <f t="shared" si="1"/>
        <v>7.8978256571993422E-2</v>
      </c>
      <c r="J6" s="400">
        <f t="array" ref="J6">SUM(($D6&lt;=$A$3:$A$149)*($E6&gt;$A$3:$A$149)*($B$3:$B$149))</f>
        <v>6883</v>
      </c>
      <c r="K6" s="399">
        <f t="shared" si="0"/>
        <v>6.3674881586737717E-2</v>
      </c>
    </row>
    <row r="7" spans="1:11">
      <c r="A7" s="619">
        <v>4</v>
      </c>
      <c r="B7" s="619">
        <v>15</v>
      </c>
      <c r="C7" s="619">
        <v>299253.53000000003</v>
      </c>
      <c r="D7" s="384">
        <v>81</v>
      </c>
      <c r="E7" s="384">
        <v>85.99</v>
      </c>
      <c r="G7" s="385" t="s">
        <v>30</v>
      </c>
      <c r="H7" s="398">
        <f t="array" ref="H7">SUM(($D7&lt;=$A$3:$A$149)*($E7&gt;$A$3:$A$149)*($C$3:$C$149))</f>
        <v>963314381.85000002</v>
      </c>
      <c r="I7" s="399">
        <f t="shared" si="1"/>
        <v>0.12272061334617669</v>
      </c>
      <c r="J7" s="400">
        <f t="array" ref="J7">SUM(($D7&lt;=$A$3:$A$149)*($E7&gt;$A$3:$A$149)*($B$3:$B$149))</f>
        <v>9785</v>
      </c>
      <c r="K7" s="399">
        <f t="shared" si="0"/>
        <v>9.0521388395500293E-2</v>
      </c>
    </row>
    <row r="8" spans="1:11">
      <c r="A8" s="619">
        <v>5</v>
      </c>
      <c r="B8" s="619">
        <v>24</v>
      </c>
      <c r="C8" s="619">
        <v>708233.3</v>
      </c>
      <c r="D8" s="384">
        <v>86</v>
      </c>
      <c r="E8" s="384">
        <v>90.99</v>
      </c>
      <c r="G8" s="385" t="s">
        <v>31</v>
      </c>
      <c r="H8" s="398">
        <f t="array" ref="H8">SUM(($D8&lt;=$A$3:$A$149)*($E8&gt;$A$3:$A$149)*($C$3:$C$149))</f>
        <v>1377339419.46</v>
      </c>
      <c r="I8" s="399">
        <f t="shared" si="1"/>
        <v>0.17546497958162724</v>
      </c>
      <c r="J8" s="400">
        <f t="array" ref="J8">SUM(($D8&lt;=$A$3:$A$149)*($E8&gt;$A$3:$A$149)*($B$3:$B$149))</f>
        <v>14236</v>
      </c>
      <c r="K8" s="399">
        <f t="shared" si="0"/>
        <v>0.13169775014801657</v>
      </c>
    </row>
    <row r="9" spans="1:11">
      <c r="A9" s="619">
        <v>6</v>
      </c>
      <c r="B9" s="619">
        <v>36</v>
      </c>
      <c r="C9" s="619">
        <v>681023.26</v>
      </c>
      <c r="D9" s="384">
        <v>91</v>
      </c>
      <c r="E9" s="384">
        <v>95.99</v>
      </c>
      <c r="G9" s="385" t="s">
        <v>32</v>
      </c>
      <c r="H9" s="398">
        <f t="array" ref="H9">SUM(($D9&lt;=$A$3:$A$149)*($E9&gt;$A$3:$A$149)*($C$3:$C$149))</f>
        <v>702162349.39999998</v>
      </c>
      <c r="I9" s="399">
        <f t="shared" si="1"/>
        <v>8.9451373103633491E-2</v>
      </c>
      <c r="J9" s="400">
        <f t="array" ref="J9">SUM(($D9&lt;=$A$3:$A$149)*($E9&gt;$A$3:$A$149)*($B$3:$B$149))</f>
        <v>8602</v>
      </c>
      <c r="K9" s="399">
        <f t="shared" si="0"/>
        <v>7.9577412670219061E-2</v>
      </c>
    </row>
    <row r="10" spans="1:11">
      <c r="A10" s="619">
        <v>7</v>
      </c>
      <c r="B10" s="619">
        <v>52</v>
      </c>
      <c r="C10" s="619">
        <v>764514.68</v>
      </c>
      <c r="D10" s="384">
        <v>96</v>
      </c>
      <c r="E10" s="384">
        <v>100.99</v>
      </c>
      <c r="G10" s="385" t="s">
        <v>178</v>
      </c>
      <c r="H10" s="398">
        <f t="array" ref="H10">SUM(($D10&lt;=$A$3:$A$149)*($E10&gt;$A$3:$A$149)*($C$3:$C$149))</f>
        <v>0</v>
      </c>
      <c r="I10" s="399">
        <f t="shared" si="1"/>
        <v>0</v>
      </c>
      <c r="J10" s="400">
        <f t="array" ref="J10">SUM(($D10&lt;=$A$3:$A$149)*($E10&gt;$A$3:$A$149)*($B$3:$B$149))</f>
        <v>0</v>
      </c>
      <c r="K10" s="399">
        <f t="shared" si="0"/>
        <v>0</v>
      </c>
    </row>
    <row r="11" spans="1:11">
      <c r="A11" s="619">
        <v>8</v>
      </c>
      <c r="B11" s="619">
        <v>76</v>
      </c>
      <c r="C11" s="619">
        <v>1612115.88</v>
      </c>
      <c r="D11" s="384">
        <v>101</v>
      </c>
      <c r="G11" s="385" t="s">
        <v>111</v>
      </c>
      <c r="H11" s="398">
        <f t="array" ref="H11">SUM(($D11&lt;=$A$3:$A$149)*($E11&gt;$A$3:$A$149)*($C$3:$C$149))</f>
        <v>0</v>
      </c>
      <c r="I11" s="399">
        <f t="shared" si="1"/>
        <v>0</v>
      </c>
      <c r="J11" s="400">
        <f t="array" ref="J11">SUM(($D11&lt;=$A$3:$A$149)*($E11&gt;$A$3:$A$149)*($B$3:$B$149))</f>
        <v>0</v>
      </c>
      <c r="K11" s="399">
        <f t="shared" si="0"/>
        <v>0</v>
      </c>
    </row>
    <row r="12" spans="1:11">
      <c r="A12" s="619">
        <v>9</v>
      </c>
      <c r="B12" s="619">
        <v>68</v>
      </c>
      <c r="C12" s="619">
        <v>1327771.0900000001</v>
      </c>
      <c r="H12" s="398">
        <f>SUM(H3:H11)</f>
        <v>7849654231.54</v>
      </c>
      <c r="I12" s="399">
        <f>SUM(I3:I11)</f>
        <v>0.99999999999999989</v>
      </c>
      <c r="J12" s="400">
        <f>SUM(J3:J11)</f>
        <v>108096</v>
      </c>
      <c r="K12" s="399">
        <f>SUM(K3:K11)</f>
        <v>1</v>
      </c>
    </row>
    <row r="13" spans="1:11">
      <c r="A13" s="619">
        <v>10</v>
      </c>
      <c r="B13" s="619">
        <v>159</v>
      </c>
      <c r="C13" s="619">
        <v>2921194.51</v>
      </c>
    </row>
    <row r="14" spans="1:11">
      <c r="A14" s="619">
        <v>11</v>
      </c>
      <c r="B14" s="619">
        <v>144</v>
      </c>
      <c r="C14" s="619">
        <v>3323967.96</v>
      </c>
    </row>
    <row r="15" spans="1:11" ht="12" thickBot="1">
      <c r="A15" s="619">
        <v>12</v>
      </c>
      <c r="B15" s="619">
        <v>200</v>
      </c>
      <c r="C15" s="619">
        <v>3660706.23</v>
      </c>
    </row>
    <row r="16" spans="1:11">
      <c r="A16" s="619">
        <v>13</v>
      </c>
      <c r="B16" s="619">
        <v>235</v>
      </c>
      <c r="C16" s="619">
        <v>5442247.0899999999</v>
      </c>
      <c r="H16" s="676" t="s">
        <v>404</v>
      </c>
      <c r="I16" s="677"/>
    </row>
    <row r="17" spans="1:13">
      <c r="A17" s="619">
        <v>14</v>
      </c>
      <c r="B17" s="619">
        <v>227</v>
      </c>
      <c r="C17" s="619">
        <v>5069556.87</v>
      </c>
      <c r="H17" s="391" t="s">
        <v>405</v>
      </c>
      <c r="I17" s="401">
        <v>0</v>
      </c>
    </row>
    <row r="18" spans="1:13" ht="12" thickBot="1">
      <c r="A18" s="619">
        <v>15</v>
      </c>
      <c r="B18" s="619">
        <v>281</v>
      </c>
      <c r="C18" s="619">
        <v>7037797.9000000004</v>
      </c>
      <c r="H18" s="392" t="s">
        <v>403</v>
      </c>
      <c r="I18" s="402">
        <v>95</v>
      </c>
    </row>
    <row r="19" spans="1:13">
      <c r="A19" s="619">
        <v>16</v>
      </c>
      <c r="B19" s="619">
        <v>337</v>
      </c>
      <c r="C19" s="619">
        <v>7970746.2300000004</v>
      </c>
    </row>
    <row r="20" spans="1:13">
      <c r="A20" s="619">
        <v>17</v>
      </c>
      <c r="B20" s="619">
        <v>349</v>
      </c>
      <c r="C20" s="619">
        <v>8705449.0999999996</v>
      </c>
    </row>
    <row r="21" spans="1:13">
      <c r="A21" s="619">
        <v>18</v>
      </c>
      <c r="B21" s="619">
        <v>369</v>
      </c>
      <c r="C21" s="619">
        <v>10512988.51</v>
      </c>
      <c r="H21" s="389" t="s">
        <v>351</v>
      </c>
      <c r="I21" s="390">
        <f>SUMPRODUCT(A3:A149,C3:C149)/SUM(C3:C149)/100</f>
        <v>0.70806118351986147</v>
      </c>
    </row>
    <row r="22" spans="1:13">
      <c r="A22" s="619">
        <v>19</v>
      </c>
      <c r="B22" s="619">
        <v>317</v>
      </c>
      <c r="C22" s="619">
        <v>7774853.7599999998</v>
      </c>
      <c r="H22" s="389" t="s">
        <v>352</v>
      </c>
      <c r="I22" s="390">
        <f>IF(I17&lt;1,1,I17)/100</f>
        <v>0.01</v>
      </c>
    </row>
    <row r="23" spans="1:13">
      <c r="A23" s="619">
        <v>20</v>
      </c>
      <c r="B23" s="619">
        <v>562</v>
      </c>
      <c r="C23" s="619">
        <v>15813809.59</v>
      </c>
      <c r="H23" s="389" t="s">
        <v>353</v>
      </c>
      <c r="I23" s="390">
        <f>IF(I18&lt;1,1,I18)/100</f>
        <v>0.95</v>
      </c>
    </row>
    <row r="24" spans="1:13">
      <c r="A24" s="619">
        <v>21</v>
      </c>
      <c r="B24" s="619">
        <v>487</v>
      </c>
      <c r="C24" s="619">
        <v>12593688.67</v>
      </c>
    </row>
    <row r="25" spans="1:13" ht="12" thickBot="1">
      <c r="A25" s="619">
        <v>22</v>
      </c>
      <c r="B25" s="619">
        <v>541</v>
      </c>
      <c r="C25" s="619">
        <v>14733014.74</v>
      </c>
    </row>
    <row r="26" spans="1:13">
      <c r="A26" s="619">
        <v>23</v>
      </c>
      <c r="B26" s="619">
        <v>507</v>
      </c>
      <c r="C26" s="619">
        <v>14896812.85</v>
      </c>
      <c r="H26" s="678" t="str">
        <f>"The weighted average original loan to value was approximately "&amp;ROUND(I21*100,2)&amp;"%"&amp;", the maximum loan to value was "&amp;ROUND(I23*100,0)&amp;"%"&amp;" and the minimum loan to value was "&amp;ROUND(I22*100,0)&amp;"%"&amp;"."</f>
        <v>The weighted average original loan to value was approximately 70.81%, the maximum loan to value was 95% and the minimum loan to value was 1%.</v>
      </c>
      <c r="I26" s="679"/>
      <c r="J26" s="679"/>
      <c r="K26" s="679"/>
      <c r="L26" s="679"/>
      <c r="M26" s="680"/>
    </row>
    <row r="27" spans="1:13" ht="12" thickBot="1">
      <c r="A27" s="619">
        <v>24</v>
      </c>
      <c r="B27" s="619">
        <v>508</v>
      </c>
      <c r="C27" s="619">
        <v>15660825.390000001</v>
      </c>
      <c r="H27" s="681"/>
      <c r="I27" s="682"/>
      <c r="J27" s="682"/>
      <c r="K27" s="682"/>
      <c r="L27" s="682"/>
      <c r="M27" s="683"/>
    </row>
    <row r="28" spans="1:13">
      <c r="A28" s="619">
        <v>25</v>
      </c>
      <c r="B28" s="619">
        <v>646</v>
      </c>
      <c r="C28" s="619">
        <v>19440904.93</v>
      </c>
    </row>
    <row r="29" spans="1:13">
      <c r="A29" s="619">
        <v>26</v>
      </c>
      <c r="B29" s="619">
        <v>625</v>
      </c>
      <c r="C29" s="619">
        <v>19931148.140000001</v>
      </c>
    </row>
    <row r="30" spans="1:13">
      <c r="A30" s="619">
        <v>27</v>
      </c>
      <c r="B30" s="619">
        <v>654</v>
      </c>
      <c r="C30" s="619">
        <v>21509033.789999999</v>
      </c>
    </row>
    <row r="31" spans="1:13">
      <c r="A31" s="619">
        <v>28</v>
      </c>
      <c r="B31" s="619">
        <v>726</v>
      </c>
      <c r="C31" s="619">
        <v>24879564.390000001</v>
      </c>
    </row>
    <row r="32" spans="1:13">
      <c r="A32" s="619">
        <v>29</v>
      </c>
      <c r="B32" s="619">
        <v>606</v>
      </c>
      <c r="C32" s="619">
        <v>21991686.879999999</v>
      </c>
    </row>
    <row r="33" spans="1:3">
      <c r="A33" s="619">
        <v>30</v>
      </c>
      <c r="B33" s="619">
        <v>809</v>
      </c>
      <c r="C33" s="619">
        <v>29419053.050000001</v>
      </c>
    </row>
    <row r="34" spans="1:3">
      <c r="A34" s="619">
        <v>31</v>
      </c>
      <c r="B34" s="619">
        <v>721</v>
      </c>
      <c r="C34" s="619">
        <v>25339682.399999999</v>
      </c>
    </row>
    <row r="35" spans="1:3">
      <c r="A35" s="619">
        <v>32</v>
      </c>
      <c r="B35" s="619">
        <v>763</v>
      </c>
      <c r="C35" s="619">
        <v>27806576.23</v>
      </c>
    </row>
    <row r="36" spans="1:3">
      <c r="A36" s="619">
        <v>33</v>
      </c>
      <c r="B36" s="619">
        <v>903</v>
      </c>
      <c r="C36" s="619">
        <v>34559125.649999999</v>
      </c>
    </row>
    <row r="37" spans="1:3">
      <c r="A37" s="619">
        <v>34</v>
      </c>
      <c r="B37" s="619">
        <v>796</v>
      </c>
      <c r="C37" s="619">
        <v>30132388.219999999</v>
      </c>
    </row>
    <row r="38" spans="1:3">
      <c r="A38" s="619">
        <v>35</v>
      </c>
      <c r="B38" s="619">
        <v>965</v>
      </c>
      <c r="C38" s="619">
        <v>37457526.369999997</v>
      </c>
    </row>
    <row r="39" spans="1:3">
      <c r="A39" s="619">
        <v>36</v>
      </c>
      <c r="B39" s="619">
        <v>949</v>
      </c>
      <c r="C39" s="619">
        <v>43407908.600000001</v>
      </c>
    </row>
    <row r="40" spans="1:3">
      <c r="A40" s="619">
        <v>37</v>
      </c>
      <c r="B40" s="619">
        <v>981</v>
      </c>
      <c r="C40" s="619">
        <v>39742182.740000002</v>
      </c>
    </row>
    <row r="41" spans="1:3">
      <c r="A41" s="619">
        <v>38</v>
      </c>
      <c r="B41" s="619">
        <v>1008</v>
      </c>
      <c r="C41" s="619">
        <v>41160677.079999998</v>
      </c>
    </row>
    <row r="42" spans="1:3">
      <c r="A42" s="619">
        <v>39</v>
      </c>
      <c r="B42" s="619">
        <v>750</v>
      </c>
      <c r="C42" s="619">
        <v>32912431.690000001</v>
      </c>
    </row>
    <row r="43" spans="1:3">
      <c r="A43" s="619">
        <v>40</v>
      </c>
      <c r="B43" s="619">
        <v>1308</v>
      </c>
      <c r="C43" s="619">
        <v>60970804.479999997</v>
      </c>
    </row>
    <row r="44" spans="1:3">
      <c r="A44" s="619">
        <v>41</v>
      </c>
      <c r="B44" s="619">
        <v>1069</v>
      </c>
      <c r="C44" s="619">
        <v>52195821.140000001</v>
      </c>
    </row>
    <row r="45" spans="1:3">
      <c r="A45" s="619">
        <v>42</v>
      </c>
      <c r="B45" s="619">
        <v>1161</v>
      </c>
      <c r="C45" s="619">
        <v>56029851.270000003</v>
      </c>
    </row>
    <row r="46" spans="1:3">
      <c r="A46" s="619">
        <v>43</v>
      </c>
      <c r="B46" s="619">
        <v>1025</v>
      </c>
      <c r="C46" s="619">
        <v>51271630.140000001</v>
      </c>
    </row>
    <row r="47" spans="1:3">
      <c r="A47" s="619">
        <v>44</v>
      </c>
      <c r="B47" s="619">
        <v>1086</v>
      </c>
      <c r="C47" s="619">
        <v>53328390.149999999</v>
      </c>
    </row>
    <row r="48" spans="1:3">
      <c r="A48" s="619">
        <v>45</v>
      </c>
      <c r="B48" s="619">
        <v>1175</v>
      </c>
      <c r="C48" s="619">
        <v>59731493.159999996</v>
      </c>
    </row>
    <row r="49" spans="1:3">
      <c r="A49" s="619">
        <v>46</v>
      </c>
      <c r="B49" s="619">
        <v>1176</v>
      </c>
      <c r="C49" s="619">
        <v>62325412.869999997</v>
      </c>
    </row>
    <row r="50" spans="1:3">
      <c r="A50" s="619">
        <v>47</v>
      </c>
      <c r="B50" s="619">
        <v>1153</v>
      </c>
      <c r="C50" s="619">
        <v>60249627.520000003</v>
      </c>
    </row>
    <row r="51" spans="1:3">
      <c r="A51" s="619">
        <v>48</v>
      </c>
      <c r="B51" s="619">
        <v>1231</v>
      </c>
      <c r="C51" s="619">
        <v>67809782.040000007</v>
      </c>
    </row>
    <row r="52" spans="1:3">
      <c r="A52" s="619">
        <v>49</v>
      </c>
      <c r="B52" s="619">
        <v>858</v>
      </c>
      <c r="C52" s="619">
        <v>49578047.850000001</v>
      </c>
    </row>
    <row r="53" spans="1:3">
      <c r="A53" s="619">
        <v>50</v>
      </c>
      <c r="B53" s="619">
        <v>1823</v>
      </c>
      <c r="C53" s="619">
        <v>105380109.45999999</v>
      </c>
    </row>
    <row r="54" spans="1:3">
      <c r="A54" s="619">
        <v>51</v>
      </c>
      <c r="B54" s="619">
        <v>1166</v>
      </c>
      <c r="C54" s="619">
        <v>66271515.729999997</v>
      </c>
    </row>
    <row r="55" spans="1:3">
      <c r="A55" s="619">
        <v>52</v>
      </c>
      <c r="B55" s="619">
        <v>1377</v>
      </c>
      <c r="C55" s="619">
        <v>81412988.409999996</v>
      </c>
    </row>
    <row r="56" spans="1:3">
      <c r="A56" s="619">
        <v>53</v>
      </c>
      <c r="B56" s="619">
        <v>1305</v>
      </c>
      <c r="C56" s="619">
        <v>77172028.269999996</v>
      </c>
    </row>
    <row r="57" spans="1:3">
      <c r="A57" s="619">
        <v>54</v>
      </c>
      <c r="B57" s="619">
        <v>1322</v>
      </c>
      <c r="C57" s="619">
        <v>82375735.719999999</v>
      </c>
    </row>
    <row r="58" spans="1:3">
      <c r="A58" s="619">
        <v>55</v>
      </c>
      <c r="B58" s="619">
        <v>1318</v>
      </c>
      <c r="C58" s="619">
        <v>84109289.5</v>
      </c>
    </row>
    <row r="59" spans="1:3">
      <c r="A59" s="619">
        <v>56</v>
      </c>
      <c r="B59" s="619">
        <v>1340</v>
      </c>
      <c r="C59" s="619">
        <v>91540906.260000005</v>
      </c>
    </row>
    <row r="60" spans="1:3">
      <c r="A60" s="619">
        <v>57</v>
      </c>
      <c r="B60" s="619">
        <v>1397</v>
      </c>
      <c r="C60" s="619">
        <v>92607631.530000001</v>
      </c>
    </row>
    <row r="61" spans="1:3">
      <c r="A61" s="619">
        <v>58</v>
      </c>
      <c r="B61" s="619">
        <v>1394</v>
      </c>
      <c r="C61" s="619">
        <v>95470584.150000006</v>
      </c>
    </row>
    <row r="62" spans="1:3">
      <c r="A62" s="619">
        <v>59</v>
      </c>
      <c r="B62" s="619">
        <v>1119</v>
      </c>
      <c r="C62" s="619">
        <v>79360878.620000005</v>
      </c>
    </row>
    <row r="63" spans="1:3">
      <c r="A63" s="619">
        <v>60</v>
      </c>
      <c r="B63" s="619">
        <v>1757</v>
      </c>
      <c r="C63" s="619">
        <v>125714685.81</v>
      </c>
    </row>
    <row r="64" spans="1:3">
      <c r="A64" s="619">
        <v>61</v>
      </c>
      <c r="B64" s="619">
        <v>1270</v>
      </c>
      <c r="C64" s="619">
        <v>87561624.510000005</v>
      </c>
    </row>
    <row r="65" spans="1:3">
      <c r="A65" s="619">
        <v>62</v>
      </c>
      <c r="B65" s="619">
        <v>1479</v>
      </c>
      <c r="C65" s="619">
        <v>105643681.01000001</v>
      </c>
    </row>
    <row r="66" spans="1:3">
      <c r="A66" s="619">
        <v>63</v>
      </c>
      <c r="B66" s="619">
        <v>1286</v>
      </c>
      <c r="C66" s="619">
        <v>93909293.469999999</v>
      </c>
    </row>
    <row r="67" spans="1:3">
      <c r="A67" s="619">
        <v>64</v>
      </c>
      <c r="B67" s="619">
        <v>1414</v>
      </c>
      <c r="C67" s="619">
        <v>106139263.34999999</v>
      </c>
    </row>
    <row r="68" spans="1:3">
      <c r="A68" s="619">
        <v>65</v>
      </c>
      <c r="B68" s="619">
        <v>1494</v>
      </c>
      <c r="C68" s="619">
        <v>116605041.7</v>
      </c>
    </row>
    <row r="69" spans="1:3">
      <c r="A69" s="619">
        <v>66</v>
      </c>
      <c r="B69" s="619">
        <v>1731</v>
      </c>
      <c r="C69" s="619">
        <v>130503831.59999999</v>
      </c>
    </row>
    <row r="70" spans="1:3">
      <c r="A70" s="619">
        <v>67</v>
      </c>
      <c r="B70" s="619">
        <v>1250</v>
      </c>
      <c r="C70" s="619">
        <v>102720584.52</v>
      </c>
    </row>
    <row r="71" spans="1:3">
      <c r="A71" s="619">
        <v>68</v>
      </c>
      <c r="B71" s="619">
        <v>1640</v>
      </c>
      <c r="C71" s="619">
        <v>134234018.75</v>
      </c>
    </row>
    <row r="72" spans="1:3">
      <c r="A72" s="619">
        <v>69</v>
      </c>
      <c r="B72" s="619">
        <v>1373</v>
      </c>
      <c r="C72" s="619">
        <v>113424798.87</v>
      </c>
    </row>
    <row r="73" spans="1:3">
      <c r="A73" s="619">
        <v>70</v>
      </c>
      <c r="B73" s="619">
        <v>1945</v>
      </c>
      <c r="C73" s="619">
        <v>164795224.90000001</v>
      </c>
    </row>
    <row r="74" spans="1:3">
      <c r="A74" s="619">
        <v>71</v>
      </c>
      <c r="B74" s="619">
        <v>1467</v>
      </c>
      <c r="C74" s="619">
        <v>121328106.87</v>
      </c>
    </row>
    <row r="75" spans="1:3">
      <c r="A75" s="619">
        <v>72</v>
      </c>
      <c r="B75" s="619">
        <v>1655</v>
      </c>
      <c r="C75" s="619">
        <v>145494379.22</v>
      </c>
    </row>
    <row r="76" spans="1:3">
      <c r="A76" s="619">
        <v>73</v>
      </c>
      <c r="B76" s="619">
        <v>1614</v>
      </c>
      <c r="C76" s="619">
        <v>147339324.05000001</v>
      </c>
    </row>
    <row r="77" spans="1:3">
      <c r="A77" s="619">
        <v>74</v>
      </c>
      <c r="B77" s="619">
        <v>2044</v>
      </c>
      <c r="C77" s="619">
        <v>192987727.50999999</v>
      </c>
    </row>
    <row r="78" spans="1:3">
      <c r="A78" s="619">
        <v>75</v>
      </c>
      <c r="B78" s="619">
        <v>2961</v>
      </c>
      <c r="C78" s="619">
        <v>277467225.25</v>
      </c>
    </row>
    <row r="79" spans="1:3">
      <c r="A79" s="619">
        <v>76</v>
      </c>
      <c r="B79" s="619">
        <v>1326</v>
      </c>
      <c r="C79" s="619">
        <v>116402148.59999999</v>
      </c>
    </row>
    <row r="80" spans="1:3">
      <c r="A80" s="619">
        <v>77</v>
      </c>
      <c r="B80" s="619">
        <v>1145</v>
      </c>
      <c r="C80" s="619">
        <v>100709174.78</v>
      </c>
    </row>
    <row r="81" spans="1:3">
      <c r="A81" s="619">
        <v>78</v>
      </c>
      <c r="B81" s="619">
        <v>1345</v>
      </c>
      <c r="C81" s="619">
        <v>117562230.90000001</v>
      </c>
    </row>
    <row r="82" spans="1:3">
      <c r="A82" s="619">
        <v>79</v>
      </c>
      <c r="B82" s="619">
        <v>1138</v>
      </c>
      <c r="C82" s="619">
        <v>104423274.3</v>
      </c>
    </row>
    <row r="83" spans="1:3">
      <c r="A83" s="619">
        <v>80</v>
      </c>
      <c r="B83" s="619">
        <v>1929</v>
      </c>
      <c r="C83" s="619">
        <v>180855177.31999999</v>
      </c>
    </row>
    <row r="84" spans="1:3">
      <c r="A84" s="619">
        <v>81</v>
      </c>
      <c r="B84" s="619">
        <v>1381</v>
      </c>
      <c r="C84" s="619">
        <v>121888668.81</v>
      </c>
    </row>
    <row r="85" spans="1:3">
      <c r="A85" s="619">
        <v>82</v>
      </c>
      <c r="B85" s="619">
        <v>1465</v>
      </c>
      <c r="C85" s="619">
        <v>136770961.47</v>
      </c>
    </row>
    <row r="86" spans="1:3">
      <c r="A86" s="619">
        <v>83</v>
      </c>
      <c r="B86" s="619">
        <v>1581</v>
      </c>
      <c r="C86" s="619">
        <v>144171205.65000001</v>
      </c>
    </row>
    <row r="87" spans="1:3">
      <c r="A87" s="619">
        <v>84</v>
      </c>
      <c r="B87" s="619">
        <v>2001</v>
      </c>
      <c r="C87" s="619">
        <v>206851209.28</v>
      </c>
    </row>
    <row r="88" spans="1:3">
      <c r="A88" s="619">
        <v>85</v>
      </c>
      <c r="B88" s="619">
        <v>3357</v>
      </c>
      <c r="C88" s="619">
        <v>353632336.63999999</v>
      </c>
    </row>
    <row r="89" spans="1:3">
      <c r="A89" s="619">
        <v>86</v>
      </c>
      <c r="B89" s="619">
        <v>1402</v>
      </c>
      <c r="C89" s="619">
        <v>126966357.23</v>
      </c>
    </row>
    <row r="90" spans="1:3">
      <c r="A90" s="619">
        <v>87</v>
      </c>
      <c r="B90" s="619">
        <v>1439</v>
      </c>
      <c r="C90" s="619">
        <v>132357130.16</v>
      </c>
    </row>
    <row r="91" spans="1:3">
      <c r="A91" s="619">
        <v>88</v>
      </c>
      <c r="B91" s="619">
        <v>1755</v>
      </c>
      <c r="C91" s="619">
        <v>162219164.33000001</v>
      </c>
    </row>
    <row r="92" spans="1:3">
      <c r="A92" s="619">
        <v>89</v>
      </c>
      <c r="B92" s="619">
        <v>3477</v>
      </c>
      <c r="C92" s="619">
        <v>342456964.02999997</v>
      </c>
    </row>
    <row r="93" spans="1:3">
      <c r="A93" s="619">
        <v>90</v>
      </c>
      <c r="B93" s="619">
        <v>6163</v>
      </c>
      <c r="C93" s="619">
        <v>613339803.71000004</v>
      </c>
    </row>
    <row r="94" spans="1:3">
      <c r="A94" s="619">
        <v>91</v>
      </c>
      <c r="B94" s="619">
        <v>363</v>
      </c>
      <c r="C94" s="619">
        <v>27530864.68</v>
      </c>
    </row>
    <row r="95" spans="1:3">
      <c r="A95" s="619">
        <v>92</v>
      </c>
      <c r="B95" s="619">
        <v>548</v>
      </c>
      <c r="C95" s="619">
        <v>42325774.880000003</v>
      </c>
    </row>
    <row r="96" spans="1:3">
      <c r="A96" s="619">
        <v>93</v>
      </c>
      <c r="B96" s="619">
        <v>771</v>
      </c>
      <c r="C96" s="619">
        <v>60216994.159999996</v>
      </c>
    </row>
    <row r="97" spans="1:3">
      <c r="A97" s="619">
        <v>94</v>
      </c>
      <c r="B97" s="619">
        <v>2828</v>
      </c>
      <c r="C97" s="619">
        <v>247757915.94999999</v>
      </c>
    </row>
    <row r="98" spans="1:3">
      <c r="A98" s="619">
        <v>95</v>
      </c>
      <c r="B98" s="619">
        <v>4092</v>
      </c>
      <c r="C98" s="619">
        <v>324330799.73000002</v>
      </c>
    </row>
    <row r="162" spans="1:3">
      <c r="A162" s="618"/>
      <c r="B162" s="618"/>
      <c r="C162" s="618"/>
    </row>
    <row r="163" spans="1:3">
      <c r="A163" s="619"/>
      <c r="B163" s="619"/>
      <c r="C163" s="619"/>
    </row>
    <row r="164" spans="1:3">
      <c r="A164" s="619"/>
      <c r="B164" s="619"/>
      <c r="C164" s="619"/>
    </row>
    <row r="165" spans="1:3">
      <c r="A165" s="619"/>
      <c r="B165" s="619"/>
      <c r="C165" s="619"/>
    </row>
    <row r="166" spans="1:3">
      <c r="A166" s="619"/>
      <c r="B166" s="619"/>
      <c r="C166" s="619"/>
    </row>
    <row r="167" spans="1:3">
      <c r="A167" s="619"/>
      <c r="B167" s="619"/>
      <c r="C167" s="619"/>
    </row>
    <row r="168" spans="1:3">
      <c r="A168" s="619"/>
      <c r="B168" s="619"/>
      <c r="C168" s="619"/>
    </row>
    <row r="169" spans="1:3">
      <c r="A169" s="619"/>
      <c r="B169" s="619"/>
      <c r="C169" s="619"/>
    </row>
    <row r="170" spans="1:3">
      <c r="A170" s="619"/>
      <c r="B170" s="619"/>
      <c r="C170" s="619"/>
    </row>
    <row r="171" spans="1:3">
      <c r="A171" s="619"/>
      <c r="B171" s="619"/>
      <c r="C171" s="619"/>
    </row>
    <row r="172" spans="1:3">
      <c r="A172" s="619"/>
      <c r="B172" s="619"/>
      <c r="C172" s="619"/>
    </row>
    <row r="173" spans="1:3">
      <c r="A173" s="619"/>
      <c r="B173" s="619"/>
      <c r="C173" s="619"/>
    </row>
    <row r="174" spans="1:3">
      <c r="A174" s="619"/>
      <c r="B174" s="619"/>
      <c r="C174" s="619"/>
    </row>
    <row r="175" spans="1:3">
      <c r="A175" s="619"/>
      <c r="B175" s="619"/>
      <c r="C175" s="619"/>
    </row>
    <row r="176" spans="1:3">
      <c r="A176" s="619"/>
      <c r="B176" s="619"/>
      <c r="C176" s="619"/>
    </row>
    <row r="177" spans="1:3">
      <c r="A177" s="619"/>
      <c r="B177" s="619"/>
      <c r="C177" s="619"/>
    </row>
    <row r="178" spans="1:3">
      <c r="A178" s="619"/>
      <c r="B178" s="619"/>
      <c r="C178" s="619"/>
    </row>
    <row r="179" spans="1:3">
      <c r="A179" s="619"/>
      <c r="B179" s="619"/>
      <c r="C179" s="619"/>
    </row>
    <row r="180" spans="1:3">
      <c r="A180" s="619"/>
      <c r="B180" s="619"/>
      <c r="C180" s="619"/>
    </row>
    <row r="181" spans="1:3">
      <c r="A181" s="619"/>
      <c r="B181" s="619"/>
      <c r="C181" s="619"/>
    </row>
    <row r="182" spans="1:3">
      <c r="A182" s="619"/>
      <c r="B182" s="619"/>
      <c r="C182" s="619"/>
    </row>
    <row r="183" spans="1:3">
      <c r="A183" s="619"/>
      <c r="B183" s="619"/>
      <c r="C183" s="619"/>
    </row>
    <row r="184" spans="1:3">
      <c r="A184" s="619"/>
      <c r="B184" s="619"/>
      <c r="C184" s="619"/>
    </row>
    <row r="185" spans="1:3">
      <c r="A185" s="619"/>
      <c r="B185" s="619"/>
      <c r="C185" s="619"/>
    </row>
    <row r="186" spans="1:3">
      <c r="A186" s="619"/>
      <c r="B186" s="619"/>
      <c r="C186" s="619"/>
    </row>
    <row r="187" spans="1:3">
      <c r="A187" s="619"/>
      <c r="B187" s="619"/>
      <c r="C187" s="619"/>
    </row>
    <row r="188" spans="1:3">
      <c r="A188" s="619"/>
      <c r="B188" s="619"/>
      <c r="C188" s="619"/>
    </row>
    <row r="189" spans="1:3">
      <c r="A189" s="619"/>
      <c r="B189" s="619"/>
      <c r="C189" s="619"/>
    </row>
    <row r="190" spans="1:3">
      <c r="A190" s="619"/>
      <c r="B190" s="619"/>
      <c r="C190" s="619"/>
    </row>
    <row r="191" spans="1:3">
      <c r="A191" s="619"/>
      <c r="B191" s="619"/>
      <c r="C191" s="619"/>
    </row>
    <row r="192" spans="1:3">
      <c r="A192" s="619"/>
      <c r="B192" s="619"/>
      <c r="C192" s="619"/>
    </row>
    <row r="193" spans="1:3">
      <c r="A193" s="619"/>
      <c r="B193" s="619"/>
      <c r="C193" s="619"/>
    </row>
    <row r="194" spans="1:3">
      <c r="A194" s="619"/>
      <c r="B194" s="619"/>
      <c r="C194" s="619"/>
    </row>
    <row r="195" spans="1:3">
      <c r="A195" s="619"/>
      <c r="B195" s="619"/>
      <c r="C195" s="619"/>
    </row>
    <row r="196" spans="1:3">
      <c r="A196" s="619"/>
      <c r="B196" s="619"/>
      <c r="C196" s="619"/>
    </row>
    <row r="197" spans="1:3">
      <c r="A197" s="619"/>
      <c r="B197" s="619"/>
      <c r="C197" s="619"/>
    </row>
    <row r="198" spans="1:3">
      <c r="A198" s="619"/>
      <c r="B198" s="619"/>
      <c r="C198" s="619"/>
    </row>
    <row r="199" spans="1:3">
      <c r="A199" s="619"/>
      <c r="B199" s="619"/>
      <c r="C199" s="619"/>
    </row>
    <row r="200" spans="1:3">
      <c r="A200" s="619"/>
      <c r="B200" s="619"/>
      <c r="C200" s="619"/>
    </row>
    <row r="201" spans="1:3">
      <c r="A201" s="619"/>
      <c r="B201" s="619"/>
      <c r="C201" s="619"/>
    </row>
    <row r="202" spans="1:3">
      <c r="A202" s="619"/>
      <c r="B202" s="619"/>
      <c r="C202" s="619"/>
    </row>
    <row r="203" spans="1:3">
      <c r="A203" s="619"/>
      <c r="B203" s="619"/>
      <c r="C203" s="619"/>
    </row>
    <row r="204" spans="1:3">
      <c r="A204" s="619"/>
      <c r="B204" s="619"/>
      <c r="C204" s="619"/>
    </row>
    <row r="205" spans="1:3">
      <c r="A205" s="619"/>
      <c r="B205" s="619"/>
      <c r="C205" s="619"/>
    </row>
    <row r="206" spans="1:3">
      <c r="A206" s="619"/>
      <c r="B206" s="619"/>
      <c r="C206" s="619"/>
    </row>
    <row r="207" spans="1:3">
      <c r="A207" s="619"/>
      <c r="B207" s="619"/>
      <c r="C207" s="619"/>
    </row>
    <row r="208" spans="1:3">
      <c r="A208" s="619"/>
      <c r="B208" s="619"/>
      <c r="C208" s="619"/>
    </row>
    <row r="209" spans="1:3">
      <c r="A209" s="619"/>
      <c r="B209" s="619"/>
      <c r="C209" s="619"/>
    </row>
    <row r="210" spans="1:3">
      <c r="A210" s="619"/>
      <c r="B210" s="619"/>
      <c r="C210" s="619"/>
    </row>
    <row r="211" spans="1:3">
      <c r="A211" s="619"/>
      <c r="B211" s="619"/>
      <c r="C211" s="619"/>
    </row>
    <row r="212" spans="1:3">
      <c r="A212" s="619"/>
      <c r="B212" s="619"/>
      <c r="C212" s="619"/>
    </row>
    <row r="213" spans="1:3">
      <c r="A213" s="619"/>
      <c r="B213" s="619"/>
      <c r="C213" s="619"/>
    </row>
    <row r="214" spans="1:3">
      <c r="A214" s="619"/>
      <c r="B214" s="619"/>
      <c r="C214" s="619"/>
    </row>
    <row r="215" spans="1:3">
      <c r="A215" s="619"/>
      <c r="B215" s="619"/>
      <c r="C215" s="619"/>
    </row>
    <row r="216" spans="1:3">
      <c r="A216" s="619"/>
      <c r="B216" s="619"/>
      <c r="C216" s="619"/>
    </row>
    <row r="217" spans="1:3">
      <c r="A217" s="619"/>
      <c r="B217" s="619"/>
      <c r="C217" s="619"/>
    </row>
    <row r="218" spans="1:3">
      <c r="A218" s="619"/>
      <c r="B218" s="619"/>
      <c r="C218" s="619"/>
    </row>
    <row r="219" spans="1:3">
      <c r="A219" s="619"/>
      <c r="B219" s="619"/>
      <c r="C219" s="619"/>
    </row>
    <row r="220" spans="1:3">
      <c r="A220" s="619"/>
      <c r="B220" s="619"/>
      <c r="C220" s="619"/>
    </row>
    <row r="221" spans="1:3">
      <c r="A221" s="619"/>
      <c r="B221" s="619"/>
      <c r="C221" s="619"/>
    </row>
    <row r="222" spans="1:3">
      <c r="A222" s="619"/>
      <c r="B222" s="619"/>
      <c r="C222" s="619"/>
    </row>
    <row r="223" spans="1:3">
      <c r="A223" s="619"/>
      <c r="B223" s="619"/>
      <c r="C223" s="619"/>
    </row>
    <row r="224" spans="1:3">
      <c r="A224" s="619"/>
      <c r="B224" s="619"/>
      <c r="C224" s="619"/>
    </row>
    <row r="225" spans="1:3">
      <c r="A225" s="619"/>
      <c r="B225" s="619"/>
      <c r="C225" s="619"/>
    </row>
    <row r="226" spans="1:3">
      <c r="A226" s="619"/>
      <c r="B226" s="619"/>
      <c r="C226" s="619"/>
    </row>
    <row r="227" spans="1:3">
      <c r="A227" s="619"/>
      <c r="B227" s="619"/>
      <c r="C227" s="619"/>
    </row>
    <row r="228" spans="1:3">
      <c r="A228" s="619"/>
      <c r="B228" s="619"/>
      <c r="C228" s="619"/>
    </row>
    <row r="229" spans="1:3">
      <c r="A229" s="619"/>
      <c r="B229" s="619"/>
      <c r="C229" s="619"/>
    </row>
    <row r="230" spans="1:3">
      <c r="A230" s="619"/>
      <c r="B230" s="619"/>
      <c r="C230" s="619"/>
    </row>
    <row r="231" spans="1:3">
      <c r="A231" s="619"/>
      <c r="B231" s="619"/>
      <c r="C231" s="619"/>
    </row>
    <row r="232" spans="1:3">
      <c r="A232" s="619"/>
      <c r="B232" s="619"/>
      <c r="C232" s="619"/>
    </row>
    <row r="233" spans="1:3">
      <c r="A233" s="619"/>
      <c r="B233" s="619"/>
      <c r="C233" s="619"/>
    </row>
    <row r="234" spans="1:3">
      <c r="A234" s="619"/>
      <c r="B234" s="619"/>
      <c r="C234" s="619"/>
    </row>
    <row r="235" spans="1:3">
      <c r="A235" s="619"/>
      <c r="B235" s="619"/>
      <c r="C235" s="619"/>
    </row>
    <row r="236" spans="1:3">
      <c r="A236" s="619"/>
      <c r="B236" s="619"/>
      <c r="C236" s="619"/>
    </row>
    <row r="237" spans="1:3">
      <c r="A237" s="619"/>
      <c r="B237" s="619"/>
      <c r="C237" s="619"/>
    </row>
    <row r="238" spans="1:3">
      <c r="A238" s="619"/>
      <c r="B238" s="619"/>
      <c r="C238" s="619"/>
    </row>
    <row r="239" spans="1:3">
      <c r="A239" s="619"/>
      <c r="B239" s="619"/>
      <c r="C239" s="619"/>
    </row>
    <row r="240" spans="1:3">
      <c r="A240" s="619"/>
      <c r="B240" s="619"/>
      <c r="C240" s="619"/>
    </row>
    <row r="241" spans="1:3">
      <c r="A241" s="619"/>
      <c r="B241" s="619"/>
      <c r="C241" s="619"/>
    </row>
    <row r="242" spans="1:3">
      <c r="A242" s="619"/>
      <c r="B242" s="619"/>
      <c r="C242" s="619"/>
    </row>
    <row r="243" spans="1:3">
      <c r="A243" s="619"/>
      <c r="B243" s="619"/>
      <c r="C243" s="619"/>
    </row>
    <row r="244" spans="1:3">
      <c r="A244" s="619"/>
      <c r="B244" s="619"/>
      <c r="C244" s="619"/>
    </row>
    <row r="245" spans="1:3">
      <c r="A245" s="619"/>
      <c r="B245" s="619"/>
      <c r="C245" s="619"/>
    </row>
    <row r="246" spans="1:3">
      <c r="A246" s="619"/>
      <c r="B246" s="619"/>
      <c r="C246" s="619"/>
    </row>
    <row r="247" spans="1:3">
      <c r="A247" s="619"/>
      <c r="B247" s="619"/>
      <c r="C247" s="619"/>
    </row>
    <row r="248" spans="1:3">
      <c r="A248" s="619"/>
      <c r="B248" s="619"/>
      <c r="C248" s="619"/>
    </row>
    <row r="249" spans="1:3">
      <c r="A249" s="619"/>
      <c r="B249" s="619"/>
      <c r="C249" s="619"/>
    </row>
    <row r="250" spans="1:3">
      <c r="A250" s="619"/>
      <c r="B250" s="619"/>
      <c r="C250" s="619"/>
    </row>
    <row r="251" spans="1:3">
      <c r="A251" s="619"/>
      <c r="B251" s="619"/>
      <c r="C251" s="619"/>
    </row>
    <row r="252" spans="1:3">
      <c r="A252" s="619"/>
      <c r="B252" s="619"/>
      <c r="C252" s="619"/>
    </row>
    <row r="253" spans="1:3">
      <c r="A253" s="619"/>
      <c r="B253" s="619"/>
      <c r="C253" s="619"/>
    </row>
    <row r="254" spans="1:3">
      <c r="A254" s="619"/>
      <c r="B254" s="619"/>
      <c r="C254" s="619"/>
    </row>
    <row r="255" spans="1:3">
      <c r="A255" s="619"/>
      <c r="B255" s="619"/>
      <c r="C255" s="619"/>
    </row>
    <row r="256" spans="1:3">
      <c r="A256" s="619"/>
      <c r="B256" s="619"/>
      <c r="C256" s="619"/>
    </row>
    <row r="257" spans="1:3">
      <c r="A257" s="619"/>
      <c r="B257" s="619"/>
      <c r="C257" s="619"/>
    </row>
    <row r="258" spans="1:3">
      <c r="A258" s="619"/>
      <c r="B258" s="619"/>
      <c r="C258" s="619"/>
    </row>
  </sheetData>
  <mergeCells count="2">
    <mergeCell ref="H26:M27"/>
    <mergeCell ref="H16:I16"/>
  </mergeCells>
  <pageMargins left="0.70866141732283472" right="0.70866141732283472" top="0.74803149606299213" bottom="0.74803149606299213" header="0.31496062992125984" footer="0.31496062992125984"/>
  <pageSetup paperSize="9" scale="75" orientation="portrait"/>
  <headerFooter>
    <oddHeader>&amp;CFosse Master Trust Investors' Report - February 2014</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2:K26"/>
  <sheetViews>
    <sheetView zoomScaleNormal="100" workbookViewId="0"/>
  </sheetViews>
  <sheetFormatPr defaultColWidth="9.140625" defaultRowHeight="11.25"/>
  <cols>
    <col min="1" max="1" width="19.5703125" style="384" customWidth="1"/>
    <col min="2" max="2" width="23" style="384" bestFit="1" customWidth="1"/>
    <col min="3" max="3" width="16.7109375" style="384" bestFit="1" customWidth="1"/>
    <col min="4" max="4" width="4.7109375" style="384" customWidth="1"/>
    <col min="5" max="5" width="16.7109375" style="384" bestFit="1" customWidth="1"/>
    <col min="6" max="6" width="28.7109375" style="384" customWidth="1"/>
    <col min="7" max="7" width="8.5703125" style="384" bestFit="1" customWidth="1"/>
    <col min="8" max="8" width="18.5703125" style="384" bestFit="1" customWidth="1"/>
    <col min="9" max="9" width="8.5703125" style="384" bestFit="1" customWidth="1"/>
    <col min="10" max="10" width="9.140625" style="384"/>
    <col min="11" max="11" width="19.42578125" style="384" customWidth="1"/>
    <col min="12" max="16384" width="9.140625" style="384"/>
  </cols>
  <sheetData>
    <row r="2" spans="1:11">
      <c r="A2" s="445" t="s">
        <v>400</v>
      </c>
      <c r="B2" s="445" t="s">
        <v>344</v>
      </c>
      <c r="C2" s="445" t="s">
        <v>395</v>
      </c>
      <c r="E2" s="385"/>
      <c r="F2" s="385" t="s">
        <v>135</v>
      </c>
      <c r="G2" s="385" t="s">
        <v>158</v>
      </c>
      <c r="H2" s="385" t="s">
        <v>136</v>
      </c>
      <c r="I2" s="385" t="s">
        <v>158</v>
      </c>
    </row>
    <row r="3" spans="1:11">
      <c r="A3" s="449" t="s">
        <v>396</v>
      </c>
      <c r="B3" s="450">
        <v>93310</v>
      </c>
      <c r="C3" s="450">
        <v>5527587775.5</v>
      </c>
      <c r="E3" s="385" t="s">
        <v>174</v>
      </c>
      <c r="F3" s="429">
        <f>SUMIFS(C3:C7,A3:A7,"BBR plus")</f>
        <v>5527587775.5</v>
      </c>
      <c r="G3" s="399">
        <f>F3/$F$8</f>
        <v>0.70418232605585218</v>
      </c>
      <c r="H3" s="429">
        <f>SUMIFS(B3:B7,A3:A7,"BBR plus")</f>
        <v>93310</v>
      </c>
      <c r="I3" s="399">
        <f>+H3/$H$8</f>
        <v>0.63510754151919413</v>
      </c>
    </row>
    <row r="4" spans="1:11">
      <c r="A4" s="449" t="s">
        <v>175</v>
      </c>
      <c r="B4" s="450">
        <v>8</v>
      </c>
      <c r="C4" s="450">
        <v>52121.59</v>
      </c>
      <c r="E4" s="385" t="s">
        <v>176</v>
      </c>
      <c r="F4" s="429">
        <f>SUMIFS(C3:C7,A3:A7,"Fixed rate")</f>
        <v>2590773.5699999998</v>
      </c>
      <c r="G4" s="399">
        <f>F4/$F$8</f>
        <v>3.3004938734629128E-4</v>
      </c>
      <c r="H4" s="429">
        <f>SUMIFS(B3:B7,A3:A7,"Fixed rate")</f>
        <v>107</v>
      </c>
      <c r="I4" s="399">
        <f>+H4/$H$8</f>
        <v>7.2828750340321266E-4</v>
      </c>
    </row>
    <row r="5" spans="1:11">
      <c r="A5" s="449" t="s">
        <v>397</v>
      </c>
      <c r="B5" s="450">
        <v>107</v>
      </c>
      <c r="C5" s="450">
        <v>2590773.5699999998</v>
      </c>
      <c r="E5" s="385" t="s">
        <v>177</v>
      </c>
      <c r="F5" s="429">
        <f>SUMIFS(C3:C7,A3:A7,"Standard Variable")</f>
        <v>2319387308.6199999</v>
      </c>
      <c r="G5" s="399">
        <f>F5/$F$8</f>
        <v>0.29547636624562079</v>
      </c>
      <c r="H5" s="429">
        <f>SUMIFS(B3:B7,A3:A7,"Standard Variable")</f>
        <v>53493</v>
      </c>
      <c r="I5" s="399">
        <f>+H5/$H$8</f>
        <v>0.36409610672474818</v>
      </c>
    </row>
    <row r="6" spans="1:11">
      <c r="A6" s="449" t="s">
        <v>145</v>
      </c>
      <c r="B6" s="450">
        <v>2</v>
      </c>
      <c r="C6" s="450">
        <v>36252.26</v>
      </c>
      <c r="E6" s="385" t="s">
        <v>175</v>
      </c>
      <c r="F6" s="429">
        <f>SUMIFS(C3:C7,A3:A7,"Discount")</f>
        <v>52121.59</v>
      </c>
      <c r="G6" s="399">
        <f>F6/$F$8</f>
        <v>6.6399854646558641E-6</v>
      </c>
      <c r="H6" s="429">
        <f>SUMIFS(B3:B7,A3:A7,"Discount")</f>
        <v>8</v>
      </c>
      <c r="I6" s="427">
        <f>+H6/$H$8</f>
        <v>5.4451402123604683E-5</v>
      </c>
    </row>
    <row r="7" spans="1:11">
      <c r="A7" s="449" t="s">
        <v>398</v>
      </c>
      <c r="B7" s="450">
        <v>53493</v>
      </c>
      <c r="C7" s="450">
        <v>2319387308.6199999</v>
      </c>
      <c r="E7" s="384" t="s">
        <v>145</v>
      </c>
      <c r="F7" s="430">
        <f>SUMIFS(C3:C7,A3:A7,"Other")</f>
        <v>36252.26</v>
      </c>
      <c r="G7" s="399">
        <v>0</v>
      </c>
      <c r="H7" s="430">
        <f>SUMIFS(B3:B7,A3:A7,"Other")</f>
        <v>2</v>
      </c>
      <c r="I7" s="427">
        <f>+H7/$H$8</f>
        <v>1.3612850530901171E-5</v>
      </c>
      <c r="K7" s="428"/>
    </row>
    <row r="8" spans="1:11">
      <c r="A8" s="447"/>
      <c r="B8" s="448"/>
      <c r="C8" s="448"/>
      <c r="F8" s="429">
        <f>SUM(F3:F7)</f>
        <v>7849654231.54</v>
      </c>
      <c r="G8" s="399">
        <f>SUM(G3:G7)</f>
        <v>0.99999538167428392</v>
      </c>
      <c r="H8" s="429">
        <f>SUM(H3:H7)</f>
        <v>146920</v>
      </c>
      <c r="I8" s="399">
        <f>SUM(I3:I7)</f>
        <v>1</v>
      </c>
    </row>
    <row r="9" spans="1:11">
      <c r="A9" s="446" t="s">
        <v>346</v>
      </c>
      <c r="B9" s="446" t="s">
        <v>346</v>
      </c>
      <c r="C9" s="446" t="s">
        <v>346</v>
      </c>
    </row>
    <row r="10" spans="1:11">
      <c r="A10" s="446" t="s">
        <v>346</v>
      </c>
      <c r="B10" s="446" t="s">
        <v>346</v>
      </c>
      <c r="C10" s="446" t="s">
        <v>346</v>
      </c>
    </row>
    <row r="11" spans="1:11">
      <c r="A11" s="548" t="s">
        <v>665</v>
      </c>
      <c r="B11" s="548"/>
      <c r="C11" s="548"/>
    </row>
    <row r="12" spans="1:11">
      <c r="A12" s="620" t="s">
        <v>400</v>
      </c>
      <c r="B12" s="620" t="s">
        <v>344</v>
      </c>
      <c r="C12" s="620" t="s">
        <v>395</v>
      </c>
    </row>
    <row r="13" spans="1:11">
      <c r="A13" s="449" t="s">
        <v>396</v>
      </c>
      <c r="B13" s="450">
        <v>93310</v>
      </c>
      <c r="C13" s="450">
        <v>5527587775.5</v>
      </c>
    </row>
    <row r="14" spans="1:11">
      <c r="A14" s="449" t="s">
        <v>175</v>
      </c>
      <c r="B14" s="450">
        <v>8</v>
      </c>
      <c r="C14" s="450">
        <v>52121.59</v>
      </c>
    </row>
    <row r="15" spans="1:11">
      <c r="A15" s="449" t="s">
        <v>397</v>
      </c>
      <c r="B15" s="450">
        <v>107</v>
      </c>
      <c r="C15" s="450">
        <v>2590773.5699999998</v>
      </c>
    </row>
    <row r="16" spans="1:11">
      <c r="A16" s="449" t="s">
        <v>145</v>
      </c>
      <c r="B16" s="450">
        <v>2</v>
      </c>
      <c r="C16" s="450">
        <v>36252.26</v>
      </c>
    </row>
    <row r="17" spans="1:3">
      <c r="A17" s="449" t="s">
        <v>398</v>
      </c>
      <c r="B17" s="450">
        <v>53485</v>
      </c>
      <c r="C17" s="450">
        <v>2319298951.9099998</v>
      </c>
    </row>
    <row r="18" spans="1:3">
      <c r="A18" s="449" t="s">
        <v>399</v>
      </c>
      <c r="B18" s="450">
        <v>8</v>
      </c>
      <c r="C18" s="450">
        <v>88356.71</v>
      </c>
    </row>
    <row r="20" spans="1:3">
      <c r="B20" s="384">
        <f>SUM(B17:B18)</f>
        <v>53493</v>
      </c>
      <c r="C20" s="384">
        <f>SUM(C17:C18)</f>
        <v>2319387308.6199999</v>
      </c>
    </row>
    <row r="21" spans="1:3">
      <c r="A21" s="449"/>
      <c r="B21" s="450"/>
      <c r="C21" s="450"/>
    </row>
    <row r="22" spans="1:3">
      <c r="A22" s="449"/>
      <c r="B22" s="450"/>
      <c r="C22" s="450"/>
    </row>
    <row r="23" spans="1:3">
      <c r="A23" s="449"/>
      <c r="B23" s="450"/>
      <c r="C23" s="450"/>
    </row>
    <row r="24" spans="1:3">
      <c r="A24" s="449"/>
      <c r="B24" s="450"/>
      <c r="C24" s="450"/>
    </row>
    <row r="25" spans="1:3">
      <c r="A25" s="449"/>
      <c r="B25" s="450"/>
      <c r="C25" s="450"/>
    </row>
    <row r="26" spans="1:3">
      <c r="A26" s="449"/>
      <c r="B26" s="450"/>
      <c r="C26" s="450"/>
    </row>
  </sheetData>
  <phoneticPr fontId="15" type="noConversion"/>
  <pageMargins left="0.70866141732283472" right="0.70866141732283472" top="0.74803149606299213" bottom="0.74803149606299213" header="0.31496062992125984" footer="0.31496062992125984"/>
  <pageSetup paperSize="9" scale="75" orientation="portrait"/>
  <headerFooter>
    <oddHeader>&amp;CFosse Master Trust Investors' Report - February 2014</oddHeader>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sheetPr>
  <dimension ref="A1:V48"/>
  <sheetViews>
    <sheetView zoomScaleNormal="100" workbookViewId="0"/>
  </sheetViews>
  <sheetFormatPr defaultColWidth="9.140625" defaultRowHeight="11.25"/>
  <cols>
    <col min="1" max="1" width="15.7109375" style="384" bestFit="1" customWidth="1"/>
    <col min="2" max="2" width="10" style="384" bestFit="1" customWidth="1"/>
    <col min="3" max="3" width="23" style="384" bestFit="1" customWidth="1"/>
    <col min="4" max="4" width="14.5703125" style="384" bestFit="1" customWidth="1"/>
    <col min="5" max="5" width="2.42578125" style="384" bestFit="1" customWidth="1"/>
    <col min="6" max="6" width="1.85546875" style="384" bestFit="1" customWidth="1"/>
    <col min="7" max="7" width="0.85546875" style="384" customWidth="1"/>
    <col min="8" max="8" width="14" style="384" bestFit="1" customWidth="1"/>
    <col min="9" max="9" width="26.28515625" style="384" bestFit="1" customWidth="1"/>
    <col min="10" max="10" width="8.5703125" style="384" bestFit="1" customWidth="1"/>
    <col min="11" max="11" width="18.5703125" style="384" bestFit="1" customWidth="1"/>
    <col min="12" max="12" width="8.5703125" style="384" bestFit="1" customWidth="1"/>
    <col min="13" max="15" width="9.140625" style="384"/>
    <col min="16" max="16" width="16" style="384" customWidth="1"/>
    <col min="17" max="17" width="9.140625" style="384"/>
    <col min="18" max="19" width="10.42578125" style="384" bestFit="1" customWidth="1"/>
    <col min="20" max="20" width="6" style="384" bestFit="1" customWidth="1"/>
    <col min="21" max="21" width="15.42578125" style="384" bestFit="1" customWidth="1"/>
    <col min="22" max="22" width="6" style="384" bestFit="1" customWidth="1"/>
    <col min="23" max="16384" width="9.140625" style="384"/>
  </cols>
  <sheetData>
    <row r="1" spans="1:22">
      <c r="A1" s="384" t="s">
        <v>638</v>
      </c>
    </row>
    <row r="2" spans="1:22">
      <c r="A2" s="431" t="s">
        <v>64</v>
      </c>
      <c r="B2" s="431" t="s">
        <v>345</v>
      </c>
      <c r="C2" s="431" t="s">
        <v>344</v>
      </c>
      <c r="D2" s="431" t="s">
        <v>159</v>
      </c>
      <c r="H2" s="385"/>
      <c r="I2" s="385" t="s">
        <v>135</v>
      </c>
      <c r="J2" s="385" t="s">
        <v>158</v>
      </c>
      <c r="K2" s="385" t="s">
        <v>136</v>
      </c>
      <c r="L2" s="385" t="s">
        <v>158</v>
      </c>
    </row>
    <row r="3" spans="1:22">
      <c r="A3" s="612">
        <v>-1</v>
      </c>
      <c r="B3" s="612">
        <v>55096085.509999998</v>
      </c>
      <c r="C3" s="612">
        <v>1387</v>
      </c>
      <c r="D3" s="612">
        <v>-0.49863013698627828</v>
      </c>
      <c r="E3" s="384">
        <v>-1</v>
      </c>
      <c r="F3" s="384">
        <v>1</v>
      </c>
      <c r="H3" s="385" t="s">
        <v>160</v>
      </c>
      <c r="I3" s="398">
        <f t="array" ref="I3">SUM(($E3&lt;=$A$3:$A$12)*($F3&gt;$A$3:$A$12)*($B$3:$B$12))</f>
        <v>752881009.22000003</v>
      </c>
      <c r="J3" s="399">
        <f t="shared" ref="J3:J11" si="0">I3/$I$12</f>
        <v>9.5912633475614184E-2</v>
      </c>
      <c r="K3" s="400">
        <f t="array" ref="K3">SUM(($E3&lt;=$A$3:$A$12)*($F3&gt;$A$3:$A$12)*($C$3:$C$12))</f>
        <v>22096</v>
      </c>
      <c r="L3" s="399">
        <f t="shared" ref="L3:L11" si="1">K3/$K$12</f>
        <v>0.20441089402013027</v>
      </c>
    </row>
    <row r="4" spans="1:22">
      <c r="A4" s="612">
        <v>0</v>
      </c>
      <c r="B4" s="612">
        <v>697784923.71000004</v>
      </c>
      <c r="C4" s="612">
        <v>20709</v>
      </c>
      <c r="D4" s="612">
        <v>2.8685683249061067</v>
      </c>
      <c r="E4" s="384">
        <f t="shared" ref="E4:E11" si="2">F3</f>
        <v>1</v>
      </c>
      <c r="F4" s="384">
        <f t="shared" ref="F4:F11" si="3">E4+1</f>
        <v>2</v>
      </c>
      <c r="H4" s="385" t="s">
        <v>161</v>
      </c>
      <c r="I4" s="398">
        <f t="array" ref="I4">SUM(($E4&lt;=$A$3:$A$12)*($F4&gt;$A$3:$A$12)*($B$3:$B$12))</f>
        <v>1431723012.29</v>
      </c>
      <c r="J4" s="399">
        <f t="shared" si="0"/>
        <v>0.18239313096586096</v>
      </c>
      <c r="K4" s="400">
        <f t="array" ref="K4">SUM(($E4&lt;=$A$3:$A$12)*($F4&gt;$A$3:$A$12)*($C$3:$C$12))</f>
        <v>26029</v>
      </c>
      <c r="L4" s="399">
        <f t="shared" si="1"/>
        <v>0.24079521906453522</v>
      </c>
    </row>
    <row r="5" spans="1:22">
      <c r="A5" s="612">
        <v>1</v>
      </c>
      <c r="B5" s="612">
        <v>1431723012.29</v>
      </c>
      <c r="C5" s="612">
        <v>26029</v>
      </c>
      <c r="D5" s="612">
        <v>7.7847001756224739</v>
      </c>
      <c r="E5" s="384">
        <f t="shared" si="2"/>
        <v>2</v>
      </c>
      <c r="F5" s="384">
        <f t="shared" si="3"/>
        <v>3</v>
      </c>
      <c r="H5" s="385" t="s">
        <v>162</v>
      </c>
      <c r="I5" s="398">
        <f t="array" ref="I5">SUM(($E5&lt;=$A$3:$A$12)*($F5&gt;$A$3:$A$12)*($B$3:$B$12))</f>
        <v>2894335917.6100001</v>
      </c>
      <c r="J5" s="399">
        <f t="shared" si="0"/>
        <v>0.36872145348524082</v>
      </c>
      <c r="K5" s="400">
        <f t="array" ref="K5">SUM(($E5&lt;=$A$3:$A$12)*($F5&gt;$A$3:$A$12)*($C$3:$C$12))</f>
        <v>34148</v>
      </c>
      <c r="L5" s="399">
        <f t="shared" si="1"/>
        <v>0.31590438129070458</v>
      </c>
    </row>
    <row r="6" spans="1:22">
      <c r="A6" s="612">
        <v>2</v>
      </c>
      <c r="B6" s="612">
        <v>2894335917.6100001</v>
      </c>
      <c r="C6" s="612">
        <v>34148</v>
      </c>
      <c r="D6" s="612">
        <v>12.998990675625201</v>
      </c>
      <c r="E6" s="384">
        <f t="shared" si="2"/>
        <v>3</v>
      </c>
      <c r="F6" s="384">
        <f t="shared" si="3"/>
        <v>4</v>
      </c>
      <c r="H6" s="385" t="s">
        <v>163</v>
      </c>
      <c r="I6" s="398">
        <f t="array" ref="I6">SUM(($E6&lt;=$A$3:$A$12)*($F6&gt;$A$3:$A$12)*($B$3:$B$12))</f>
        <v>1722063191.9200001</v>
      </c>
      <c r="J6" s="399">
        <f t="shared" si="0"/>
        <v>0.21938077030205105</v>
      </c>
      <c r="K6" s="400">
        <f t="array" ref="K6">SUM(($E6&lt;=$A$3:$A$12)*($F6&gt;$A$3:$A$12)*($C$3:$C$12))</f>
        <v>16208</v>
      </c>
      <c r="L6" s="399">
        <f t="shared" si="1"/>
        <v>0.14994079336885732</v>
      </c>
    </row>
    <row r="7" spans="1:22">
      <c r="A7" s="612">
        <v>3</v>
      </c>
      <c r="B7" s="612">
        <v>1722063191.9200001</v>
      </c>
      <c r="C7" s="612">
        <v>16208</v>
      </c>
      <c r="D7" s="612">
        <v>17.079259207402906</v>
      </c>
      <c r="E7" s="384">
        <f t="shared" si="2"/>
        <v>4</v>
      </c>
      <c r="F7" s="384">
        <f t="shared" si="3"/>
        <v>5</v>
      </c>
      <c r="H7" s="385" t="s">
        <v>164</v>
      </c>
      <c r="I7" s="398">
        <f t="array" ref="I7">SUM(($E7&lt;=$A$3:$A$12)*($F7&gt;$A$3:$A$12)*($B$3:$B$12))</f>
        <v>623827830.75</v>
      </c>
      <c r="J7" s="399">
        <f t="shared" si="0"/>
        <v>7.9472013970176239E-2</v>
      </c>
      <c r="K7" s="400">
        <f t="array" ref="K7">SUM(($E7&lt;=$A$3:$A$12)*($F7&gt;$A$3:$A$12)*($C$3:$C$12))</f>
        <v>5800</v>
      </c>
      <c r="L7" s="399">
        <f t="shared" si="1"/>
        <v>5.3656009473060984E-2</v>
      </c>
    </row>
    <row r="8" spans="1:22">
      <c r="A8" s="612">
        <v>4</v>
      </c>
      <c r="B8" s="612">
        <v>623827830.75</v>
      </c>
      <c r="C8" s="612">
        <v>5800</v>
      </c>
      <c r="D8" s="612">
        <v>22.172069794440315</v>
      </c>
      <c r="E8" s="384">
        <f t="shared" si="2"/>
        <v>5</v>
      </c>
      <c r="F8" s="384">
        <f t="shared" si="3"/>
        <v>6</v>
      </c>
      <c r="H8" s="385" t="s">
        <v>165</v>
      </c>
      <c r="I8" s="398">
        <f t="array" ref="I8">SUM(($E8&lt;=$A$3:$A$12)*($F8&gt;$A$3:$A$12)*($B$3:$B$12))</f>
        <v>328048266.5</v>
      </c>
      <c r="J8" s="399">
        <f t="shared" si="0"/>
        <v>4.179142887363093E-2</v>
      </c>
      <c r="K8" s="400">
        <f t="array" ref="K8">SUM(($E8&lt;=$A$3:$A$12)*($F8&gt;$A$3:$A$12)*($C$3:$C$12))</f>
        <v>2989</v>
      </c>
      <c r="L8" s="399">
        <f t="shared" si="1"/>
        <v>2.7651346950858496E-2</v>
      </c>
    </row>
    <row r="9" spans="1:22">
      <c r="A9" s="612">
        <v>5</v>
      </c>
      <c r="B9" s="612">
        <v>328048266.5</v>
      </c>
      <c r="C9" s="612">
        <v>2989</v>
      </c>
      <c r="D9" s="612">
        <v>26.956183318617779</v>
      </c>
      <c r="E9" s="384">
        <f t="shared" si="2"/>
        <v>6</v>
      </c>
      <c r="F9" s="384">
        <f t="shared" si="3"/>
        <v>7</v>
      </c>
      <c r="H9" s="385" t="s">
        <v>166</v>
      </c>
      <c r="I9" s="398">
        <f t="array" ref="I9">SUM(($E9&lt;=$A$3:$A$12)*($F9&gt;$A$3:$A$12)*($B$3:$B$12))</f>
        <v>96579221.170000002</v>
      </c>
      <c r="J9" s="399">
        <f t="shared" si="0"/>
        <v>1.2303627436472753E-2</v>
      </c>
      <c r="K9" s="400">
        <f t="array" ref="K9">SUM(($E9&lt;=$A$3:$A$12)*($F9&gt;$A$3:$A$12)*($C$3:$C$12))</f>
        <v>825</v>
      </c>
      <c r="L9" s="399">
        <f t="shared" si="1"/>
        <v>7.6321047957371227E-3</v>
      </c>
    </row>
    <row r="10" spans="1:22" ht="12.75">
      <c r="A10" s="612">
        <v>6</v>
      </c>
      <c r="B10" s="612">
        <v>96579221.170000002</v>
      </c>
      <c r="C10" s="612">
        <v>825</v>
      </c>
      <c r="D10" s="612">
        <v>30.942555948548762</v>
      </c>
      <c r="E10" s="384">
        <f t="shared" si="2"/>
        <v>7</v>
      </c>
      <c r="F10" s="384">
        <f t="shared" si="3"/>
        <v>8</v>
      </c>
      <c r="H10" s="385" t="s">
        <v>167</v>
      </c>
      <c r="I10" s="398">
        <f t="array" ref="I10">SUM(($E10&lt;=$A$3:$A$12)*($F10&gt;$A$3:$A$12)*($B$3:$B$12))</f>
        <v>195782.08</v>
      </c>
      <c r="J10" s="399">
        <f t="shared" si="0"/>
        <v>2.4941490952983041E-5</v>
      </c>
      <c r="K10" s="400">
        <f t="array" ref="K10">SUM(($E10&lt;=$A$3:$A$12)*($F10&gt;$A$3:$A$12)*($C$3:$C$12))</f>
        <v>1</v>
      </c>
      <c r="L10" s="399">
        <f t="shared" si="1"/>
        <v>9.2510361160449963E-6</v>
      </c>
      <c r="S10" s="608"/>
      <c r="T10" s="609"/>
      <c r="U10" s="610"/>
      <c r="V10" s="609"/>
    </row>
    <row r="11" spans="1:22" ht="12.75">
      <c r="A11" s="612">
        <v>7</v>
      </c>
      <c r="B11" s="612">
        <v>195782.08</v>
      </c>
      <c r="C11" s="612">
        <v>1</v>
      </c>
      <c r="D11" s="612">
        <v>35.526027397260307</v>
      </c>
      <c r="E11" s="384">
        <f t="shared" si="2"/>
        <v>8</v>
      </c>
      <c r="F11" s="384">
        <f t="shared" si="3"/>
        <v>9</v>
      </c>
      <c r="H11" s="385" t="s">
        <v>168</v>
      </c>
      <c r="I11" s="398">
        <f t="array" ref="I11">SUM(($E11&lt;=$A$3:$A$12)*($F11&gt;$A$3:$A$12)*($B$3:$B$12))</f>
        <v>0</v>
      </c>
      <c r="J11" s="399">
        <f t="shared" si="0"/>
        <v>0</v>
      </c>
      <c r="K11" s="400">
        <f t="array" ref="K11">SUM(($E11&lt;=$A$3:$A$12)*($F11&gt;$A$3:$A$12)*($C$3:$C$12))</f>
        <v>0</v>
      </c>
      <c r="L11" s="399">
        <f t="shared" si="1"/>
        <v>0</v>
      </c>
      <c r="S11" s="608"/>
      <c r="T11" s="609"/>
      <c r="U11" s="610"/>
      <c r="V11" s="609"/>
    </row>
    <row r="12" spans="1:22" ht="12.75">
      <c r="A12" s="403"/>
      <c r="B12" s="403"/>
      <c r="C12" s="403"/>
      <c r="D12" s="403"/>
      <c r="I12" s="398">
        <f>SUM(I3:I11)</f>
        <v>7849654231.5400009</v>
      </c>
      <c r="J12" s="399">
        <f>SUM(J3:J11)</f>
        <v>1</v>
      </c>
      <c r="K12" s="400">
        <f>SUM(K3:K11)</f>
        <v>108096</v>
      </c>
      <c r="L12" s="399">
        <f>SUM(L3:L11)</f>
        <v>1.0000000000000002</v>
      </c>
      <c r="S12" s="608"/>
      <c r="T12" s="609"/>
      <c r="U12" s="610"/>
      <c r="V12" s="609"/>
    </row>
    <row r="13" spans="1:22" ht="13.5" thickBot="1">
      <c r="A13" s="404"/>
      <c r="B13" s="404"/>
      <c r="C13" s="404"/>
      <c r="D13" s="404"/>
      <c r="I13" s="398"/>
      <c r="J13" s="399"/>
      <c r="K13" s="400"/>
      <c r="L13" s="399"/>
      <c r="S13" s="608"/>
      <c r="T13" s="609"/>
      <c r="U13" s="610"/>
      <c r="V13" s="609"/>
    </row>
    <row r="14" spans="1:22" ht="12.75">
      <c r="H14" s="676" t="s">
        <v>404</v>
      </c>
      <c r="I14" s="677"/>
      <c r="S14" s="608"/>
      <c r="T14" s="609"/>
      <c r="U14" s="610"/>
      <c r="V14" s="609"/>
    </row>
    <row r="15" spans="1:22" ht="12.75">
      <c r="A15" s="405"/>
      <c r="B15" s="405"/>
      <c r="C15" s="405"/>
      <c r="D15" s="405"/>
      <c r="H15" s="391" t="s">
        <v>405</v>
      </c>
      <c r="I15" s="406">
        <v>-6</v>
      </c>
      <c r="S15" s="608"/>
      <c r="T15" s="609"/>
      <c r="U15" s="610"/>
      <c r="V15" s="609"/>
    </row>
    <row r="16" spans="1:22" ht="13.5" thickBot="1">
      <c r="H16" s="392" t="s">
        <v>403</v>
      </c>
      <c r="I16" s="407">
        <v>426</v>
      </c>
      <c r="S16" s="608"/>
      <c r="T16" s="609"/>
      <c r="U16" s="610"/>
      <c r="V16" s="609"/>
    </row>
    <row r="17" spans="4:22" ht="12.75">
      <c r="D17" s="607"/>
      <c r="S17" s="609"/>
      <c r="T17" s="609"/>
      <c r="U17" s="610"/>
      <c r="V17" s="609"/>
    </row>
    <row r="18" spans="4:22" ht="12.75">
      <c r="S18" s="609"/>
      <c r="T18" s="609"/>
      <c r="U18" s="609"/>
      <c r="V18" s="609"/>
    </row>
    <row r="19" spans="4:22" ht="12.75">
      <c r="H19" s="389" t="s">
        <v>351</v>
      </c>
      <c r="I19" s="611">
        <f>SUMPRODUCT(D3:D11,B3:B11)/SUM(B3:B11)*12</f>
        <v>161.77715611297759</v>
      </c>
      <c r="S19" s="608"/>
      <c r="T19" s="609"/>
      <c r="U19" s="610"/>
      <c r="V19" s="609"/>
    </row>
    <row r="20" spans="4:22">
      <c r="H20" s="389" t="s">
        <v>352</v>
      </c>
      <c r="I20" s="408">
        <f>IF(I15&lt;0,0,I15)</f>
        <v>0</v>
      </c>
    </row>
    <row r="21" spans="4:22">
      <c r="H21" s="389" t="s">
        <v>353</v>
      </c>
      <c r="I21" s="409">
        <f>IF(I16&lt;0,0,I16)</f>
        <v>426</v>
      </c>
    </row>
    <row r="23" spans="4:22" ht="12" thickBot="1"/>
    <row r="24" spans="4:22">
      <c r="H24" s="684" t="str">
        <f xml:space="preserve"> "The weighted average remaining term of Loans was approximately "&amp;ROUND(I19,2)&amp;" months, the maximum remaining term of Loans was "&amp;ROUND(I21,0)&amp;" months and the minimum remaining term of Loans was "&amp;ROUND(I20,0)&amp;" months."</f>
        <v>The weighted average remaining term of Loans was approximately 161.78 months, the maximum remaining term of Loans was 426 months and the minimum remaining term of Loans was 0 months.</v>
      </c>
      <c r="I24" s="685"/>
      <c r="J24" s="685"/>
      <c r="K24" s="685"/>
      <c r="L24" s="686"/>
    </row>
    <row r="25" spans="4:22" ht="12" thickBot="1">
      <c r="H25" s="687"/>
      <c r="I25" s="688"/>
      <c r="J25" s="688"/>
      <c r="K25" s="688"/>
      <c r="L25" s="689"/>
    </row>
    <row r="39" spans="1:4">
      <c r="A39" s="431" t="s">
        <v>64</v>
      </c>
      <c r="B39" s="431" t="s">
        <v>345</v>
      </c>
      <c r="C39" s="431" t="s">
        <v>344</v>
      </c>
      <c r="D39" s="431" t="s">
        <v>159</v>
      </c>
    </row>
    <row r="40" spans="1:4">
      <c r="A40" s="403">
        <v>-1</v>
      </c>
      <c r="B40" s="403">
        <v>55096085.509999998</v>
      </c>
      <c r="C40" s="403">
        <v>1387</v>
      </c>
      <c r="D40" s="403">
        <v>-0.49863013698627828</v>
      </c>
    </row>
    <row r="41" spans="1:4">
      <c r="A41" s="403">
        <v>0</v>
      </c>
      <c r="B41" s="403">
        <v>697784923.71000004</v>
      </c>
      <c r="C41" s="403">
        <v>20709</v>
      </c>
      <c r="D41" s="403">
        <v>2.8685683249061067</v>
      </c>
    </row>
    <row r="42" spans="1:4">
      <c r="A42" s="403">
        <v>1</v>
      </c>
      <c r="B42" s="403">
        <v>1431723012.29</v>
      </c>
      <c r="C42" s="403">
        <v>26029</v>
      </c>
      <c r="D42" s="403">
        <v>7.7847001756224739</v>
      </c>
    </row>
    <row r="43" spans="1:4">
      <c r="A43" s="403">
        <v>2</v>
      </c>
      <c r="B43" s="403">
        <v>2894335917.6100001</v>
      </c>
      <c r="C43" s="403">
        <v>34148</v>
      </c>
      <c r="D43" s="403">
        <v>12.998990675625201</v>
      </c>
    </row>
    <row r="44" spans="1:4">
      <c r="A44" s="403">
        <v>3</v>
      </c>
      <c r="B44" s="403">
        <v>1722063191.9200001</v>
      </c>
      <c r="C44" s="403">
        <v>16208</v>
      </c>
      <c r="D44" s="403">
        <v>17.079259207402906</v>
      </c>
    </row>
    <row r="45" spans="1:4">
      <c r="A45" s="403">
        <v>4</v>
      </c>
      <c r="B45" s="403">
        <v>623827830.75</v>
      </c>
      <c r="C45" s="403">
        <v>5800</v>
      </c>
      <c r="D45" s="403">
        <v>22.172069794440315</v>
      </c>
    </row>
    <row r="46" spans="1:4">
      <c r="A46" s="403">
        <v>5</v>
      </c>
      <c r="B46" s="403">
        <v>328048266.5</v>
      </c>
      <c r="C46" s="403">
        <v>2989</v>
      </c>
      <c r="D46" s="403">
        <v>26.956183318617779</v>
      </c>
    </row>
    <row r="47" spans="1:4">
      <c r="A47" s="403">
        <v>6</v>
      </c>
      <c r="B47" s="403">
        <v>96579221.170000002</v>
      </c>
      <c r="C47" s="403">
        <v>825</v>
      </c>
      <c r="D47" s="403">
        <v>30.942555948548762</v>
      </c>
    </row>
    <row r="48" spans="1:4">
      <c r="A48" s="403">
        <v>7</v>
      </c>
      <c r="B48" s="403">
        <v>195782.08</v>
      </c>
      <c r="C48" s="403">
        <v>1</v>
      </c>
      <c r="D48" s="403">
        <v>35.526027397260307</v>
      </c>
    </row>
  </sheetData>
  <mergeCells count="2">
    <mergeCell ref="H24:L25"/>
    <mergeCell ref="H14:I14"/>
  </mergeCells>
  <phoneticPr fontId="15" type="noConversion"/>
  <pageMargins left="0.70866141732283472" right="0.70866141732283472" top="0.74803149606299213" bottom="0.74803149606299213" header="0.31496062992125984" footer="0.31496062992125984"/>
  <pageSetup paperSize="9" scale="75" orientation="portrait"/>
  <headerFooter>
    <oddHeader>&amp;CFosse Master Trust Investors' Report - February 2014</oddHeader>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I24"/>
  <sheetViews>
    <sheetView zoomScaleNormal="100" workbookViewId="0"/>
  </sheetViews>
  <sheetFormatPr defaultColWidth="9.140625" defaultRowHeight="11.25"/>
  <cols>
    <col min="1" max="1" width="14.42578125" style="384" bestFit="1" customWidth="1"/>
    <col min="2" max="2" width="21" style="384" bestFit="1" customWidth="1"/>
    <col min="3" max="3" width="23" style="384" bestFit="1" customWidth="1"/>
    <col min="4" max="4" width="0.85546875" style="384" customWidth="1"/>
    <col min="5" max="5" width="11.140625" style="384" bestFit="1" customWidth="1"/>
    <col min="6" max="6" width="26.28515625" style="384" bestFit="1" customWidth="1"/>
    <col min="7" max="7" width="8.5703125" style="384" bestFit="1" customWidth="1"/>
    <col min="8" max="8" width="18.5703125" style="384" bestFit="1" customWidth="1"/>
    <col min="9" max="9" width="8.5703125" style="384" bestFit="1" customWidth="1"/>
    <col min="10" max="16384" width="9.140625" style="384"/>
  </cols>
  <sheetData>
    <row r="1" spans="1:9">
      <c r="A1" s="384" t="s">
        <v>644</v>
      </c>
    </row>
    <row r="2" spans="1:9">
      <c r="A2" s="432" t="s">
        <v>347</v>
      </c>
      <c r="B2" s="432" t="s">
        <v>348</v>
      </c>
      <c r="C2" s="432" t="s">
        <v>344</v>
      </c>
      <c r="E2" s="385"/>
      <c r="F2" s="385" t="s">
        <v>135</v>
      </c>
      <c r="G2" s="385" t="s">
        <v>158</v>
      </c>
      <c r="H2" s="385" t="s">
        <v>136</v>
      </c>
      <c r="I2" s="385" t="s">
        <v>158</v>
      </c>
    </row>
    <row r="3" spans="1:9">
      <c r="A3" s="433" t="s">
        <v>172</v>
      </c>
      <c r="B3" s="434">
        <v>1809929.55</v>
      </c>
      <c r="C3" s="434">
        <v>43</v>
      </c>
      <c r="E3" s="385" t="s">
        <v>172</v>
      </c>
      <c r="F3" s="386">
        <f>SUMIFS($B$3:$B$5,$A$3:$A$5,E3)</f>
        <v>1809929.55</v>
      </c>
      <c r="G3" s="387">
        <f>+F3/$F$6</f>
        <v>2.3057442998287522E-4</v>
      </c>
      <c r="H3" s="410">
        <f>SUMIFS($C$3:$C$5,$A$3:$A$5,E3)</f>
        <v>43</v>
      </c>
      <c r="I3" s="387">
        <f>+H3/$H$6</f>
        <v>2.926762864143752E-4</v>
      </c>
    </row>
    <row r="4" spans="1:9">
      <c r="A4" s="433" t="s">
        <v>173</v>
      </c>
      <c r="B4" s="434">
        <v>4037806204.1999998</v>
      </c>
      <c r="C4" s="434">
        <v>47698</v>
      </c>
      <c r="E4" s="385" t="s">
        <v>173</v>
      </c>
      <c r="F4" s="386">
        <f>SUMIFS($B$3:$B$5,$A$3:$A$5,E4)</f>
        <v>4037806204.1999998</v>
      </c>
      <c r="G4" s="387">
        <f>+F4/$F$6</f>
        <v>0.51439287452637705</v>
      </c>
      <c r="H4" s="410">
        <f>SUMIFS($C$3:$C$5,$A$3:$A$5,E4)</f>
        <v>47698</v>
      </c>
      <c r="I4" s="387">
        <f>+H4/$H$6</f>
        <v>0.324652872311462</v>
      </c>
    </row>
    <row r="5" spans="1:9">
      <c r="A5" s="433" t="s">
        <v>213</v>
      </c>
      <c r="B5" s="434">
        <v>3810038097.79</v>
      </c>
      <c r="C5" s="434">
        <v>99179</v>
      </c>
      <c r="E5" s="385" t="s">
        <v>213</v>
      </c>
      <c r="F5" s="386">
        <f>SUMIFS($B$3:$B$5,$A$3:$A$5,E5)</f>
        <v>3810038097.79</v>
      </c>
      <c r="G5" s="387">
        <f>+F5/$F$6</f>
        <v>0.48537655104364008</v>
      </c>
      <c r="H5" s="410">
        <f>SUMIFS($C$3:$C$5,$A$3:$A$5,E5)</f>
        <v>99179</v>
      </c>
      <c r="I5" s="387">
        <f>+H5/$H$6</f>
        <v>0.67505445140212361</v>
      </c>
    </row>
    <row r="6" spans="1:9">
      <c r="A6" s="434"/>
      <c r="B6" s="434"/>
      <c r="C6" s="434">
        <f>SUM(C3:C5)</f>
        <v>146920</v>
      </c>
      <c r="F6" s="386">
        <f>SUM(F3:F5)</f>
        <v>7849654231.54</v>
      </c>
      <c r="G6" s="387">
        <f>SUM(G3:G5)</f>
        <v>1</v>
      </c>
      <c r="H6" s="410">
        <f>SUM(H3:H5)</f>
        <v>146920</v>
      </c>
      <c r="I6" s="387">
        <f>SUM(I3:I5)</f>
        <v>1</v>
      </c>
    </row>
    <row r="20" spans="1:3">
      <c r="A20" s="432"/>
      <c r="B20" s="432"/>
      <c r="C20" s="432"/>
    </row>
    <row r="21" spans="1:3">
      <c r="A21" s="433"/>
      <c r="B21" s="434"/>
      <c r="C21" s="434"/>
    </row>
    <row r="22" spans="1:3">
      <c r="A22" s="433"/>
      <c r="B22" s="434"/>
      <c r="C22" s="434"/>
    </row>
    <row r="23" spans="1:3">
      <c r="A23" s="433"/>
      <c r="B23" s="434"/>
      <c r="C23" s="434"/>
    </row>
    <row r="24" spans="1:3">
      <c r="A24" s="434"/>
      <c r="B24" s="434"/>
      <c r="C24" s="434"/>
    </row>
  </sheetData>
  <phoneticPr fontId="15" type="noConversion"/>
  <pageMargins left="0.70866141732283472" right="0.70866141732283472" top="0.74803149606299213" bottom="0.74803149606299213" header="0.31496062992125984" footer="0.31496062992125984"/>
  <pageSetup paperSize="9" scale="75" orientation="portrait"/>
  <headerFooter>
    <oddHeader>&amp;CFosse Master Trust Investors' Report - February 2014</oddHead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sheetPr>
  <dimension ref="A3:P1999"/>
  <sheetViews>
    <sheetView zoomScaleNormal="100" workbookViewId="0"/>
  </sheetViews>
  <sheetFormatPr defaultColWidth="9.140625" defaultRowHeight="11.25"/>
  <cols>
    <col min="1" max="1" width="14.5703125" style="384" bestFit="1" customWidth="1"/>
    <col min="2" max="2" width="1.85546875" style="384" bestFit="1" customWidth="1"/>
    <col min="3" max="3" width="13.7109375" style="384" bestFit="1" customWidth="1"/>
    <col min="4" max="4" width="8.42578125" style="384" bestFit="1" customWidth="1"/>
    <col min="5" max="6" width="0.85546875" style="384" customWidth="1"/>
    <col min="7" max="7" width="5.28515625" style="384" bestFit="1" customWidth="1"/>
    <col min="8" max="8" width="12.85546875" style="384" bestFit="1" customWidth="1"/>
    <col min="9" max="9" width="33.42578125" style="384" bestFit="1" customWidth="1"/>
    <col min="10" max="10" width="7.7109375" style="384" bestFit="1" customWidth="1"/>
    <col min="11" max="11" width="15.140625" style="384" bestFit="1" customWidth="1"/>
    <col min="12" max="12" width="11.140625" style="384" bestFit="1" customWidth="1"/>
    <col min="13" max="16384" width="9.140625" style="384"/>
  </cols>
  <sheetData>
    <row r="3" spans="1:12">
      <c r="A3" s="421" t="s">
        <v>401</v>
      </c>
      <c r="B3" s="421"/>
      <c r="C3" s="421" t="s">
        <v>402</v>
      </c>
      <c r="D3" s="421" t="s">
        <v>15</v>
      </c>
      <c r="K3" s="386"/>
      <c r="L3" s="386"/>
    </row>
    <row r="4" spans="1:12">
      <c r="A4" s="421">
        <v>1</v>
      </c>
      <c r="B4" s="421">
        <v>1</v>
      </c>
      <c r="C4" s="422">
        <v>22639.56</v>
      </c>
      <c r="D4" s="421">
        <v>150.26</v>
      </c>
      <c r="I4" s="385" t="s">
        <v>580</v>
      </c>
      <c r="J4" s="388">
        <f>'Page 3'!F8-SUM('Arrears Input'!J5:J16)-'Page 3'!D66</f>
        <v>106619</v>
      </c>
      <c r="K4" s="386">
        <f>'Page 3'!F9-SUM('Arrears Input'!K5:K16)-'Page 3'!E66</f>
        <v>7707049045.3900003</v>
      </c>
      <c r="L4" s="386">
        <f t="array" ref="L4">SUM((G4&lt;=$A$4:$A$2000)*(H4&gt;=$A$4:$A$2000)*($D$4:$D$2000))</f>
        <v>0</v>
      </c>
    </row>
    <row r="5" spans="1:12">
      <c r="A5" s="421">
        <v>1</v>
      </c>
      <c r="B5" s="421">
        <v>1</v>
      </c>
      <c r="C5" s="422">
        <v>123199.88</v>
      </c>
      <c r="D5" s="421">
        <v>153.47</v>
      </c>
      <c r="G5" s="384">
        <v>1</v>
      </c>
      <c r="H5" s="384">
        <v>2</v>
      </c>
      <c r="I5" s="385" t="s">
        <v>65</v>
      </c>
      <c r="J5" s="388">
        <f t="array" ref="J5">SUM((G5&lt;=$A$4:$A$2000)*(H5&gt;=$A$4:$A$2000)*($B$4:$B$2000))</f>
        <v>598</v>
      </c>
      <c r="K5" s="386">
        <f t="array" ref="K5">SUM((G5&lt;=$A$4:$A$2000)*(H5&gt;=$A$4:$A$2000)*($C$4:$C$2000))</f>
        <v>57741197.209999993</v>
      </c>
      <c r="L5" s="386">
        <f t="array" ref="L5">SUM((G5&lt;=$A$4:$A$2000)*(H5&gt;=$A$4:$A$2000)*($D$4:$D$2000))</f>
        <v>408073.19000000053</v>
      </c>
    </row>
    <row r="6" spans="1:12">
      <c r="A6" s="421">
        <v>1</v>
      </c>
      <c r="B6" s="421">
        <v>1</v>
      </c>
      <c r="C6" s="422">
        <v>131147.6</v>
      </c>
      <c r="D6" s="421">
        <v>155.71</v>
      </c>
      <c r="G6" s="384">
        <v>2.0099999999999998</v>
      </c>
      <c r="H6" s="384">
        <v>3</v>
      </c>
      <c r="I6" s="385" t="s">
        <v>66</v>
      </c>
      <c r="J6" s="388">
        <f t="array" ref="J6">SUM((G6&lt;=$A$4:$A$2000)*(H6&gt;=$A$4:$A$2000)*($B$4:$B$2000))</f>
        <v>178</v>
      </c>
      <c r="K6" s="386">
        <f t="array" ref="K6">SUM((G6&lt;=$A$4:$A$2000)*(H6&gt;=$A$4:$A$2000)*($C$4:$C$2000))</f>
        <v>16995305.729999989</v>
      </c>
      <c r="L6" s="386">
        <f t="array" ref="L6">SUM((G6&lt;=$A$4:$A$2000)*(H6&gt;=$A$4:$A$2000)*($D$4:$D$2000))</f>
        <v>229417.47</v>
      </c>
    </row>
    <row r="7" spans="1:12">
      <c r="A7" s="421">
        <v>1</v>
      </c>
      <c r="B7" s="421">
        <v>1</v>
      </c>
      <c r="C7" s="422">
        <v>35873.18</v>
      </c>
      <c r="D7" s="421">
        <v>155.99</v>
      </c>
      <c r="G7" s="384">
        <v>3.01</v>
      </c>
      <c r="H7" s="384">
        <v>4</v>
      </c>
      <c r="I7" s="385" t="s">
        <v>67</v>
      </c>
      <c r="J7" s="388">
        <f t="array" ref="J7">SUM((G7&lt;=$A$4:$A$2000)*(H7&gt;=$A$4:$A$2000)*($B$4:$B$2000))</f>
        <v>125</v>
      </c>
      <c r="K7" s="386">
        <f t="array" ref="K7">SUM((G7&lt;=$A$4:$A$2000)*(H7&gt;=$A$4:$A$2000)*($C$4:$C$2000))</f>
        <v>11878893.770000003</v>
      </c>
      <c r="L7" s="386">
        <f t="array" ref="L7">SUM((G7&lt;=$A$4:$A$2000)*(H7&gt;=$A$4:$A$2000)*($D$4:$D$2000))</f>
        <v>232796.73999999996</v>
      </c>
    </row>
    <row r="8" spans="1:12">
      <c r="A8" s="421">
        <v>1</v>
      </c>
      <c r="B8" s="421">
        <v>1</v>
      </c>
      <c r="C8" s="422">
        <v>24865.58</v>
      </c>
      <c r="D8" s="421">
        <v>157.32</v>
      </c>
      <c r="G8" s="384">
        <v>4.01</v>
      </c>
      <c r="H8" s="384">
        <v>5</v>
      </c>
      <c r="I8" s="385" t="s">
        <v>68</v>
      </c>
      <c r="J8" s="388">
        <f t="array" ref="J8">SUM((G8&lt;=$A$4:$A$2000)*(H8&gt;=$A$4:$A$2000)*($B$4:$B$2000))</f>
        <v>97</v>
      </c>
      <c r="K8" s="386">
        <f t="array" ref="K8">SUM((G8&lt;=$A$4:$A$2000)*(H8&gt;=$A$4:$A$2000)*($C$4:$C$2000))</f>
        <v>8979051.4699999988</v>
      </c>
      <c r="L8" s="386">
        <f t="array" ref="L8">SUM((G8&lt;=$A$4:$A$2000)*(H8&gt;=$A$4:$A$2000)*($D$4:$D$2000))</f>
        <v>258171.11000000007</v>
      </c>
    </row>
    <row r="9" spans="1:12">
      <c r="A9" s="421">
        <v>1</v>
      </c>
      <c r="B9" s="421">
        <v>1</v>
      </c>
      <c r="C9" s="422">
        <v>32333.35</v>
      </c>
      <c r="D9" s="421">
        <v>162.35</v>
      </c>
      <c r="G9" s="384">
        <v>5.01</v>
      </c>
      <c r="H9" s="384">
        <v>6</v>
      </c>
      <c r="I9" s="385" t="s">
        <v>69</v>
      </c>
      <c r="J9" s="388">
        <f t="array" ref="J9">SUM((G9&lt;=$A$4:$A$2000)*(H9&gt;=$A$4:$A$2000)*($B$4:$B$2000))</f>
        <v>71</v>
      </c>
      <c r="K9" s="386">
        <f t="array" ref="K9">SUM((G9&lt;=$A$4:$A$2000)*(H9&gt;=$A$4:$A$2000)*($C$4:$C$2000))</f>
        <v>7070137.8499999987</v>
      </c>
      <c r="L9" s="386">
        <f t="array" ref="L9">SUM((G9&lt;=$A$4:$A$2000)*(H9&gt;=$A$4:$A$2000)*($D$4:$D$2000))</f>
        <v>222760.78999999995</v>
      </c>
    </row>
    <row r="10" spans="1:12">
      <c r="A10" s="421">
        <v>1</v>
      </c>
      <c r="B10" s="421">
        <v>1</v>
      </c>
      <c r="C10" s="422">
        <v>4380.04</v>
      </c>
      <c r="D10" s="421">
        <v>162.80000000000001</v>
      </c>
      <c r="G10" s="384">
        <v>6.01</v>
      </c>
      <c r="H10" s="384">
        <v>7</v>
      </c>
      <c r="I10" s="385" t="s">
        <v>70</v>
      </c>
      <c r="J10" s="388">
        <f t="array" ref="J10">SUM((G10&lt;=$A$4:$A$2000)*(H10&gt;=$A$4:$A$2000)*($B$4:$B$2000))</f>
        <v>63</v>
      </c>
      <c r="K10" s="386">
        <f t="array" ref="K10">SUM((G10&lt;=$A$4:$A$2000)*(H10&gt;=$A$4:$A$2000)*($C$4:$C$2000))</f>
        <v>5841785.9799999986</v>
      </c>
      <c r="L10" s="386">
        <f t="array" ref="L10">SUM((G10&lt;=$A$4:$A$2000)*(H10&gt;=$A$4:$A$2000)*($D$4:$D$2000))</f>
        <v>225529.99</v>
      </c>
    </row>
    <row r="11" spans="1:12">
      <c r="A11" s="421">
        <v>1</v>
      </c>
      <c r="B11" s="421">
        <v>1</v>
      </c>
      <c r="C11" s="422">
        <v>133027.85</v>
      </c>
      <c r="D11" s="421">
        <v>163.53</v>
      </c>
      <c r="G11" s="384">
        <v>7.01</v>
      </c>
      <c r="H11" s="384">
        <v>8</v>
      </c>
      <c r="I11" s="385" t="s">
        <v>71</v>
      </c>
      <c r="J11" s="388">
        <f t="array" ref="J11">SUM((G11&lt;=$A$4:$A$2000)*(H11&gt;=$A$4:$A$2000)*($B$4:$B$2000))</f>
        <v>48</v>
      </c>
      <c r="K11" s="386">
        <f t="array" ref="K11">SUM((G11&lt;=$A$4:$A$2000)*(H11&gt;=$A$4:$A$2000)*($C$4:$C$2000))</f>
        <v>4197159.87</v>
      </c>
      <c r="L11" s="386">
        <f t="array" ref="L11">SUM((G11&lt;=$A$4:$A$2000)*(H11&gt;=$A$4:$A$2000)*($D$4:$D$2000))</f>
        <v>184300.78</v>
      </c>
    </row>
    <row r="12" spans="1:12">
      <c r="A12" s="421">
        <v>1</v>
      </c>
      <c r="B12" s="421">
        <v>1</v>
      </c>
      <c r="C12" s="422">
        <v>82908.89</v>
      </c>
      <c r="D12" s="421">
        <v>168.32</v>
      </c>
      <c r="G12" s="384">
        <v>8.01</v>
      </c>
      <c r="H12" s="384">
        <v>9</v>
      </c>
      <c r="I12" s="385" t="s">
        <v>72</v>
      </c>
      <c r="J12" s="388">
        <f t="array" ref="J12">SUM((G12&lt;=$A$4:$A$2000)*(H12&gt;=$A$4:$A$2000)*($B$4:$B$2000))</f>
        <v>29</v>
      </c>
      <c r="K12" s="386">
        <f t="array" ref="K12">SUM((G12&lt;=$A$4:$A$2000)*(H12&gt;=$A$4:$A$2000)*($C$4:$C$2000))</f>
        <v>3404047.3200000012</v>
      </c>
      <c r="L12" s="386">
        <f t="array" ref="L12">SUM((G12&lt;=$A$4:$A$2000)*(H12&gt;=$A$4:$A$2000)*($D$4:$D$2000))</f>
        <v>131108.73000000001</v>
      </c>
    </row>
    <row r="13" spans="1:12">
      <c r="A13" s="421">
        <v>1</v>
      </c>
      <c r="B13" s="421">
        <v>1</v>
      </c>
      <c r="C13" s="422">
        <v>16997.13</v>
      </c>
      <c r="D13" s="421">
        <v>170.84</v>
      </c>
      <c r="G13" s="384">
        <v>9.01</v>
      </c>
      <c r="H13" s="384">
        <v>10</v>
      </c>
      <c r="I13" s="385" t="s">
        <v>73</v>
      </c>
      <c r="J13" s="388">
        <f t="array" ref="J13">SUM((G13&lt;=$A$4:$A$2000)*(H13&gt;=$A$4:$A$2000)*($B$4:$B$2000))</f>
        <v>42</v>
      </c>
      <c r="K13" s="386">
        <f t="array" ref="K13">SUM((G13&lt;=$A$4:$A$2000)*(H13&gt;=$A$4:$A$2000)*($C$4:$C$2000))</f>
        <v>3987670.6299999994</v>
      </c>
      <c r="L13" s="386">
        <f t="array" ref="L13">SUM((G13&lt;=$A$4:$A$2000)*(H13&gt;=$A$4:$A$2000)*($D$4:$D$2000))</f>
        <v>245496.76999999996</v>
      </c>
    </row>
    <row r="14" spans="1:12">
      <c r="A14" s="421">
        <v>1</v>
      </c>
      <c r="B14" s="421">
        <v>1</v>
      </c>
      <c r="C14" s="422">
        <v>136983.51</v>
      </c>
      <c r="D14" s="421">
        <v>170.95</v>
      </c>
      <c r="G14" s="384">
        <v>10.01</v>
      </c>
      <c r="H14" s="384">
        <v>11</v>
      </c>
      <c r="I14" s="385" t="s">
        <v>74</v>
      </c>
      <c r="J14" s="388">
        <f t="array" ref="J14">SUM((G14&lt;=$A$4:$A$2000)*(H14&gt;=$A$4:$A$2000)*($B$4:$B$2000))</f>
        <v>29</v>
      </c>
      <c r="K14" s="386">
        <f t="array" ref="K14">SUM((G14&lt;=$A$4:$A$2000)*(H14&gt;=$A$4:$A$2000)*($C$4:$C$2000))</f>
        <v>3008838.1</v>
      </c>
      <c r="L14" s="386">
        <f t="array" ref="L14">SUM((G14&lt;=$A$4:$A$2000)*(H14&gt;=$A$4:$A$2000)*($D$4:$D$2000))</f>
        <v>174969.39</v>
      </c>
    </row>
    <row r="15" spans="1:12">
      <c r="A15" s="421">
        <v>1</v>
      </c>
      <c r="B15" s="421">
        <v>1</v>
      </c>
      <c r="C15" s="422">
        <v>51509.69</v>
      </c>
      <c r="D15" s="421">
        <v>182.32</v>
      </c>
      <c r="G15" s="384">
        <v>11.01</v>
      </c>
      <c r="H15" s="384">
        <v>12</v>
      </c>
      <c r="I15" s="385" t="s">
        <v>75</v>
      </c>
      <c r="J15" s="388">
        <f t="array" ref="J15">SUM((G15&lt;=$A$4:$A$2000)*(H15&gt;=$A$4:$A$2000)*($B$4:$B$2000))</f>
        <v>31</v>
      </c>
      <c r="K15" s="386">
        <f t="array" ref="K15">SUM((G15&lt;=$A$4:$A$2000)*(H15&gt;=$A$4:$A$2000)*($C$4:$C$2000))</f>
        <v>2700342.25</v>
      </c>
      <c r="L15" s="386">
        <f t="array" ref="L15">SUM((G15&lt;=$A$4:$A$2000)*(H15&gt;=$A$4:$A$2000)*($D$4:$D$2000))</f>
        <v>151857.64000000001</v>
      </c>
    </row>
    <row r="16" spans="1:12">
      <c r="A16" s="421">
        <v>1</v>
      </c>
      <c r="B16" s="421">
        <v>1</v>
      </c>
      <c r="C16" s="422">
        <v>21842.6</v>
      </c>
      <c r="D16" s="421">
        <v>183.72</v>
      </c>
      <c r="G16" s="384">
        <v>12.01</v>
      </c>
      <c r="H16" s="384">
        <v>600</v>
      </c>
      <c r="I16" s="385" t="s">
        <v>12</v>
      </c>
      <c r="J16" s="388">
        <f t="array" ref="J16">SUM((G16&lt;=$A$4:$A$2000)*(H16&gt;=$A$4:$A$2000)*($B$4:$B$2000))</f>
        <v>147</v>
      </c>
      <c r="K16" s="386">
        <f t="array" ref="K16">SUM((G16&lt;=$A$4:$A$2000)*(H16&gt;=$A$4:$A$2000)*($C$4:$C$2000))</f>
        <v>14638949.939999994</v>
      </c>
      <c r="L16" s="386">
        <f t="array" ref="L16">SUM((G16&lt;=$A$4:$A$2000)*(H16&gt;=$A$4:$A$2000)*($D$4:$D$2000))</f>
        <v>1468845.22</v>
      </c>
    </row>
    <row r="17" spans="1:12">
      <c r="A17" s="421">
        <v>1</v>
      </c>
      <c r="B17" s="421">
        <v>1</v>
      </c>
      <c r="C17" s="422">
        <v>175997.29</v>
      </c>
      <c r="D17" s="421">
        <v>184.45</v>
      </c>
      <c r="J17" s="388">
        <f>SUM(J4:J16)</f>
        <v>108077</v>
      </c>
      <c r="K17" s="386">
        <f>SUM(K4:K16)</f>
        <v>7847492425.5100002</v>
      </c>
      <c r="L17" s="386">
        <f>SUM(L4:L16)</f>
        <v>3933327.8200000003</v>
      </c>
    </row>
    <row r="18" spans="1:12">
      <c r="A18" s="421">
        <v>1</v>
      </c>
      <c r="B18" s="421">
        <v>1</v>
      </c>
      <c r="C18" s="422">
        <v>20141.37</v>
      </c>
      <c r="D18" s="421">
        <v>184.9</v>
      </c>
    </row>
    <row r="19" spans="1:12">
      <c r="A19" s="421">
        <v>1</v>
      </c>
      <c r="B19" s="421">
        <v>1</v>
      </c>
      <c r="C19" s="422">
        <v>2209.14</v>
      </c>
      <c r="D19" s="421">
        <v>185.22</v>
      </c>
      <c r="H19" s="423">
        <f>ROUND(SUM(K5:K16),2)</f>
        <v>140443380.12</v>
      </c>
      <c r="I19" s="423">
        <f>ROUND(SUM(L5:L16),2)</f>
        <v>3933327.82</v>
      </c>
    </row>
    <row r="20" spans="1:12">
      <c r="A20" s="421">
        <v>1</v>
      </c>
      <c r="B20" s="421">
        <v>1</v>
      </c>
      <c r="C20" s="422">
        <v>150679.47</v>
      </c>
      <c r="D20" s="421">
        <v>188.96</v>
      </c>
      <c r="H20" s="398">
        <f>ROUND(SUM($C:$C),2)</f>
        <v>140443380.12</v>
      </c>
      <c r="I20" s="398">
        <f>ROUND(SUM($D:$D),2)</f>
        <v>3933327.82</v>
      </c>
      <c r="J20" s="424"/>
    </row>
    <row r="21" spans="1:12">
      <c r="A21" s="421">
        <v>1</v>
      </c>
      <c r="B21" s="421">
        <v>1</v>
      </c>
      <c r="C21" s="422">
        <v>23390.06</v>
      </c>
      <c r="D21" s="421">
        <v>191.38</v>
      </c>
      <c r="H21" s="425" t="b">
        <f>H19=H20</f>
        <v>1</v>
      </c>
      <c r="I21" s="425" t="b">
        <f>I19=I20</f>
        <v>1</v>
      </c>
    </row>
    <row r="22" spans="1:12">
      <c r="A22" s="421">
        <v>1</v>
      </c>
      <c r="B22" s="421">
        <v>1</v>
      </c>
      <c r="C22" s="422">
        <v>8834.02</v>
      </c>
      <c r="D22" s="421">
        <v>192.62</v>
      </c>
      <c r="J22" s="386"/>
      <c r="K22" s="386"/>
      <c r="L22" s="386"/>
    </row>
    <row r="23" spans="1:12">
      <c r="A23" s="421">
        <v>1</v>
      </c>
      <c r="B23" s="421">
        <v>1</v>
      </c>
      <c r="C23" s="422">
        <v>21435.439999999999</v>
      </c>
      <c r="D23" s="421">
        <v>196.6</v>
      </c>
      <c r="J23" s="386"/>
      <c r="K23" s="386"/>
      <c r="L23" s="386"/>
    </row>
    <row r="24" spans="1:12">
      <c r="A24" s="421">
        <v>1</v>
      </c>
      <c r="B24" s="421">
        <v>1</v>
      </c>
      <c r="C24" s="422">
        <v>143557.69</v>
      </c>
      <c r="D24" s="421">
        <v>201.06</v>
      </c>
      <c r="J24" s="386"/>
      <c r="K24" s="386"/>
      <c r="L24" s="386"/>
    </row>
    <row r="25" spans="1:12">
      <c r="A25" s="421">
        <v>1</v>
      </c>
      <c r="B25" s="421">
        <v>1</v>
      </c>
      <c r="C25" s="422">
        <v>36092.019999999997</v>
      </c>
      <c r="D25" s="421">
        <v>202.65</v>
      </c>
      <c r="J25" s="386"/>
      <c r="K25" s="386"/>
      <c r="L25" s="386"/>
    </row>
    <row r="26" spans="1:12">
      <c r="A26" s="421">
        <v>1</v>
      </c>
      <c r="B26" s="421">
        <v>1</v>
      </c>
      <c r="C26" s="422">
        <v>7249.56</v>
      </c>
      <c r="D26" s="421">
        <v>207.6</v>
      </c>
      <c r="J26" s="386"/>
      <c r="K26" s="386"/>
      <c r="L26" s="386"/>
    </row>
    <row r="27" spans="1:12">
      <c r="A27" s="421">
        <v>1</v>
      </c>
      <c r="B27" s="421">
        <v>1</v>
      </c>
      <c r="C27" s="422">
        <v>17125.330000000002</v>
      </c>
      <c r="D27" s="421">
        <v>210.21</v>
      </c>
      <c r="J27" s="386"/>
      <c r="K27" s="386"/>
      <c r="L27" s="386"/>
    </row>
    <row r="28" spans="1:12">
      <c r="A28" s="421">
        <v>1</v>
      </c>
      <c r="B28" s="421">
        <v>1</v>
      </c>
      <c r="C28" s="422">
        <v>15396.43</v>
      </c>
      <c r="D28" s="421">
        <v>216.12</v>
      </c>
      <c r="J28" s="386"/>
      <c r="K28" s="386"/>
      <c r="L28" s="386"/>
    </row>
    <row r="29" spans="1:12">
      <c r="A29" s="421">
        <v>1</v>
      </c>
      <c r="B29" s="421">
        <v>1</v>
      </c>
      <c r="C29" s="422">
        <v>25358.3</v>
      </c>
      <c r="D29" s="421">
        <v>218.11</v>
      </c>
      <c r="J29" s="386"/>
      <c r="K29" s="386"/>
      <c r="L29" s="386"/>
    </row>
    <row r="30" spans="1:12">
      <c r="A30" s="421">
        <v>1</v>
      </c>
      <c r="B30" s="421">
        <v>1</v>
      </c>
      <c r="C30" s="422">
        <v>22423.26</v>
      </c>
      <c r="D30" s="421">
        <v>218.45</v>
      </c>
      <c r="J30" s="386"/>
      <c r="K30" s="386"/>
      <c r="L30" s="386"/>
    </row>
    <row r="31" spans="1:12">
      <c r="A31" s="421">
        <v>1</v>
      </c>
      <c r="B31" s="421">
        <v>1</v>
      </c>
      <c r="C31" s="422">
        <v>53288.01</v>
      </c>
      <c r="D31" s="421">
        <v>218.56</v>
      </c>
      <c r="J31" s="386"/>
      <c r="K31" s="386"/>
      <c r="L31" s="386"/>
    </row>
    <row r="32" spans="1:12">
      <c r="A32" s="421">
        <v>1</v>
      </c>
      <c r="B32" s="421">
        <v>1</v>
      </c>
      <c r="C32" s="422">
        <v>53002.41</v>
      </c>
      <c r="D32" s="421">
        <v>222.7</v>
      </c>
      <c r="J32" s="386"/>
      <c r="K32" s="386"/>
      <c r="L32" s="386"/>
    </row>
    <row r="33" spans="1:16">
      <c r="A33" s="421">
        <v>1</v>
      </c>
      <c r="B33" s="421">
        <v>1</v>
      </c>
      <c r="C33" s="422">
        <v>26094.85</v>
      </c>
      <c r="D33" s="421">
        <v>226.02</v>
      </c>
      <c r="J33" s="386"/>
      <c r="K33" s="386"/>
      <c r="L33" s="386"/>
    </row>
    <row r="34" spans="1:16">
      <c r="A34" s="421">
        <v>1</v>
      </c>
      <c r="B34" s="421">
        <v>1</v>
      </c>
      <c r="C34" s="422">
        <v>55949.01</v>
      </c>
      <c r="D34" s="421">
        <v>234.37</v>
      </c>
      <c r="J34" s="386"/>
      <c r="K34" s="386"/>
      <c r="L34" s="386"/>
    </row>
    <row r="35" spans="1:16">
      <c r="A35" s="421">
        <v>1</v>
      </c>
      <c r="B35" s="421">
        <v>1</v>
      </c>
      <c r="C35" s="422">
        <v>180075.21</v>
      </c>
      <c r="D35" s="421">
        <v>236.08</v>
      </c>
      <c r="J35" s="386"/>
      <c r="K35" s="386"/>
      <c r="L35" s="386"/>
    </row>
    <row r="36" spans="1:16">
      <c r="A36" s="421">
        <v>1</v>
      </c>
      <c r="B36" s="421">
        <v>1</v>
      </c>
      <c r="C36" s="422">
        <v>30158.48</v>
      </c>
      <c r="D36" s="421">
        <v>236.62</v>
      </c>
    </row>
    <row r="37" spans="1:16">
      <c r="A37" s="421">
        <v>1</v>
      </c>
      <c r="B37" s="421">
        <v>1</v>
      </c>
      <c r="C37" s="422">
        <v>19674.080000000002</v>
      </c>
      <c r="D37" s="421">
        <v>237.98</v>
      </c>
    </row>
    <row r="38" spans="1:16">
      <c r="A38" s="421">
        <v>1</v>
      </c>
      <c r="B38" s="421">
        <v>1</v>
      </c>
      <c r="C38" s="422">
        <v>8477.94</v>
      </c>
      <c r="D38" s="421">
        <v>238.79</v>
      </c>
    </row>
    <row r="39" spans="1:16" ht="12.75">
      <c r="A39" s="421">
        <v>1</v>
      </c>
      <c r="B39" s="421">
        <v>1</v>
      </c>
      <c r="C39" s="422">
        <v>150075.04999999999</v>
      </c>
      <c r="D39" s="421">
        <v>242.43</v>
      </c>
      <c r="N39"/>
      <c r="O39"/>
      <c r="P39"/>
    </row>
    <row r="40" spans="1:16">
      <c r="A40" s="421">
        <v>1</v>
      </c>
      <c r="B40" s="421">
        <v>1</v>
      </c>
      <c r="C40" s="422">
        <v>62264.639999999999</v>
      </c>
      <c r="D40" s="421">
        <v>242.9</v>
      </c>
    </row>
    <row r="41" spans="1:16">
      <c r="A41" s="421">
        <v>1</v>
      </c>
      <c r="B41" s="421">
        <v>1</v>
      </c>
      <c r="C41" s="422">
        <v>18543.330000000002</v>
      </c>
      <c r="D41" s="421">
        <v>248.47</v>
      </c>
    </row>
    <row r="42" spans="1:16">
      <c r="A42" s="421">
        <v>1</v>
      </c>
      <c r="B42" s="421">
        <v>1</v>
      </c>
      <c r="C42" s="422">
        <v>32140.14</v>
      </c>
      <c r="D42" s="421">
        <v>249.72</v>
      </c>
    </row>
    <row r="43" spans="1:16" ht="12.75">
      <c r="A43" s="421">
        <v>1</v>
      </c>
      <c r="B43" s="421">
        <v>1</v>
      </c>
      <c r="C43" s="422">
        <v>24006.78</v>
      </c>
      <c r="D43" s="421">
        <v>255.49</v>
      </c>
      <c r="O43"/>
      <c r="P43"/>
    </row>
    <row r="44" spans="1:16">
      <c r="A44" s="421">
        <v>1</v>
      </c>
      <c r="B44" s="421">
        <v>1</v>
      </c>
      <c r="C44" s="422">
        <v>209031.08</v>
      </c>
      <c r="D44" s="421">
        <v>258.67</v>
      </c>
    </row>
    <row r="45" spans="1:16">
      <c r="A45" s="421">
        <v>1</v>
      </c>
      <c r="B45" s="421">
        <v>1</v>
      </c>
      <c r="C45" s="422">
        <v>75116.87</v>
      </c>
      <c r="D45" s="421">
        <v>259.54000000000002</v>
      </c>
    </row>
    <row r="46" spans="1:16">
      <c r="A46" s="421">
        <v>1</v>
      </c>
      <c r="B46" s="421">
        <v>1</v>
      </c>
      <c r="C46" s="422">
        <v>40032.43</v>
      </c>
      <c r="D46" s="421">
        <v>262.97000000000003</v>
      </c>
    </row>
    <row r="47" spans="1:16">
      <c r="A47" s="421">
        <v>1</v>
      </c>
      <c r="B47" s="421">
        <v>1</v>
      </c>
      <c r="C47" s="422">
        <v>156083.72</v>
      </c>
      <c r="D47" s="421">
        <v>267.33999999999997</v>
      </c>
    </row>
    <row r="48" spans="1:16">
      <c r="A48" s="421">
        <v>1</v>
      </c>
      <c r="B48" s="421">
        <v>1</v>
      </c>
      <c r="C48" s="422">
        <v>18166.419999999998</v>
      </c>
      <c r="D48" s="421">
        <v>268.87</v>
      </c>
    </row>
    <row r="49" spans="1:4">
      <c r="A49" s="421">
        <v>1</v>
      </c>
      <c r="B49" s="421">
        <v>1</v>
      </c>
      <c r="C49" s="422">
        <v>45150.43</v>
      </c>
      <c r="D49" s="421">
        <v>272.94</v>
      </c>
    </row>
    <row r="50" spans="1:4">
      <c r="A50" s="421">
        <v>1</v>
      </c>
      <c r="B50" s="421">
        <v>1</v>
      </c>
      <c r="C50" s="422">
        <v>38765.620000000003</v>
      </c>
      <c r="D50" s="421">
        <v>277.93</v>
      </c>
    </row>
    <row r="51" spans="1:4">
      <c r="A51" s="421">
        <v>1</v>
      </c>
      <c r="B51" s="421">
        <v>1</v>
      </c>
      <c r="C51" s="422">
        <v>78854.47</v>
      </c>
      <c r="D51" s="421">
        <v>279.83999999999997</v>
      </c>
    </row>
    <row r="52" spans="1:4">
      <c r="A52" s="421">
        <v>1</v>
      </c>
      <c r="B52" s="421">
        <v>1</v>
      </c>
      <c r="C52" s="422">
        <v>30711.48</v>
      </c>
      <c r="D52" s="421">
        <v>281.69</v>
      </c>
    </row>
    <row r="53" spans="1:4">
      <c r="A53" s="421">
        <v>1</v>
      </c>
      <c r="B53" s="421">
        <v>1</v>
      </c>
      <c r="C53" s="422">
        <v>69415.55</v>
      </c>
      <c r="D53" s="421">
        <v>292.66000000000003</v>
      </c>
    </row>
    <row r="54" spans="1:4">
      <c r="A54" s="421">
        <v>1</v>
      </c>
      <c r="B54" s="421">
        <v>1</v>
      </c>
      <c r="C54" s="422">
        <v>269919.86</v>
      </c>
      <c r="D54" s="421">
        <v>293.72000000000003</v>
      </c>
    </row>
    <row r="55" spans="1:4">
      <c r="A55" s="421">
        <v>1</v>
      </c>
      <c r="B55" s="421">
        <v>1</v>
      </c>
      <c r="C55" s="422">
        <v>42205.279999999999</v>
      </c>
      <c r="D55" s="421">
        <v>295.83</v>
      </c>
    </row>
    <row r="56" spans="1:4">
      <c r="A56" s="421">
        <v>1</v>
      </c>
      <c r="B56" s="421">
        <v>1</v>
      </c>
      <c r="C56" s="422">
        <v>72095.11</v>
      </c>
      <c r="D56" s="421">
        <v>297.31</v>
      </c>
    </row>
    <row r="57" spans="1:4">
      <c r="A57" s="421">
        <v>1</v>
      </c>
      <c r="B57" s="421">
        <v>1</v>
      </c>
      <c r="C57" s="422">
        <v>55255.12</v>
      </c>
      <c r="D57" s="421">
        <v>299.66000000000003</v>
      </c>
    </row>
    <row r="58" spans="1:4">
      <c r="A58" s="421">
        <v>1</v>
      </c>
      <c r="B58" s="421">
        <v>1</v>
      </c>
      <c r="C58" s="422">
        <v>54371.59</v>
      </c>
      <c r="D58" s="421">
        <v>301.54000000000002</v>
      </c>
    </row>
    <row r="59" spans="1:4">
      <c r="A59" s="421">
        <v>1</v>
      </c>
      <c r="B59" s="421">
        <v>1</v>
      </c>
      <c r="C59" s="422">
        <v>68881.259999999995</v>
      </c>
      <c r="D59" s="421">
        <v>302.02</v>
      </c>
    </row>
    <row r="60" spans="1:4">
      <c r="A60" s="421">
        <v>1</v>
      </c>
      <c r="B60" s="421">
        <v>1</v>
      </c>
      <c r="C60" s="422">
        <v>88597.89</v>
      </c>
      <c r="D60" s="421">
        <v>303.22000000000003</v>
      </c>
    </row>
    <row r="61" spans="1:4">
      <c r="A61" s="421">
        <v>1</v>
      </c>
      <c r="B61" s="421">
        <v>1</v>
      </c>
      <c r="C61" s="422">
        <v>48342.33</v>
      </c>
      <c r="D61" s="421">
        <v>306.85000000000002</v>
      </c>
    </row>
    <row r="62" spans="1:4">
      <c r="A62" s="421">
        <v>1</v>
      </c>
      <c r="B62" s="421">
        <v>1</v>
      </c>
      <c r="C62" s="422">
        <v>157690.70000000001</v>
      </c>
      <c r="D62" s="421">
        <v>313.33999999999997</v>
      </c>
    </row>
    <row r="63" spans="1:4">
      <c r="A63" s="421">
        <v>1</v>
      </c>
      <c r="B63" s="421">
        <v>1</v>
      </c>
      <c r="C63" s="422">
        <v>9875.7800000000007</v>
      </c>
      <c r="D63" s="421">
        <v>317.10000000000002</v>
      </c>
    </row>
    <row r="64" spans="1:4">
      <c r="A64" s="421">
        <v>1</v>
      </c>
      <c r="B64" s="421">
        <v>1</v>
      </c>
      <c r="C64" s="422">
        <v>77241.08</v>
      </c>
      <c r="D64" s="421">
        <v>319.45</v>
      </c>
    </row>
    <row r="65" spans="1:4">
      <c r="A65" s="421">
        <v>1</v>
      </c>
      <c r="B65" s="421">
        <v>1</v>
      </c>
      <c r="C65" s="422">
        <v>37940.29</v>
      </c>
      <c r="D65" s="421">
        <v>320.44</v>
      </c>
    </row>
    <row r="66" spans="1:4">
      <c r="A66" s="421">
        <v>1</v>
      </c>
      <c r="B66" s="421">
        <v>1</v>
      </c>
      <c r="C66" s="422">
        <v>72123.570000000007</v>
      </c>
      <c r="D66" s="421">
        <v>321.29000000000002</v>
      </c>
    </row>
    <row r="67" spans="1:4">
      <c r="A67" s="421">
        <v>1</v>
      </c>
      <c r="B67" s="421">
        <v>1</v>
      </c>
      <c r="C67" s="422">
        <v>63288.95</v>
      </c>
      <c r="D67" s="421">
        <v>321.56</v>
      </c>
    </row>
    <row r="68" spans="1:4">
      <c r="A68" s="421">
        <v>1</v>
      </c>
      <c r="B68" s="421">
        <v>1</v>
      </c>
      <c r="C68" s="422">
        <v>78143.88</v>
      </c>
      <c r="D68" s="421">
        <v>322.81</v>
      </c>
    </row>
    <row r="69" spans="1:4">
      <c r="A69" s="421">
        <v>1</v>
      </c>
      <c r="B69" s="421">
        <v>1</v>
      </c>
      <c r="C69" s="422">
        <v>25596.83</v>
      </c>
      <c r="D69" s="421">
        <v>324.13</v>
      </c>
    </row>
    <row r="70" spans="1:4">
      <c r="A70" s="421">
        <v>1</v>
      </c>
      <c r="B70" s="421">
        <v>1</v>
      </c>
      <c r="C70" s="422">
        <v>25739.59</v>
      </c>
      <c r="D70" s="421">
        <v>327.35000000000002</v>
      </c>
    </row>
    <row r="71" spans="1:4">
      <c r="A71" s="421">
        <v>1</v>
      </c>
      <c r="B71" s="421">
        <v>1</v>
      </c>
      <c r="C71" s="422">
        <v>71074.429999999993</v>
      </c>
      <c r="D71" s="421">
        <v>331.56</v>
      </c>
    </row>
    <row r="72" spans="1:4">
      <c r="A72" s="421">
        <v>1</v>
      </c>
      <c r="B72" s="421">
        <v>1</v>
      </c>
      <c r="C72" s="422">
        <v>80913.009999999995</v>
      </c>
      <c r="D72" s="421">
        <v>333.07</v>
      </c>
    </row>
    <row r="73" spans="1:4">
      <c r="A73" s="421">
        <v>1</v>
      </c>
      <c r="B73" s="421">
        <v>1</v>
      </c>
      <c r="C73" s="422">
        <v>23375.98</v>
      </c>
      <c r="D73" s="421">
        <v>336.45</v>
      </c>
    </row>
    <row r="74" spans="1:4">
      <c r="A74" s="421">
        <v>1</v>
      </c>
      <c r="B74" s="421">
        <v>1</v>
      </c>
      <c r="C74" s="422">
        <v>42459.83</v>
      </c>
      <c r="D74" s="421">
        <v>338.39</v>
      </c>
    </row>
    <row r="75" spans="1:4">
      <c r="A75" s="421">
        <v>1</v>
      </c>
      <c r="B75" s="421">
        <v>1</v>
      </c>
      <c r="C75" s="422">
        <v>34690.99</v>
      </c>
      <c r="D75" s="421">
        <v>347.08</v>
      </c>
    </row>
    <row r="76" spans="1:4">
      <c r="A76" s="421">
        <v>1</v>
      </c>
      <c r="B76" s="421">
        <v>1</v>
      </c>
      <c r="C76" s="422">
        <v>42609.36</v>
      </c>
      <c r="D76" s="421">
        <v>353.08</v>
      </c>
    </row>
    <row r="77" spans="1:4">
      <c r="A77" s="421">
        <v>1</v>
      </c>
      <c r="B77" s="421">
        <v>1</v>
      </c>
      <c r="C77" s="422">
        <v>82222.58</v>
      </c>
      <c r="D77" s="421">
        <v>353.6</v>
      </c>
    </row>
    <row r="78" spans="1:4">
      <c r="A78" s="421">
        <v>1</v>
      </c>
      <c r="B78" s="421">
        <v>1</v>
      </c>
      <c r="C78" s="422">
        <v>88381.05</v>
      </c>
      <c r="D78" s="421">
        <v>353.75</v>
      </c>
    </row>
    <row r="79" spans="1:4">
      <c r="A79" s="421">
        <v>1</v>
      </c>
      <c r="B79" s="421">
        <v>1</v>
      </c>
      <c r="C79" s="422">
        <v>65763.600000000006</v>
      </c>
      <c r="D79" s="421">
        <v>353.76</v>
      </c>
    </row>
    <row r="80" spans="1:4">
      <c r="A80" s="421">
        <v>1</v>
      </c>
      <c r="B80" s="421">
        <v>1</v>
      </c>
      <c r="C80" s="422">
        <v>85530.99</v>
      </c>
      <c r="D80" s="421">
        <v>355.47</v>
      </c>
    </row>
    <row r="81" spans="1:4">
      <c r="A81" s="421">
        <v>1</v>
      </c>
      <c r="B81" s="421">
        <v>1</v>
      </c>
      <c r="C81" s="422">
        <v>59052.07</v>
      </c>
      <c r="D81" s="421">
        <v>363.61</v>
      </c>
    </row>
    <row r="82" spans="1:4">
      <c r="A82" s="421">
        <v>1</v>
      </c>
      <c r="B82" s="421">
        <v>1</v>
      </c>
      <c r="C82" s="422">
        <v>30763.759999999998</v>
      </c>
      <c r="D82" s="421">
        <v>363.9</v>
      </c>
    </row>
    <row r="83" spans="1:4">
      <c r="A83" s="421">
        <v>1</v>
      </c>
      <c r="B83" s="421">
        <v>1</v>
      </c>
      <c r="C83" s="422">
        <v>88620.89</v>
      </c>
      <c r="D83" s="421">
        <v>367.51</v>
      </c>
    </row>
    <row r="84" spans="1:4">
      <c r="A84" s="421">
        <v>1</v>
      </c>
      <c r="B84" s="421">
        <v>1</v>
      </c>
      <c r="C84" s="422">
        <v>32541.360000000001</v>
      </c>
      <c r="D84" s="421">
        <v>368.11</v>
      </c>
    </row>
    <row r="85" spans="1:4">
      <c r="A85" s="421">
        <v>1</v>
      </c>
      <c r="B85" s="421">
        <v>1</v>
      </c>
      <c r="C85" s="422">
        <v>59178.25</v>
      </c>
      <c r="D85" s="421">
        <v>369.29</v>
      </c>
    </row>
    <row r="86" spans="1:4">
      <c r="A86" s="421">
        <v>1</v>
      </c>
      <c r="B86" s="421">
        <v>1</v>
      </c>
      <c r="C86" s="422">
        <v>9835.51</v>
      </c>
      <c r="D86" s="421">
        <v>369.39</v>
      </c>
    </row>
    <row r="87" spans="1:4">
      <c r="A87" s="421">
        <v>1</v>
      </c>
      <c r="B87" s="421">
        <v>1</v>
      </c>
      <c r="C87" s="422">
        <v>59576.21</v>
      </c>
      <c r="D87" s="421">
        <v>371.91</v>
      </c>
    </row>
    <row r="88" spans="1:4">
      <c r="A88" s="421">
        <v>1</v>
      </c>
      <c r="B88" s="421">
        <v>1</v>
      </c>
      <c r="C88" s="422">
        <v>89446.82</v>
      </c>
      <c r="D88" s="421">
        <v>374.09</v>
      </c>
    </row>
    <row r="89" spans="1:4">
      <c r="A89" s="421">
        <v>1</v>
      </c>
      <c r="B89" s="421">
        <v>1</v>
      </c>
      <c r="C89" s="422">
        <v>77604.75</v>
      </c>
      <c r="D89" s="421">
        <v>374.45</v>
      </c>
    </row>
    <row r="90" spans="1:4">
      <c r="A90" s="421">
        <v>1</v>
      </c>
      <c r="B90" s="421">
        <v>1</v>
      </c>
      <c r="C90" s="422">
        <v>10850.07</v>
      </c>
      <c r="D90" s="421">
        <v>377.55</v>
      </c>
    </row>
    <row r="91" spans="1:4">
      <c r="A91" s="421">
        <v>1</v>
      </c>
      <c r="B91" s="421">
        <v>1</v>
      </c>
      <c r="C91" s="422">
        <v>71627.399999999994</v>
      </c>
      <c r="D91" s="421">
        <v>380.92</v>
      </c>
    </row>
    <row r="92" spans="1:4">
      <c r="A92" s="421">
        <v>1</v>
      </c>
      <c r="B92" s="421">
        <v>1</v>
      </c>
      <c r="C92" s="422">
        <v>58926.16</v>
      </c>
      <c r="D92" s="421">
        <v>384.41</v>
      </c>
    </row>
    <row r="93" spans="1:4">
      <c r="A93" s="421">
        <v>1</v>
      </c>
      <c r="B93" s="421">
        <v>1</v>
      </c>
      <c r="C93" s="422">
        <v>58510.47</v>
      </c>
      <c r="D93" s="421">
        <v>388.65</v>
      </c>
    </row>
    <row r="94" spans="1:4">
      <c r="A94" s="421">
        <v>1</v>
      </c>
      <c r="B94" s="421">
        <v>1</v>
      </c>
      <c r="C94" s="422">
        <v>15190.39</v>
      </c>
      <c r="D94" s="421">
        <v>388.77</v>
      </c>
    </row>
    <row r="95" spans="1:4">
      <c r="A95" s="421">
        <v>1</v>
      </c>
      <c r="B95" s="421">
        <v>1</v>
      </c>
      <c r="C95" s="422">
        <v>22526.560000000001</v>
      </c>
      <c r="D95" s="421">
        <v>390.56</v>
      </c>
    </row>
    <row r="96" spans="1:4">
      <c r="A96" s="421">
        <v>1</v>
      </c>
      <c r="B96" s="421">
        <v>1</v>
      </c>
      <c r="C96" s="422">
        <v>109827.9</v>
      </c>
      <c r="D96" s="421">
        <v>391.91</v>
      </c>
    </row>
    <row r="97" spans="1:4">
      <c r="A97" s="421">
        <v>1</v>
      </c>
      <c r="B97" s="421">
        <v>1</v>
      </c>
      <c r="C97" s="422">
        <v>72104.69</v>
      </c>
      <c r="D97" s="421">
        <v>395.36</v>
      </c>
    </row>
    <row r="98" spans="1:4">
      <c r="A98" s="421">
        <v>1</v>
      </c>
      <c r="B98" s="421">
        <v>1</v>
      </c>
      <c r="C98" s="422">
        <v>62187.85</v>
      </c>
      <c r="D98" s="421">
        <v>398.31</v>
      </c>
    </row>
    <row r="99" spans="1:4">
      <c r="A99" s="421">
        <v>1</v>
      </c>
      <c r="B99" s="421">
        <v>1</v>
      </c>
      <c r="C99" s="422">
        <v>192632.77</v>
      </c>
      <c r="D99" s="421">
        <v>398.82</v>
      </c>
    </row>
    <row r="100" spans="1:4">
      <c r="A100" s="421">
        <v>1</v>
      </c>
      <c r="B100" s="421">
        <v>1</v>
      </c>
      <c r="C100" s="422">
        <v>58545.760000000002</v>
      </c>
      <c r="D100" s="421">
        <v>401.6</v>
      </c>
    </row>
    <row r="101" spans="1:4">
      <c r="A101" s="421">
        <v>1</v>
      </c>
      <c r="B101" s="421">
        <v>1</v>
      </c>
      <c r="C101" s="422">
        <v>54250.2</v>
      </c>
      <c r="D101" s="421">
        <v>402.59</v>
      </c>
    </row>
    <row r="102" spans="1:4">
      <c r="A102" s="421">
        <v>1</v>
      </c>
      <c r="B102" s="421">
        <v>1</v>
      </c>
      <c r="C102" s="422">
        <v>77843.240000000005</v>
      </c>
      <c r="D102" s="421">
        <v>404.9</v>
      </c>
    </row>
    <row r="103" spans="1:4">
      <c r="A103" s="421">
        <v>1</v>
      </c>
      <c r="B103" s="421">
        <v>1</v>
      </c>
      <c r="C103" s="422">
        <v>98210.99</v>
      </c>
      <c r="D103" s="421">
        <v>406.55</v>
      </c>
    </row>
    <row r="104" spans="1:4">
      <c r="A104" s="421">
        <v>1</v>
      </c>
      <c r="B104" s="421">
        <v>1</v>
      </c>
      <c r="C104" s="422">
        <v>38833.839999999997</v>
      </c>
      <c r="D104" s="421">
        <v>409.5</v>
      </c>
    </row>
    <row r="105" spans="1:4">
      <c r="A105" s="421">
        <v>1</v>
      </c>
      <c r="B105" s="421">
        <v>1</v>
      </c>
      <c r="C105" s="422">
        <v>18804.2</v>
      </c>
      <c r="D105" s="421">
        <v>415.01</v>
      </c>
    </row>
    <row r="106" spans="1:4">
      <c r="A106" s="421">
        <v>1</v>
      </c>
      <c r="B106" s="421">
        <v>1</v>
      </c>
      <c r="C106" s="422">
        <v>43196.800000000003</v>
      </c>
      <c r="D106" s="421">
        <v>416.1</v>
      </c>
    </row>
    <row r="107" spans="1:4">
      <c r="A107" s="421">
        <v>1</v>
      </c>
      <c r="B107" s="421">
        <v>1</v>
      </c>
      <c r="C107" s="422">
        <v>35823.050000000003</v>
      </c>
      <c r="D107" s="421">
        <v>416.55</v>
      </c>
    </row>
    <row r="108" spans="1:4">
      <c r="A108" s="421">
        <v>1</v>
      </c>
      <c r="B108" s="421">
        <v>1</v>
      </c>
      <c r="C108" s="422">
        <v>50478.9</v>
      </c>
      <c r="D108" s="421">
        <v>417.82</v>
      </c>
    </row>
    <row r="109" spans="1:4">
      <c r="A109" s="421">
        <v>1</v>
      </c>
      <c r="B109" s="421">
        <v>1</v>
      </c>
      <c r="C109" s="422">
        <v>74547.38</v>
      </c>
      <c r="D109" s="421">
        <v>421.71</v>
      </c>
    </row>
    <row r="110" spans="1:4">
      <c r="A110" s="421">
        <v>1</v>
      </c>
      <c r="B110" s="421">
        <v>1</v>
      </c>
      <c r="C110" s="422">
        <v>24960.83</v>
      </c>
      <c r="D110" s="421">
        <v>423.44</v>
      </c>
    </row>
    <row r="111" spans="1:4">
      <c r="A111" s="421">
        <v>1</v>
      </c>
      <c r="B111" s="421">
        <v>1</v>
      </c>
      <c r="C111" s="422">
        <v>122865.38</v>
      </c>
      <c r="D111" s="421">
        <v>423.96</v>
      </c>
    </row>
    <row r="112" spans="1:4">
      <c r="A112" s="421">
        <v>1</v>
      </c>
      <c r="B112" s="421">
        <v>1</v>
      </c>
      <c r="C112" s="422">
        <v>121877.09</v>
      </c>
      <c r="D112" s="421">
        <v>427.58</v>
      </c>
    </row>
    <row r="113" spans="1:4">
      <c r="A113" s="421">
        <v>1</v>
      </c>
      <c r="B113" s="421">
        <v>1</v>
      </c>
      <c r="C113" s="422">
        <v>94026.59</v>
      </c>
      <c r="D113" s="421">
        <v>428.55</v>
      </c>
    </row>
    <row r="114" spans="1:4">
      <c r="A114" s="421">
        <v>1</v>
      </c>
      <c r="B114" s="421">
        <v>1</v>
      </c>
      <c r="C114" s="422">
        <v>102050.4</v>
      </c>
      <c r="D114" s="421">
        <v>428.83</v>
      </c>
    </row>
    <row r="115" spans="1:4">
      <c r="A115" s="421">
        <v>1</v>
      </c>
      <c r="B115" s="421">
        <v>1</v>
      </c>
      <c r="C115" s="422">
        <v>67737.240000000005</v>
      </c>
      <c r="D115" s="421">
        <v>428.98</v>
      </c>
    </row>
    <row r="116" spans="1:4">
      <c r="A116" s="421">
        <v>1</v>
      </c>
      <c r="B116" s="421">
        <v>1</v>
      </c>
      <c r="C116" s="422">
        <v>55503.24</v>
      </c>
      <c r="D116" s="421">
        <v>430.3</v>
      </c>
    </row>
    <row r="117" spans="1:4">
      <c r="A117" s="421">
        <v>1</v>
      </c>
      <c r="B117" s="421">
        <v>1</v>
      </c>
      <c r="C117" s="422">
        <v>103568.26</v>
      </c>
      <c r="D117" s="421">
        <v>432.81</v>
      </c>
    </row>
    <row r="118" spans="1:4">
      <c r="A118" s="421">
        <v>1</v>
      </c>
      <c r="B118" s="421">
        <v>1</v>
      </c>
      <c r="C118" s="422">
        <v>104857.2</v>
      </c>
      <c r="D118" s="421">
        <v>432.92</v>
      </c>
    </row>
    <row r="119" spans="1:4">
      <c r="A119" s="421">
        <v>1</v>
      </c>
      <c r="B119" s="421">
        <v>1</v>
      </c>
      <c r="C119" s="422">
        <v>62365.11</v>
      </c>
      <c r="D119" s="421">
        <v>434.71</v>
      </c>
    </row>
    <row r="120" spans="1:4">
      <c r="A120" s="421">
        <v>1</v>
      </c>
      <c r="B120" s="421">
        <v>1</v>
      </c>
      <c r="C120" s="422">
        <v>56954.01</v>
      </c>
      <c r="D120" s="421">
        <v>436.79</v>
      </c>
    </row>
    <row r="121" spans="1:4">
      <c r="A121" s="421">
        <v>1</v>
      </c>
      <c r="B121" s="421">
        <v>1</v>
      </c>
      <c r="C121" s="422">
        <v>63340.32</v>
      </c>
      <c r="D121" s="421">
        <v>437.44</v>
      </c>
    </row>
    <row r="122" spans="1:4">
      <c r="A122" s="421">
        <v>1</v>
      </c>
      <c r="B122" s="421">
        <v>1</v>
      </c>
      <c r="C122" s="422">
        <v>35948.15</v>
      </c>
      <c r="D122" s="421">
        <v>438.79</v>
      </c>
    </row>
    <row r="123" spans="1:4">
      <c r="A123" s="421">
        <v>1</v>
      </c>
      <c r="B123" s="421">
        <v>1</v>
      </c>
      <c r="C123" s="422">
        <v>116650.21</v>
      </c>
      <c r="D123" s="421">
        <v>439.2</v>
      </c>
    </row>
    <row r="124" spans="1:4">
      <c r="A124" s="421">
        <v>1</v>
      </c>
      <c r="B124" s="421">
        <v>1</v>
      </c>
      <c r="C124" s="422">
        <v>67535.45</v>
      </c>
      <c r="D124" s="421">
        <v>441.66</v>
      </c>
    </row>
    <row r="125" spans="1:4">
      <c r="A125" s="421">
        <v>1</v>
      </c>
      <c r="B125" s="421">
        <v>1</v>
      </c>
      <c r="C125" s="422">
        <v>36702.69</v>
      </c>
      <c r="D125" s="421">
        <v>449.41</v>
      </c>
    </row>
    <row r="126" spans="1:4">
      <c r="A126" s="421">
        <v>1</v>
      </c>
      <c r="B126" s="421">
        <v>1</v>
      </c>
      <c r="C126" s="422">
        <v>28743.56</v>
      </c>
      <c r="D126" s="421">
        <v>452.91</v>
      </c>
    </row>
    <row r="127" spans="1:4">
      <c r="A127" s="421">
        <v>1</v>
      </c>
      <c r="B127" s="421">
        <v>1</v>
      </c>
      <c r="C127" s="422">
        <v>4054.12</v>
      </c>
      <c r="D127" s="421">
        <v>455.1</v>
      </c>
    </row>
    <row r="128" spans="1:4">
      <c r="A128" s="421">
        <v>1</v>
      </c>
      <c r="B128" s="421">
        <v>1</v>
      </c>
      <c r="C128" s="422">
        <v>55846.15</v>
      </c>
      <c r="D128" s="421">
        <v>455.14</v>
      </c>
    </row>
    <row r="129" spans="1:4">
      <c r="A129" s="421">
        <v>1</v>
      </c>
      <c r="B129" s="421">
        <v>1</v>
      </c>
      <c r="C129" s="422">
        <v>58960.86</v>
      </c>
      <c r="D129" s="421">
        <v>456.32</v>
      </c>
    </row>
    <row r="130" spans="1:4">
      <c r="A130" s="421">
        <v>1</v>
      </c>
      <c r="B130" s="421">
        <v>1</v>
      </c>
      <c r="C130" s="422">
        <v>79167.72</v>
      </c>
      <c r="D130" s="421">
        <v>456.69</v>
      </c>
    </row>
    <row r="131" spans="1:4">
      <c r="A131" s="421">
        <v>1</v>
      </c>
      <c r="B131" s="421">
        <v>1</v>
      </c>
      <c r="C131" s="422">
        <v>30115.34</v>
      </c>
      <c r="D131" s="421">
        <v>456.76</v>
      </c>
    </row>
    <row r="132" spans="1:4">
      <c r="A132" s="421">
        <v>1</v>
      </c>
      <c r="B132" s="421">
        <v>1</v>
      </c>
      <c r="C132" s="422">
        <v>67390.48</v>
      </c>
      <c r="D132" s="421">
        <v>457.9</v>
      </c>
    </row>
    <row r="133" spans="1:4">
      <c r="A133" s="421">
        <v>1</v>
      </c>
      <c r="B133" s="421">
        <v>1</v>
      </c>
      <c r="C133" s="422">
        <v>66269.13</v>
      </c>
      <c r="D133" s="421">
        <v>458.27</v>
      </c>
    </row>
    <row r="134" spans="1:4">
      <c r="A134" s="421">
        <v>1</v>
      </c>
      <c r="B134" s="421">
        <v>1</v>
      </c>
      <c r="C134" s="422">
        <v>127386.47</v>
      </c>
      <c r="D134" s="421">
        <v>460.37</v>
      </c>
    </row>
    <row r="135" spans="1:4">
      <c r="A135" s="421">
        <v>1</v>
      </c>
      <c r="B135" s="421">
        <v>1</v>
      </c>
      <c r="C135" s="422">
        <v>108313.84</v>
      </c>
      <c r="D135" s="421">
        <v>461.05</v>
      </c>
    </row>
    <row r="136" spans="1:4">
      <c r="A136" s="421">
        <v>1</v>
      </c>
      <c r="B136" s="421">
        <v>1</v>
      </c>
      <c r="C136" s="422">
        <v>95831.6</v>
      </c>
      <c r="D136" s="421">
        <v>463.25</v>
      </c>
    </row>
    <row r="137" spans="1:4">
      <c r="A137" s="421">
        <v>1</v>
      </c>
      <c r="B137" s="421">
        <v>1</v>
      </c>
      <c r="C137" s="422">
        <v>106756.29</v>
      </c>
      <c r="D137" s="421">
        <v>463.85</v>
      </c>
    </row>
    <row r="138" spans="1:4">
      <c r="A138" s="421">
        <v>1</v>
      </c>
      <c r="B138" s="421">
        <v>1</v>
      </c>
      <c r="C138" s="422">
        <v>112635.85</v>
      </c>
      <c r="D138" s="421">
        <v>464.53</v>
      </c>
    </row>
    <row r="139" spans="1:4">
      <c r="A139" s="421">
        <v>1</v>
      </c>
      <c r="B139" s="421">
        <v>1</v>
      </c>
      <c r="C139" s="422">
        <v>73959.78</v>
      </c>
      <c r="D139" s="421">
        <v>467.76</v>
      </c>
    </row>
    <row r="140" spans="1:4">
      <c r="A140" s="421">
        <v>1</v>
      </c>
      <c r="B140" s="421">
        <v>1</v>
      </c>
      <c r="C140" s="422">
        <v>113068.96</v>
      </c>
      <c r="D140" s="421">
        <v>467.83</v>
      </c>
    </row>
    <row r="141" spans="1:4">
      <c r="A141" s="421">
        <v>1</v>
      </c>
      <c r="B141" s="421">
        <v>1</v>
      </c>
      <c r="C141" s="422">
        <v>117571.67</v>
      </c>
      <c r="D141" s="421">
        <v>468.85</v>
      </c>
    </row>
    <row r="142" spans="1:4">
      <c r="A142" s="421">
        <v>1</v>
      </c>
      <c r="B142" s="421">
        <v>1</v>
      </c>
      <c r="C142" s="422">
        <v>66268.710000000006</v>
      </c>
      <c r="D142" s="421">
        <v>469.08</v>
      </c>
    </row>
    <row r="143" spans="1:4">
      <c r="A143" s="421">
        <v>1</v>
      </c>
      <c r="B143" s="421">
        <v>1</v>
      </c>
      <c r="C143" s="422">
        <v>44290.18</v>
      </c>
      <c r="D143" s="421">
        <v>469.66</v>
      </c>
    </row>
    <row r="144" spans="1:4">
      <c r="A144" s="421">
        <v>1</v>
      </c>
      <c r="B144" s="421">
        <v>1</v>
      </c>
      <c r="C144" s="422">
        <v>63185.48</v>
      </c>
      <c r="D144" s="421">
        <v>472.83</v>
      </c>
    </row>
    <row r="145" spans="1:4">
      <c r="A145" s="421">
        <v>1</v>
      </c>
      <c r="B145" s="421">
        <v>1</v>
      </c>
      <c r="C145" s="422">
        <v>87678.99</v>
      </c>
      <c r="D145" s="421">
        <v>476.58</v>
      </c>
    </row>
    <row r="146" spans="1:4">
      <c r="A146" s="421">
        <v>1</v>
      </c>
      <c r="B146" s="421">
        <v>1</v>
      </c>
      <c r="C146" s="422">
        <v>115165.98</v>
      </c>
      <c r="D146" s="421">
        <v>477.48</v>
      </c>
    </row>
    <row r="147" spans="1:4">
      <c r="A147" s="421">
        <v>1</v>
      </c>
      <c r="B147" s="421">
        <v>1</v>
      </c>
      <c r="C147" s="422">
        <v>87291.48</v>
      </c>
      <c r="D147" s="421">
        <v>477.49</v>
      </c>
    </row>
    <row r="148" spans="1:4">
      <c r="A148" s="421">
        <v>1</v>
      </c>
      <c r="B148" s="421">
        <v>1</v>
      </c>
      <c r="C148" s="422">
        <v>53446.09</v>
      </c>
      <c r="D148" s="421">
        <v>477.69</v>
      </c>
    </row>
    <row r="149" spans="1:4">
      <c r="A149" s="421">
        <v>1</v>
      </c>
      <c r="B149" s="421">
        <v>1</v>
      </c>
      <c r="C149" s="422">
        <v>114703.36</v>
      </c>
      <c r="D149" s="421">
        <v>478.05</v>
      </c>
    </row>
    <row r="150" spans="1:4">
      <c r="A150" s="421">
        <v>1</v>
      </c>
      <c r="B150" s="421">
        <v>1</v>
      </c>
      <c r="C150" s="422">
        <v>116119.36</v>
      </c>
      <c r="D150" s="421">
        <v>478.58</v>
      </c>
    </row>
    <row r="151" spans="1:4">
      <c r="A151" s="421">
        <v>1</v>
      </c>
      <c r="B151" s="421">
        <v>1</v>
      </c>
      <c r="C151" s="422">
        <v>91035.520000000004</v>
      </c>
      <c r="D151" s="421">
        <v>483.22</v>
      </c>
    </row>
    <row r="152" spans="1:4">
      <c r="A152" s="421">
        <v>1</v>
      </c>
      <c r="B152" s="421">
        <v>1</v>
      </c>
      <c r="C152" s="422">
        <v>67014.31</v>
      </c>
      <c r="D152" s="421">
        <v>485.13</v>
      </c>
    </row>
    <row r="153" spans="1:4">
      <c r="A153" s="421">
        <v>1</v>
      </c>
      <c r="B153" s="421">
        <v>1</v>
      </c>
      <c r="C153" s="422">
        <v>74546.259999999995</v>
      </c>
      <c r="D153" s="421">
        <v>486.68</v>
      </c>
    </row>
    <row r="154" spans="1:4">
      <c r="A154" s="421">
        <v>1</v>
      </c>
      <c r="B154" s="421">
        <v>1</v>
      </c>
      <c r="C154" s="422">
        <v>34487.449999999997</v>
      </c>
      <c r="D154" s="421">
        <v>488.22</v>
      </c>
    </row>
    <row r="155" spans="1:4">
      <c r="A155" s="421">
        <v>1</v>
      </c>
      <c r="B155" s="421">
        <v>1</v>
      </c>
      <c r="C155" s="422">
        <v>77812.28</v>
      </c>
      <c r="D155" s="421">
        <v>489.61</v>
      </c>
    </row>
    <row r="156" spans="1:4">
      <c r="A156" s="421">
        <v>1</v>
      </c>
      <c r="B156" s="421">
        <v>1</v>
      </c>
      <c r="C156" s="422">
        <v>95087.86</v>
      </c>
      <c r="D156" s="421">
        <v>491.78</v>
      </c>
    </row>
    <row r="157" spans="1:4">
      <c r="A157" s="421">
        <v>1</v>
      </c>
      <c r="B157" s="421">
        <v>1</v>
      </c>
      <c r="C157" s="422">
        <v>137810.48000000001</v>
      </c>
      <c r="D157" s="421">
        <v>492.07</v>
      </c>
    </row>
    <row r="158" spans="1:4">
      <c r="A158" s="421">
        <v>1</v>
      </c>
      <c r="B158" s="421">
        <v>1</v>
      </c>
      <c r="C158" s="422">
        <v>119683.42</v>
      </c>
      <c r="D158" s="421">
        <v>493.44</v>
      </c>
    </row>
    <row r="159" spans="1:4">
      <c r="A159" s="421">
        <v>1</v>
      </c>
      <c r="B159" s="421">
        <v>1</v>
      </c>
      <c r="C159" s="422">
        <v>71931.100000000006</v>
      </c>
      <c r="D159" s="421">
        <v>495.16</v>
      </c>
    </row>
    <row r="160" spans="1:4">
      <c r="A160" s="421">
        <v>1</v>
      </c>
      <c r="B160" s="421">
        <v>1</v>
      </c>
      <c r="C160" s="422">
        <v>67766.600000000006</v>
      </c>
      <c r="D160" s="421">
        <v>497.71</v>
      </c>
    </row>
    <row r="161" spans="1:4">
      <c r="A161" s="421">
        <v>1</v>
      </c>
      <c r="B161" s="421">
        <v>1</v>
      </c>
      <c r="C161" s="422">
        <v>120735.83</v>
      </c>
      <c r="D161" s="421">
        <v>504.44</v>
      </c>
    </row>
    <row r="162" spans="1:4">
      <c r="A162" s="421">
        <v>1</v>
      </c>
      <c r="B162" s="421">
        <v>1</v>
      </c>
      <c r="C162" s="422">
        <v>56306.29</v>
      </c>
      <c r="D162" s="421">
        <v>504.59</v>
      </c>
    </row>
    <row r="163" spans="1:4">
      <c r="A163" s="421">
        <v>1</v>
      </c>
      <c r="B163" s="421">
        <v>1</v>
      </c>
      <c r="C163" s="422">
        <v>121548.16</v>
      </c>
      <c r="D163" s="421">
        <v>505.95</v>
      </c>
    </row>
    <row r="164" spans="1:4">
      <c r="A164" s="421">
        <v>1</v>
      </c>
      <c r="B164" s="421">
        <v>1</v>
      </c>
      <c r="C164" s="422">
        <v>87826.19</v>
      </c>
      <c r="D164" s="421">
        <v>506.25</v>
      </c>
    </row>
    <row r="165" spans="1:4">
      <c r="A165" s="421">
        <v>1</v>
      </c>
      <c r="B165" s="421">
        <v>1</v>
      </c>
      <c r="C165" s="422">
        <v>122044.6</v>
      </c>
      <c r="D165" s="421">
        <v>507.67</v>
      </c>
    </row>
    <row r="166" spans="1:4">
      <c r="A166" s="421">
        <v>1</v>
      </c>
      <c r="B166" s="421">
        <v>1</v>
      </c>
      <c r="C166" s="422">
        <v>119032.4</v>
      </c>
      <c r="D166" s="421">
        <v>509.61</v>
      </c>
    </row>
    <row r="167" spans="1:4">
      <c r="A167" s="421">
        <v>1</v>
      </c>
      <c r="B167" s="421">
        <v>1</v>
      </c>
      <c r="C167" s="422">
        <v>28519.45</v>
      </c>
      <c r="D167" s="421">
        <v>514.98</v>
      </c>
    </row>
    <row r="168" spans="1:4">
      <c r="A168" s="421">
        <v>1</v>
      </c>
      <c r="B168" s="421">
        <v>1</v>
      </c>
      <c r="C168" s="422">
        <v>89268.83</v>
      </c>
      <c r="D168" s="421">
        <v>515.20000000000005</v>
      </c>
    </row>
    <row r="169" spans="1:4">
      <c r="A169" s="421">
        <v>1</v>
      </c>
      <c r="B169" s="421">
        <v>1</v>
      </c>
      <c r="C169" s="422">
        <v>45266.93</v>
      </c>
      <c r="D169" s="421">
        <v>516.61</v>
      </c>
    </row>
    <row r="170" spans="1:4">
      <c r="A170" s="421">
        <v>1</v>
      </c>
      <c r="B170" s="421">
        <v>1</v>
      </c>
      <c r="C170" s="422">
        <v>21586.09</v>
      </c>
      <c r="D170" s="421">
        <v>521.86</v>
      </c>
    </row>
    <row r="171" spans="1:4">
      <c r="A171" s="421">
        <v>1</v>
      </c>
      <c r="B171" s="421">
        <v>1</v>
      </c>
      <c r="C171" s="422">
        <v>99300.61</v>
      </c>
      <c r="D171" s="421">
        <v>525.96</v>
      </c>
    </row>
    <row r="172" spans="1:4">
      <c r="A172" s="421">
        <v>1</v>
      </c>
      <c r="B172" s="421">
        <v>1</v>
      </c>
      <c r="C172" s="422">
        <v>83781.11</v>
      </c>
      <c r="D172" s="421">
        <v>528</v>
      </c>
    </row>
    <row r="173" spans="1:4">
      <c r="A173" s="421">
        <v>1</v>
      </c>
      <c r="B173" s="421">
        <v>1</v>
      </c>
      <c r="C173" s="422">
        <v>102483.34</v>
      </c>
      <c r="D173" s="421">
        <v>528.72</v>
      </c>
    </row>
    <row r="174" spans="1:4">
      <c r="A174" s="421">
        <v>1</v>
      </c>
      <c r="B174" s="421">
        <v>1</v>
      </c>
      <c r="C174" s="422">
        <v>63427.71</v>
      </c>
      <c r="D174" s="421">
        <v>532.14</v>
      </c>
    </row>
    <row r="175" spans="1:4">
      <c r="A175" s="421">
        <v>1</v>
      </c>
      <c r="B175" s="421">
        <v>1</v>
      </c>
      <c r="C175" s="422">
        <v>128548.92</v>
      </c>
      <c r="D175" s="421">
        <v>532.45000000000005</v>
      </c>
    </row>
    <row r="176" spans="1:4">
      <c r="A176" s="421">
        <v>1</v>
      </c>
      <c r="B176" s="421">
        <v>1</v>
      </c>
      <c r="C176" s="422">
        <v>94675.03</v>
      </c>
      <c r="D176" s="421">
        <v>534.75</v>
      </c>
    </row>
    <row r="177" spans="1:4">
      <c r="A177" s="421">
        <v>1</v>
      </c>
      <c r="B177" s="421">
        <v>1</v>
      </c>
      <c r="C177" s="422">
        <v>88331.68</v>
      </c>
      <c r="D177" s="421">
        <v>536.38</v>
      </c>
    </row>
    <row r="178" spans="1:4">
      <c r="A178" s="421">
        <v>1</v>
      </c>
      <c r="B178" s="421">
        <v>1</v>
      </c>
      <c r="C178" s="422">
        <v>128336.96000000001</v>
      </c>
      <c r="D178" s="421">
        <v>536.79999999999995</v>
      </c>
    </row>
    <row r="179" spans="1:4">
      <c r="A179" s="421">
        <v>1</v>
      </c>
      <c r="B179" s="421">
        <v>1</v>
      </c>
      <c r="C179" s="422">
        <v>83011.179999999993</v>
      </c>
      <c r="D179" s="421">
        <v>536.84</v>
      </c>
    </row>
    <row r="180" spans="1:4">
      <c r="A180" s="421">
        <v>1</v>
      </c>
      <c r="B180" s="421">
        <v>1</v>
      </c>
      <c r="C180" s="422">
        <v>48197.919999999998</v>
      </c>
      <c r="D180" s="421">
        <v>540.96</v>
      </c>
    </row>
    <row r="181" spans="1:4">
      <c r="A181" s="421">
        <v>1</v>
      </c>
      <c r="B181" s="421">
        <v>1</v>
      </c>
      <c r="C181" s="422">
        <v>39763.160000000003</v>
      </c>
      <c r="D181" s="421">
        <v>543.29999999999995</v>
      </c>
    </row>
    <row r="182" spans="1:4">
      <c r="A182" s="421">
        <v>1</v>
      </c>
      <c r="B182" s="421">
        <v>1</v>
      </c>
      <c r="C182" s="422">
        <v>37711.71</v>
      </c>
      <c r="D182" s="421">
        <v>549.61</v>
      </c>
    </row>
    <row r="183" spans="1:4">
      <c r="A183" s="421">
        <v>1</v>
      </c>
      <c r="B183" s="421">
        <v>1</v>
      </c>
      <c r="C183" s="422">
        <v>80606.429999999993</v>
      </c>
      <c r="D183" s="421">
        <v>549.70000000000005</v>
      </c>
    </row>
    <row r="184" spans="1:4">
      <c r="A184" s="421">
        <v>1</v>
      </c>
      <c r="B184" s="421">
        <v>1</v>
      </c>
      <c r="C184" s="422">
        <v>133361.54</v>
      </c>
      <c r="D184" s="421">
        <v>552.35</v>
      </c>
    </row>
    <row r="185" spans="1:4">
      <c r="A185" s="421">
        <v>1</v>
      </c>
      <c r="B185" s="421">
        <v>1</v>
      </c>
      <c r="C185" s="422">
        <v>134187.62</v>
      </c>
      <c r="D185" s="421">
        <v>555</v>
      </c>
    </row>
    <row r="186" spans="1:4">
      <c r="A186" s="421">
        <v>1</v>
      </c>
      <c r="B186" s="421">
        <v>1</v>
      </c>
      <c r="C186" s="422">
        <v>132862.94</v>
      </c>
      <c r="D186" s="421">
        <v>555.01</v>
      </c>
    </row>
    <row r="187" spans="1:4">
      <c r="A187" s="421">
        <v>1</v>
      </c>
      <c r="B187" s="421">
        <v>1</v>
      </c>
      <c r="C187" s="422">
        <v>133517.15</v>
      </c>
      <c r="D187" s="421">
        <v>558.45000000000005</v>
      </c>
    </row>
    <row r="188" spans="1:4">
      <c r="A188" s="421">
        <v>1</v>
      </c>
      <c r="B188" s="421">
        <v>1</v>
      </c>
      <c r="C188" s="422">
        <v>59530.38</v>
      </c>
      <c r="D188" s="421">
        <v>559.35</v>
      </c>
    </row>
    <row r="189" spans="1:4">
      <c r="A189" s="421">
        <v>1</v>
      </c>
      <c r="B189" s="421">
        <v>1</v>
      </c>
      <c r="C189" s="422">
        <v>97889.79</v>
      </c>
      <c r="D189" s="421">
        <v>560.15</v>
      </c>
    </row>
    <row r="190" spans="1:4">
      <c r="A190" s="421">
        <v>1</v>
      </c>
      <c r="B190" s="421">
        <v>1</v>
      </c>
      <c r="C190" s="422">
        <v>59137.46</v>
      </c>
      <c r="D190" s="421">
        <v>561.32000000000005</v>
      </c>
    </row>
    <row r="191" spans="1:4">
      <c r="A191" s="421">
        <v>1</v>
      </c>
      <c r="B191" s="421">
        <v>1</v>
      </c>
      <c r="C191" s="422">
        <v>84327.86</v>
      </c>
      <c r="D191" s="421">
        <v>570.37</v>
      </c>
    </row>
    <row r="192" spans="1:4">
      <c r="A192" s="421">
        <v>1</v>
      </c>
      <c r="B192" s="421">
        <v>1</v>
      </c>
      <c r="C192" s="422">
        <v>100389.06</v>
      </c>
      <c r="D192" s="421">
        <v>572</v>
      </c>
    </row>
    <row r="193" spans="1:4">
      <c r="A193" s="421">
        <v>1</v>
      </c>
      <c r="B193" s="421">
        <v>1</v>
      </c>
      <c r="C193" s="422">
        <v>100654.44</v>
      </c>
      <c r="D193" s="421">
        <v>572.6</v>
      </c>
    </row>
    <row r="194" spans="1:4">
      <c r="A194" s="421">
        <v>1</v>
      </c>
      <c r="B194" s="421">
        <v>1</v>
      </c>
      <c r="C194" s="422">
        <v>39552.120000000003</v>
      </c>
      <c r="D194" s="421">
        <v>577.96</v>
      </c>
    </row>
    <row r="195" spans="1:4">
      <c r="A195" s="421">
        <v>1</v>
      </c>
      <c r="B195" s="421">
        <v>1</v>
      </c>
      <c r="C195" s="422">
        <v>126131.84</v>
      </c>
      <c r="D195" s="421">
        <v>580.29999999999995</v>
      </c>
    </row>
    <row r="196" spans="1:4">
      <c r="A196" s="421">
        <v>1</v>
      </c>
      <c r="B196" s="421">
        <v>1</v>
      </c>
      <c r="C196" s="422">
        <v>152968.32999999999</v>
      </c>
      <c r="D196" s="421">
        <v>581.85</v>
      </c>
    </row>
    <row r="197" spans="1:4">
      <c r="A197" s="421">
        <v>1</v>
      </c>
      <c r="B197" s="421">
        <v>1</v>
      </c>
      <c r="C197" s="422">
        <v>71654.11</v>
      </c>
      <c r="D197" s="421">
        <v>587.16999999999996</v>
      </c>
    </row>
    <row r="198" spans="1:4">
      <c r="A198" s="421">
        <v>1</v>
      </c>
      <c r="B198" s="421">
        <v>1</v>
      </c>
      <c r="C198" s="422">
        <v>54591.67</v>
      </c>
      <c r="D198" s="421">
        <v>587.95000000000005</v>
      </c>
    </row>
    <row r="199" spans="1:4">
      <c r="A199" s="421">
        <v>1</v>
      </c>
      <c r="B199" s="421">
        <v>1</v>
      </c>
      <c r="C199" s="422">
        <v>63208.05</v>
      </c>
      <c r="D199" s="421">
        <v>588.96</v>
      </c>
    </row>
    <row r="200" spans="1:4">
      <c r="A200" s="421">
        <v>1</v>
      </c>
      <c r="B200" s="421">
        <v>1</v>
      </c>
      <c r="C200" s="422">
        <v>141729.9</v>
      </c>
      <c r="D200" s="421">
        <v>589.34</v>
      </c>
    </row>
    <row r="201" spans="1:4">
      <c r="A201" s="421">
        <v>1</v>
      </c>
      <c r="B201" s="421">
        <v>1</v>
      </c>
      <c r="C201" s="422">
        <v>79596.38</v>
      </c>
      <c r="D201" s="421">
        <v>591.54999999999995</v>
      </c>
    </row>
    <row r="202" spans="1:4">
      <c r="A202" s="421">
        <v>1</v>
      </c>
      <c r="B202" s="421">
        <v>1</v>
      </c>
      <c r="C202" s="422">
        <v>114100.62</v>
      </c>
      <c r="D202" s="421">
        <v>593.42999999999995</v>
      </c>
    </row>
    <row r="203" spans="1:4">
      <c r="A203" s="421">
        <v>1</v>
      </c>
      <c r="B203" s="421">
        <v>1</v>
      </c>
      <c r="C203" s="422">
        <v>52937.440000000002</v>
      </c>
      <c r="D203" s="421">
        <v>594.70000000000005</v>
      </c>
    </row>
    <row r="204" spans="1:4">
      <c r="A204" s="421">
        <v>1</v>
      </c>
      <c r="B204" s="421">
        <v>1</v>
      </c>
      <c r="C204" s="422">
        <v>96858.06</v>
      </c>
      <c r="D204" s="421">
        <v>608.26</v>
      </c>
    </row>
    <row r="205" spans="1:4">
      <c r="A205" s="421">
        <v>1</v>
      </c>
      <c r="B205" s="421">
        <v>1</v>
      </c>
      <c r="C205" s="422">
        <v>30689.88</v>
      </c>
      <c r="D205" s="421">
        <v>609.36</v>
      </c>
    </row>
    <row r="206" spans="1:4">
      <c r="A206" s="421">
        <v>1</v>
      </c>
      <c r="B206" s="421">
        <v>1</v>
      </c>
      <c r="C206" s="422">
        <v>123087.25</v>
      </c>
      <c r="D206" s="421">
        <v>610.63</v>
      </c>
    </row>
    <row r="207" spans="1:4">
      <c r="A207" s="421">
        <v>1</v>
      </c>
      <c r="B207" s="421">
        <v>1</v>
      </c>
      <c r="C207" s="422">
        <v>101498.38</v>
      </c>
      <c r="D207" s="421">
        <v>611.04</v>
      </c>
    </row>
    <row r="208" spans="1:4">
      <c r="A208" s="421">
        <v>1</v>
      </c>
      <c r="B208" s="421">
        <v>1</v>
      </c>
      <c r="C208" s="422">
        <v>96434.21</v>
      </c>
      <c r="D208" s="421">
        <v>612.12</v>
      </c>
    </row>
    <row r="209" spans="1:4">
      <c r="A209" s="421">
        <v>1</v>
      </c>
      <c r="B209" s="421">
        <v>1</v>
      </c>
      <c r="C209" s="422">
        <v>70001.41</v>
      </c>
      <c r="D209" s="421">
        <v>624.98</v>
      </c>
    </row>
    <row r="210" spans="1:4">
      <c r="A210" s="421">
        <v>1</v>
      </c>
      <c r="B210" s="421">
        <v>1</v>
      </c>
      <c r="C210" s="422">
        <v>86418.31</v>
      </c>
      <c r="D210" s="421">
        <v>628.35</v>
      </c>
    </row>
    <row r="211" spans="1:4">
      <c r="A211" s="421">
        <v>1</v>
      </c>
      <c r="B211" s="421">
        <v>1</v>
      </c>
      <c r="C211" s="422">
        <v>376228.13</v>
      </c>
      <c r="D211" s="421">
        <v>629.27</v>
      </c>
    </row>
    <row r="212" spans="1:4">
      <c r="A212" s="421">
        <v>1</v>
      </c>
      <c r="B212" s="421">
        <v>1</v>
      </c>
      <c r="C212" s="422">
        <v>153163.6</v>
      </c>
      <c r="D212" s="421">
        <v>634.65</v>
      </c>
    </row>
    <row r="213" spans="1:4">
      <c r="A213" s="421">
        <v>1</v>
      </c>
      <c r="B213" s="421">
        <v>1</v>
      </c>
      <c r="C213" s="422">
        <v>19381.53</v>
      </c>
      <c r="D213" s="421">
        <v>636.21</v>
      </c>
    </row>
    <row r="214" spans="1:4">
      <c r="A214" s="421">
        <v>1</v>
      </c>
      <c r="B214" s="421">
        <v>1</v>
      </c>
      <c r="C214" s="422">
        <v>151687.21</v>
      </c>
      <c r="D214" s="421">
        <v>641.07000000000005</v>
      </c>
    </row>
    <row r="215" spans="1:4">
      <c r="A215" s="421">
        <v>1</v>
      </c>
      <c r="B215" s="421">
        <v>1</v>
      </c>
      <c r="C215" s="422">
        <v>105669.59</v>
      </c>
      <c r="D215" s="421">
        <v>646.89</v>
      </c>
    </row>
    <row r="216" spans="1:4">
      <c r="A216" s="421">
        <v>1</v>
      </c>
      <c r="B216" s="421">
        <v>1</v>
      </c>
      <c r="C216" s="422">
        <v>78538.559999999998</v>
      </c>
      <c r="D216" s="421">
        <v>647.70000000000005</v>
      </c>
    </row>
    <row r="217" spans="1:4">
      <c r="A217" s="421">
        <v>1</v>
      </c>
      <c r="B217" s="421">
        <v>1</v>
      </c>
      <c r="C217" s="422">
        <v>34076.089999999997</v>
      </c>
      <c r="D217" s="421">
        <v>649.6</v>
      </c>
    </row>
    <row r="218" spans="1:4">
      <c r="A218" s="421">
        <v>1</v>
      </c>
      <c r="B218" s="421">
        <v>1</v>
      </c>
      <c r="C218" s="422">
        <v>51586.53</v>
      </c>
      <c r="D218" s="421">
        <v>653.22</v>
      </c>
    </row>
    <row r="219" spans="1:4">
      <c r="A219" s="421">
        <v>1</v>
      </c>
      <c r="B219" s="421">
        <v>1</v>
      </c>
      <c r="C219" s="422">
        <v>75675.850000000006</v>
      </c>
      <c r="D219" s="421">
        <v>655.8</v>
      </c>
    </row>
    <row r="220" spans="1:4">
      <c r="A220" s="421">
        <v>1</v>
      </c>
      <c r="B220" s="421">
        <v>1</v>
      </c>
      <c r="C220" s="422">
        <v>72052.22</v>
      </c>
      <c r="D220" s="421">
        <v>666.33</v>
      </c>
    </row>
    <row r="221" spans="1:4">
      <c r="A221" s="421">
        <v>1</v>
      </c>
      <c r="B221" s="421">
        <v>1</v>
      </c>
      <c r="C221" s="422">
        <v>83801.490000000005</v>
      </c>
      <c r="D221" s="421">
        <v>666.42</v>
      </c>
    </row>
    <row r="222" spans="1:4">
      <c r="A222" s="421">
        <v>1</v>
      </c>
      <c r="B222" s="421">
        <v>1</v>
      </c>
      <c r="C222" s="422">
        <v>83055.240000000005</v>
      </c>
      <c r="D222" s="421">
        <v>669.9</v>
      </c>
    </row>
    <row r="223" spans="1:4">
      <c r="A223" s="421">
        <v>1</v>
      </c>
      <c r="B223" s="421">
        <v>1</v>
      </c>
      <c r="C223" s="422">
        <v>88421.31</v>
      </c>
      <c r="D223" s="421">
        <v>675.59</v>
      </c>
    </row>
    <row r="224" spans="1:4">
      <c r="A224" s="421">
        <v>1</v>
      </c>
      <c r="B224" s="421">
        <v>1</v>
      </c>
      <c r="C224" s="422">
        <v>80277.09</v>
      </c>
      <c r="D224" s="421">
        <v>677.88</v>
      </c>
    </row>
    <row r="225" spans="1:4">
      <c r="A225" s="421">
        <v>1</v>
      </c>
      <c r="B225" s="421">
        <v>1</v>
      </c>
      <c r="C225" s="422">
        <v>108080</v>
      </c>
      <c r="D225" s="421">
        <v>678.3</v>
      </c>
    </row>
    <row r="226" spans="1:4">
      <c r="A226" s="421">
        <v>1</v>
      </c>
      <c r="B226" s="421">
        <v>1</v>
      </c>
      <c r="C226" s="422">
        <v>164743.20000000001</v>
      </c>
      <c r="D226" s="421">
        <v>682.18</v>
      </c>
    </row>
    <row r="227" spans="1:4">
      <c r="A227" s="421">
        <v>1</v>
      </c>
      <c r="B227" s="421">
        <v>1</v>
      </c>
      <c r="C227" s="422">
        <v>120905.58</v>
      </c>
      <c r="D227" s="421">
        <v>690.51</v>
      </c>
    </row>
    <row r="228" spans="1:4">
      <c r="A228" s="421">
        <v>1</v>
      </c>
      <c r="B228" s="421">
        <v>1</v>
      </c>
      <c r="C228" s="422">
        <v>109588.71</v>
      </c>
      <c r="D228" s="421">
        <v>692.69</v>
      </c>
    </row>
    <row r="229" spans="1:4">
      <c r="A229" s="421">
        <v>1</v>
      </c>
      <c r="B229" s="421">
        <v>1</v>
      </c>
      <c r="C229" s="422">
        <v>73249.279999999999</v>
      </c>
      <c r="D229" s="421">
        <v>695.43</v>
      </c>
    </row>
    <row r="230" spans="1:4">
      <c r="A230" s="421">
        <v>1</v>
      </c>
      <c r="B230" s="421">
        <v>1</v>
      </c>
      <c r="C230" s="422">
        <v>34363.480000000003</v>
      </c>
      <c r="D230" s="421">
        <v>698.41</v>
      </c>
    </row>
    <row r="231" spans="1:4">
      <c r="A231" s="421">
        <v>1</v>
      </c>
      <c r="B231" s="421">
        <v>1</v>
      </c>
      <c r="C231" s="422">
        <v>169060.87</v>
      </c>
      <c r="D231" s="421">
        <v>707.11</v>
      </c>
    </row>
    <row r="232" spans="1:4">
      <c r="A232" s="421">
        <v>1</v>
      </c>
      <c r="B232" s="421">
        <v>1</v>
      </c>
      <c r="C232" s="422">
        <v>171597.68</v>
      </c>
      <c r="D232" s="421">
        <v>709.58</v>
      </c>
    </row>
    <row r="233" spans="1:4">
      <c r="A233" s="421">
        <v>1</v>
      </c>
      <c r="B233" s="421">
        <v>1</v>
      </c>
      <c r="C233" s="422">
        <v>122644.15</v>
      </c>
      <c r="D233" s="421">
        <v>715.13</v>
      </c>
    </row>
    <row r="234" spans="1:4">
      <c r="A234" s="421">
        <v>1</v>
      </c>
      <c r="B234" s="421">
        <v>1</v>
      </c>
      <c r="C234" s="422">
        <v>138914.29999999999</v>
      </c>
      <c r="D234" s="421">
        <v>719.6</v>
      </c>
    </row>
    <row r="235" spans="1:4">
      <c r="A235" s="421">
        <v>1</v>
      </c>
      <c r="B235" s="421">
        <v>1</v>
      </c>
      <c r="C235" s="422">
        <v>172542.45</v>
      </c>
      <c r="D235" s="421">
        <v>721.99</v>
      </c>
    </row>
    <row r="236" spans="1:4">
      <c r="A236" s="421">
        <v>1</v>
      </c>
      <c r="B236" s="421">
        <v>1</v>
      </c>
      <c r="C236" s="422">
        <v>128938.21</v>
      </c>
      <c r="D236" s="421">
        <v>727.62</v>
      </c>
    </row>
    <row r="237" spans="1:4">
      <c r="A237" s="421">
        <v>1</v>
      </c>
      <c r="B237" s="421">
        <v>1</v>
      </c>
      <c r="C237" s="422">
        <v>42259.98</v>
      </c>
      <c r="D237" s="421">
        <v>733.92</v>
      </c>
    </row>
    <row r="238" spans="1:4">
      <c r="A238" s="421">
        <v>1</v>
      </c>
      <c r="B238" s="421">
        <v>1</v>
      </c>
      <c r="C238" s="422">
        <v>121591.43</v>
      </c>
      <c r="D238" s="421">
        <v>735.79</v>
      </c>
    </row>
    <row r="239" spans="1:4">
      <c r="A239" s="421">
        <v>1</v>
      </c>
      <c r="B239" s="421">
        <v>1</v>
      </c>
      <c r="C239" s="422">
        <v>122602.75</v>
      </c>
      <c r="D239" s="421">
        <v>742</v>
      </c>
    </row>
    <row r="240" spans="1:4">
      <c r="A240" s="421">
        <v>1</v>
      </c>
      <c r="B240" s="421">
        <v>1</v>
      </c>
      <c r="C240" s="422">
        <v>600896.1</v>
      </c>
      <c r="D240" s="421">
        <v>743.89</v>
      </c>
    </row>
    <row r="241" spans="1:4">
      <c r="A241" s="421">
        <v>1</v>
      </c>
      <c r="B241" s="421">
        <v>1</v>
      </c>
      <c r="C241" s="422">
        <v>97893.71</v>
      </c>
      <c r="D241" s="421">
        <v>750.4</v>
      </c>
    </row>
    <row r="242" spans="1:4">
      <c r="A242" s="421">
        <v>1</v>
      </c>
      <c r="B242" s="421">
        <v>1</v>
      </c>
      <c r="C242" s="422">
        <v>451389.61</v>
      </c>
      <c r="D242" s="421">
        <v>750.93</v>
      </c>
    </row>
    <row r="243" spans="1:4">
      <c r="A243" s="421">
        <v>1</v>
      </c>
      <c r="B243" s="421">
        <v>1</v>
      </c>
      <c r="C243" s="422">
        <v>137451.53</v>
      </c>
      <c r="D243" s="421">
        <v>753.57</v>
      </c>
    </row>
    <row r="244" spans="1:4">
      <c r="A244" s="421">
        <v>1</v>
      </c>
      <c r="B244" s="421">
        <v>1</v>
      </c>
      <c r="C244" s="422">
        <v>112591.13</v>
      </c>
      <c r="D244" s="421">
        <v>765.78</v>
      </c>
    </row>
    <row r="245" spans="1:4">
      <c r="A245" s="421">
        <v>1</v>
      </c>
      <c r="B245" s="421">
        <v>1</v>
      </c>
      <c r="C245" s="422">
        <v>181679.16</v>
      </c>
      <c r="D245" s="421">
        <v>768.48</v>
      </c>
    </row>
    <row r="246" spans="1:4">
      <c r="A246" s="421">
        <v>1</v>
      </c>
      <c r="B246" s="421">
        <v>1</v>
      </c>
      <c r="C246" s="422">
        <v>186099.32</v>
      </c>
      <c r="D246" s="421">
        <v>771.88</v>
      </c>
    </row>
    <row r="247" spans="1:4">
      <c r="A247" s="421">
        <v>1</v>
      </c>
      <c r="B247" s="421">
        <v>1</v>
      </c>
      <c r="C247" s="422">
        <v>26258.73</v>
      </c>
      <c r="D247" s="421">
        <v>783.76</v>
      </c>
    </row>
    <row r="248" spans="1:4">
      <c r="A248" s="421">
        <v>1</v>
      </c>
      <c r="B248" s="421">
        <v>1</v>
      </c>
      <c r="C248" s="422">
        <v>135552.79</v>
      </c>
      <c r="D248" s="421">
        <v>785.5</v>
      </c>
    </row>
    <row r="249" spans="1:4">
      <c r="A249" s="421">
        <v>1</v>
      </c>
      <c r="B249" s="421">
        <v>1</v>
      </c>
      <c r="C249" s="422">
        <v>120150.65</v>
      </c>
      <c r="D249" s="421">
        <v>786.06</v>
      </c>
    </row>
    <row r="250" spans="1:4">
      <c r="A250" s="421">
        <v>1</v>
      </c>
      <c r="B250" s="421">
        <v>1</v>
      </c>
      <c r="C250" s="422">
        <v>117610.61</v>
      </c>
      <c r="D250" s="421">
        <v>789.61</v>
      </c>
    </row>
    <row r="251" spans="1:4">
      <c r="A251" s="421">
        <v>1</v>
      </c>
      <c r="B251" s="421">
        <v>1</v>
      </c>
      <c r="C251" s="422">
        <v>151099.09</v>
      </c>
      <c r="D251" s="421">
        <v>801</v>
      </c>
    </row>
    <row r="252" spans="1:4">
      <c r="A252" s="421">
        <v>1</v>
      </c>
      <c r="B252" s="421">
        <v>1</v>
      </c>
      <c r="C252" s="422">
        <v>86466.98</v>
      </c>
      <c r="D252" s="421">
        <v>801.31</v>
      </c>
    </row>
    <row r="253" spans="1:4">
      <c r="A253" s="421">
        <v>1</v>
      </c>
      <c r="B253" s="421">
        <v>1</v>
      </c>
      <c r="C253" s="422">
        <v>114442.63</v>
      </c>
      <c r="D253" s="421">
        <v>809.08</v>
      </c>
    </row>
    <row r="254" spans="1:4">
      <c r="A254" s="421">
        <v>1</v>
      </c>
      <c r="B254" s="421">
        <v>1</v>
      </c>
      <c r="C254" s="422">
        <v>85325.06</v>
      </c>
      <c r="D254" s="421">
        <v>811.93</v>
      </c>
    </row>
    <row r="255" spans="1:4">
      <c r="A255" s="421">
        <v>1</v>
      </c>
      <c r="B255" s="421">
        <v>1</v>
      </c>
      <c r="C255" s="422">
        <v>215361.86</v>
      </c>
      <c r="D255" s="421">
        <v>814.05</v>
      </c>
    </row>
    <row r="256" spans="1:4">
      <c r="A256" s="421">
        <v>1</v>
      </c>
      <c r="B256" s="421">
        <v>1</v>
      </c>
      <c r="C256" s="422">
        <v>193632.69</v>
      </c>
      <c r="D256" s="421">
        <v>816.13</v>
      </c>
    </row>
    <row r="257" spans="1:4">
      <c r="A257" s="421">
        <v>1</v>
      </c>
      <c r="B257" s="421">
        <v>1</v>
      </c>
      <c r="C257" s="422">
        <v>109205.41</v>
      </c>
      <c r="D257" s="421">
        <v>823.81</v>
      </c>
    </row>
    <row r="258" spans="1:4">
      <c r="A258" s="421">
        <v>1</v>
      </c>
      <c r="B258" s="421">
        <v>1</v>
      </c>
      <c r="C258" s="422">
        <v>116520.32000000001</v>
      </c>
      <c r="D258" s="421">
        <v>844.55</v>
      </c>
    </row>
    <row r="259" spans="1:4">
      <c r="A259" s="421">
        <v>1</v>
      </c>
      <c r="B259" s="421">
        <v>1</v>
      </c>
      <c r="C259" s="422">
        <v>144956.21</v>
      </c>
      <c r="D259" s="421">
        <v>845.84</v>
      </c>
    </row>
    <row r="260" spans="1:4">
      <c r="A260" s="421">
        <v>1</v>
      </c>
      <c r="B260" s="421">
        <v>1</v>
      </c>
      <c r="C260" s="422">
        <v>241745.69</v>
      </c>
      <c r="D260" s="421">
        <v>851.3</v>
      </c>
    </row>
    <row r="261" spans="1:4">
      <c r="A261" s="421">
        <v>1</v>
      </c>
      <c r="B261" s="421">
        <v>1</v>
      </c>
      <c r="C261" s="422">
        <v>211944.44</v>
      </c>
      <c r="D261" s="421">
        <v>880.16</v>
      </c>
    </row>
    <row r="262" spans="1:4">
      <c r="A262" s="421">
        <v>1</v>
      </c>
      <c r="B262" s="421">
        <v>1</v>
      </c>
      <c r="C262" s="422">
        <v>57113.03</v>
      </c>
      <c r="D262" s="421">
        <v>882.93</v>
      </c>
    </row>
    <row r="263" spans="1:4">
      <c r="A263" s="421">
        <v>1</v>
      </c>
      <c r="B263" s="421">
        <v>1</v>
      </c>
      <c r="C263" s="422">
        <v>217209.73</v>
      </c>
      <c r="D263" s="421">
        <v>899.61</v>
      </c>
    </row>
    <row r="264" spans="1:4">
      <c r="A264" s="421">
        <v>1</v>
      </c>
      <c r="B264" s="421">
        <v>1</v>
      </c>
      <c r="C264" s="422">
        <v>115338.03</v>
      </c>
      <c r="D264" s="421">
        <v>907.07</v>
      </c>
    </row>
    <row r="265" spans="1:4">
      <c r="A265" s="421">
        <v>1</v>
      </c>
      <c r="B265" s="421">
        <v>1</v>
      </c>
      <c r="C265" s="422">
        <v>222163.99</v>
      </c>
      <c r="D265" s="421">
        <v>919.67</v>
      </c>
    </row>
    <row r="266" spans="1:4">
      <c r="A266" s="421">
        <v>1</v>
      </c>
      <c r="B266" s="421">
        <v>1</v>
      </c>
      <c r="C266" s="422">
        <v>226420.62</v>
      </c>
      <c r="D266" s="421">
        <v>931.92</v>
      </c>
    </row>
    <row r="267" spans="1:4">
      <c r="A267" s="421">
        <v>1</v>
      </c>
      <c r="B267" s="421">
        <v>1</v>
      </c>
      <c r="C267" s="422">
        <v>137978.97</v>
      </c>
      <c r="D267" s="421">
        <v>951.96</v>
      </c>
    </row>
    <row r="268" spans="1:4">
      <c r="A268" s="421">
        <v>1</v>
      </c>
      <c r="B268" s="421">
        <v>1</v>
      </c>
      <c r="C268" s="422">
        <v>124478.07</v>
      </c>
      <c r="D268" s="421">
        <v>952.2</v>
      </c>
    </row>
    <row r="269" spans="1:4">
      <c r="A269" s="421">
        <v>1</v>
      </c>
      <c r="B269" s="421">
        <v>1</v>
      </c>
      <c r="C269" s="422">
        <v>156961.26999999999</v>
      </c>
      <c r="D269" s="421">
        <v>990.3</v>
      </c>
    </row>
    <row r="270" spans="1:4">
      <c r="A270" s="421">
        <v>1</v>
      </c>
      <c r="B270" s="421">
        <v>1</v>
      </c>
      <c r="C270" s="422">
        <v>141525.4</v>
      </c>
      <c r="D270" s="421">
        <v>1020.01</v>
      </c>
    </row>
    <row r="271" spans="1:4">
      <c r="A271" s="421">
        <v>1</v>
      </c>
      <c r="B271" s="421">
        <v>1</v>
      </c>
      <c r="C271" s="422">
        <v>209122.21</v>
      </c>
      <c r="D271" s="421">
        <v>1029.5999999999999</v>
      </c>
    </row>
    <row r="272" spans="1:4">
      <c r="A272" s="421">
        <v>1</v>
      </c>
      <c r="B272" s="421">
        <v>1</v>
      </c>
      <c r="C272" s="422">
        <v>250930.02</v>
      </c>
      <c r="D272" s="421">
        <v>1039.04</v>
      </c>
    </row>
    <row r="273" spans="1:4">
      <c r="A273" s="421">
        <v>1</v>
      </c>
      <c r="B273" s="421">
        <v>1</v>
      </c>
      <c r="C273" s="422">
        <v>111209</v>
      </c>
      <c r="D273" s="421">
        <v>1043.04</v>
      </c>
    </row>
    <row r="274" spans="1:4">
      <c r="A274" s="421">
        <v>1</v>
      </c>
      <c r="B274" s="421">
        <v>1</v>
      </c>
      <c r="C274" s="422">
        <v>122201.22</v>
      </c>
      <c r="D274" s="421">
        <v>1080.79</v>
      </c>
    </row>
    <row r="275" spans="1:4">
      <c r="A275" s="421">
        <v>1</v>
      </c>
      <c r="B275" s="421">
        <v>1</v>
      </c>
      <c r="C275" s="422">
        <v>267184.40000000002</v>
      </c>
      <c r="D275" s="421">
        <v>1093.93</v>
      </c>
    </row>
    <row r="276" spans="1:4">
      <c r="A276" s="421">
        <v>1</v>
      </c>
      <c r="B276" s="421">
        <v>1</v>
      </c>
      <c r="C276" s="422">
        <v>161013.28</v>
      </c>
      <c r="D276" s="421">
        <v>1112.75</v>
      </c>
    </row>
    <row r="277" spans="1:4">
      <c r="A277" s="421">
        <v>1</v>
      </c>
      <c r="B277" s="421">
        <v>1</v>
      </c>
      <c r="C277" s="422">
        <v>147562.46</v>
      </c>
      <c r="D277" s="421">
        <v>1121.46</v>
      </c>
    </row>
    <row r="278" spans="1:4">
      <c r="A278" s="421">
        <v>1</v>
      </c>
      <c r="B278" s="421">
        <v>1</v>
      </c>
      <c r="C278" s="422">
        <v>136525.74</v>
      </c>
      <c r="D278" s="421">
        <v>1135.74</v>
      </c>
    </row>
    <row r="279" spans="1:4">
      <c r="A279" s="421">
        <v>1</v>
      </c>
      <c r="B279" s="421">
        <v>1</v>
      </c>
      <c r="C279" s="422">
        <v>91487.76</v>
      </c>
      <c r="D279" s="421">
        <v>1142.07</v>
      </c>
    </row>
    <row r="280" spans="1:4">
      <c r="A280" s="421">
        <v>1</v>
      </c>
      <c r="B280" s="421">
        <v>1</v>
      </c>
      <c r="C280" s="422">
        <v>40383.83</v>
      </c>
      <c r="D280" s="421">
        <v>1177.68</v>
      </c>
    </row>
    <row r="281" spans="1:4">
      <c r="A281" s="421">
        <v>1</v>
      </c>
      <c r="B281" s="421">
        <v>1</v>
      </c>
      <c r="C281" s="422">
        <v>64780.78</v>
      </c>
      <c r="D281" s="421">
        <v>1183.55</v>
      </c>
    </row>
    <row r="282" spans="1:4">
      <c r="A282" s="421">
        <v>1</v>
      </c>
      <c r="B282" s="421">
        <v>1</v>
      </c>
      <c r="C282" s="422">
        <v>155673.54999999999</v>
      </c>
      <c r="D282" s="421">
        <v>1184.78</v>
      </c>
    </row>
    <row r="283" spans="1:4">
      <c r="A283" s="421">
        <v>1</v>
      </c>
      <c r="B283" s="421">
        <v>1</v>
      </c>
      <c r="C283" s="422">
        <v>312747.78000000003</v>
      </c>
      <c r="D283" s="421">
        <v>1190.67</v>
      </c>
    </row>
    <row r="284" spans="1:4">
      <c r="A284" s="421">
        <v>1</v>
      </c>
      <c r="B284" s="421">
        <v>1</v>
      </c>
      <c r="C284" s="422">
        <v>99715.8</v>
      </c>
      <c r="D284" s="421">
        <v>1190.72</v>
      </c>
    </row>
    <row r="285" spans="1:4">
      <c r="A285" s="421">
        <v>1</v>
      </c>
      <c r="B285" s="421">
        <v>1</v>
      </c>
      <c r="C285" s="422">
        <v>93908.25</v>
      </c>
      <c r="D285" s="421">
        <v>1210.24</v>
      </c>
    </row>
    <row r="286" spans="1:4">
      <c r="A286" s="421">
        <v>1</v>
      </c>
      <c r="B286" s="421">
        <v>1</v>
      </c>
      <c r="C286" s="422">
        <v>260111.29</v>
      </c>
      <c r="D286" s="421">
        <v>1254.1500000000001</v>
      </c>
    </row>
    <row r="287" spans="1:4">
      <c r="A287" s="421">
        <v>1</v>
      </c>
      <c r="B287" s="421">
        <v>1</v>
      </c>
      <c r="C287" s="422">
        <v>291867.99</v>
      </c>
      <c r="D287" s="421">
        <v>1280.92</v>
      </c>
    </row>
    <row r="288" spans="1:4">
      <c r="A288" s="421">
        <v>1</v>
      </c>
      <c r="B288" s="421">
        <v>1</v>
      </c>
      <c r="C288" s="422">
        <v>172360.15</v>
      </c>
      <c r="D288" s="421">
        <v>1320.01</v>
      </c>
    </row>
    <row r="289" spans="1:4">
      <c r="A289" s="421">
        <v>1</v>
      </c>
      <c r="B289" s="421">
        <v>1</v>
      </c>
      <c r="C289" s="422">
        <v>130703.15</v>
      </c>
      <c r="D289" s="421">
        <v>1328.64</v>
      </c>
    </row>
    <row r="290" spans="1:4">
      <c r="A290" s="421">
        <v>1</v>
      </c>
      <c r="B290" s="421">
        <v>1</v>
      </c>
      <c r="C290" s="422">
        <v>329235.26</v>
      </c>
      <c r="D290" s="421">
        <v>1362.97</v>
      </c>
    </row>
    <row r="291" spans="1:4">
      <c r="A291" s="421">
        <v>1</v>
      </c>
      <c r="B291" s="421">
        <v>1</v>
      </c>
      <c r="C291" s="422">
        <v>333718.81</v>
      </c>
      <c r="D291" s="421">
        <v>1392.79</v>
      </c>
    </row>
    <row r="292" spans="1:4">
      <c r="A292" s="421">
        <v>1</v>
      </c>
      <c r="B292" s="421">
        <v>1</v>
      </c>
      <c r="C292" s="422">
        <v>351724.72</v>
      </c>
      <c r="D292" s="421">
        <v>1462.38</v>
      </c>
    </row>
    <row r="293" spans="1:4">
      <c r="A293" s="421">
        <v>1</v>
      </c>
      <c r="B293" s="421">
        <v>1</v>
      </c>
      <c r="C293" s="422">
        <v>357164.15</v>
      </c>
      <c r="D293" s="421">
        <v>1491.78</v>
      </c>
    </row>
    <row r="294" spans="1:4">
      <c r="A294" s="421">
        <v>1</v>
      </c>
      <c r="B294" s="421">
        <v>1</v>
      </c>
      <c r="C294" s="422">
        <v>183913.89</v>
      </c>
      <c r="D294" s="421">
        <v>1528.71</v>
      </c>
    </row>
    <row r="295" spans="1:4">
      <c r="A295" s="421">
        <v>1</v>
      </c>
      <c r="B295" s="421">
        <v>1</v>
      </c>
      <c r="C295" s="422">
        <v>231817.74</v>
      </c>
      <c r="D295" s="421">
        <v>1545.03</v>
      </c>
    </row>
    <row r="296" spans="1:4">
      <c r="A296" s="421">
        <v>1</v>
      </c>
      <c r="B296" s="421">
        <v>1</v>
      </c>
      <c r="C296" s="422">
        <v>146124.56</v>
      </c>
      <c r="D296" s="421">
        <v>1551.49</v>
      </c>
    </row>
    <row r="297" spans="1:4">
      <c r="A297" s="421">
        <v>1</v>
      </c>
      <c r="B297" s="421">
        <v>1</v>
      </c>
      <c r="C297" s="422">
        <v>176057.58</v>
      </c>
      <c r="D297" s="421">
        <v>1555.9</v>
      </c>
    </row>
    <row r="298" spans="1:4">
      <c r="A298" s="421">
        <v>1</v>
      </c>
      <c r="B298" s="421">
        <v>1</v>
      </c>
      <c r="C298" s="422">
        <v>240620.26</v>
      </c>
      <c r="D298" s="421">
        <v>1561.34</v>
      </c>
    </row>
    <row r="299" spans="1:4">
      <c r="A299" s="421">
        <v>1</v>
      </c>
      <c r="B299" s="421">
        <v>1</v>
      </c>
      <c r="C299" s="422">
        <v>245296.33</v>
      </c>
      <c r="D299" s="421">
        <v>1716.48</v>
      </c>
    </row>
    <row r="300" spans="1:4">
      <c r="A300" s="421">
        <v>1</v>
      </c>
      <c r="B300" s="421">
        <v>1</v>
      </c>
      <c r="C300" s="422">
        <v>436875.13</v>
      </c>
      <c r="D300" s="421">
        <v>1808.85</v>
      </c>
    </row>
    <row r="301" spans="1:4">
      <c r="A301" s="421">
        <v>1.01</v>
      </c>
      <c r="B301" s="421">
        <v>1</v>
      </c>
      <c r="C301" s="422">
        <v>19884.62</v>
      </c>
      <c r="D301" s="421">
        <v>170.82</v>
      </c>
    </row>
    <row r="302" spans="1:4">
      <c r="A302" s="421">
        <v>1.01</v>
      </c>
      <c r="B302" s="421">
        <v>1</v>
      </c>
      <c r="C302" s="422">
        <v>37376.82</v>
      </c>
      <c r="D302" s="421">
        <v>310.39</v>
      </c>
    </row>
    <row r="303" spans="1:4">
      <c r="A303" s="421">
        <v>1.01</v>
      </c>
      <c r="B303" s="421">
        <v>1</v>
      </c>
      <c r="C303" s="422">
        <v>73348.81</v>
      </c>
      <c r="D303" s="421">
        <v>383.33</v>
      </c>
    </row>
    <row r="304" spans="1:4">
      <c r="A304" s="421">
        <v>1.01</v>
      </c>
      <c r="B304" s="421">
        <v>1</v>
      </c>
      <c r="C304" s="422">
        <v>213406.41</v>
      </c>
      <c r="D304" s="421">
        <v>890.09</v>
      </c>
    </row>
    <row r="305" spans="1:4">
      <c r="A305" s="421">
        <v>1.02</v>
      </c>
      <c r="B305" s="421">
        <v>1</v>
      </c>
      <c r="C305" s="422">
        <v>23345.72</v>
      </c>
      <c r="D305" s="421">
        <v>442.1</v>
      </c>
    </row>
    <row r="306" spans="1:4">
      <c r="A306" s="421">
        <v>1.02</v>
      </c>
      <c r="B306" s="421">
        <v>1</v>
      </c>
      <c r="C306" s="422">
        <v>72987.539999999994</v>
      </c>
      <c r="D306" s="421">
        <v>483.75</v>
      </c>
    </row>
    <row r="307" spans="1:4">
      <c r="A307" s="421">
        <v>1.02</v>
      </c>
      <c r="B307" s="421">
        <v>1</v>
      </c>
      <c r="C307" s="422">
        <v>98428.29</v>
      </c>
      <c r="D307" s="421">
        <v>831.72</v>
      </c>
    </row>
    <row r="308" spans="1:4">
      <c r="A308" s="421">
        <v>1.03</v>
      </c>
      <c r="B308" s="421">
        <v>1</v>
      </c>
      <c r="C308" s="422">
        <v>115799.85</v>
      </c>
      <c r="D308" s="421">
        <v>279.92</v>
      </c>
    </row>
    <row r="309" spans="1:4">
      <c r="A309" s="421">
        <v>1.03</v>
      </c>
      <c r="B309" s="421">
        <v>1</v>
      </c>
      <c r="C309" s="422">
        <v>38828.17</v>
      </c>
      <c r="D309" s="421">
        <v>342.4</v>
      </c>
    </row>
    <row r="310" spans="1:4">
      <c r="A310" s="421">
        <v>1.03</v>
      </c>
      <c r="B310" s="421">
        <v>1</v>
      </c>
      <c r="C310" s="422">
        <v>48597.5</v>
      </c>
      <c r="D310" s="421">
        <v>572.52</v>
      </c>
    </row>
    <row r="311" spans="1:4">
      <c r="A311" s="421">
        <v>1.03</v>
      </c>
      <c r="B311" s="421">
        <v>1</v>
      </c>
      <c r="C311" s="422">
        <v>153735.14000000001</v>
      </c>
      <c r="D311" s="421">
        <v>657.56</v>
      </c>
    </row>
    <row r="312" spans="1:4">
      <c r="A312" s="421">
        <v>1.04</v>
      </c>
      <c r="B312" s="421">
        <v>1</v>
      </c>
      <c r="C312" s="422">
        <v>132583.94</v>
      </c>
      <c r="D312" s="421">
        <v>548.57000000000005</v>
      </c>
    </row>
    <row r="313" spans="1:4">
      <c r="A313" s="421">
        <v>1.04</v>
      </c>
      <c r="B313" s="421">
        <v>1</v>
      </c>
      <c r="C313" s="422">
        <v>185175.4</v>
      </c>
      <c r="D313" s="421">
        <v>798.24</v>
      </c>
    </row>
    <row r="314" spans="1:4">
      <c r="A314" s="421">
        <v>1.04</v>
      </c>
      <c r="B314" s="421">
        <v>1</v>
      </c>
      <c r="C314" s="422">
        <v>199747.24</v>
      </c>
      <c r="D314" s="421">
        <v>857.84</v>
      </c>
    </row>
    <row r="315" spans="1:4">
      <c r="A315" s="421">
        <v>1.05</v>
      </c>
      <c r="B315" s="421">
        <v>1</v>
      </c>
      <c r="C315" s="422">
        <v>101702.97</v>
      </c>
      <c r="D315" s="421">
        <v>225.2</v>
      </c>
    </row>
    <row r="316" spans="1:4">
      <c r="A316" s="421">
        <v>1.05</v>
      </c>
      <c r="B316" s="421">
        <v>1</v>
      </c>
      <c r="C316" s="422">
        <v>55244.54</v>
      </c>
      <c r="D316" s="421">
        <v>734.43</v>
      </c>
    </row>
    <row r="317" spans="1:4">
      <c r="A317" s="421">
        <v>1.06</v>
      </c>
      <c r="B317" s="421">
        <v>1</v>
      </c>
      <c r="C317" s="422">
        <v>147690.35</v>
      </c>
      <c r="D317" s="421">
        <v>203.16</v>
      </c>
    </row>
    <row r="318" spans="1:4">
      <c r="A318" s="421">
        <v>1.06</v>
      </c>
      <c r="B318" s="421">
        <v>1</v>
      </c>
      <c r="C318" s="422">
        <v>87103.85</v>
      </c>
      <c r="D318" s="421">
        <v>819.3</v>
      </c>
    </row>
    <row r="319" spans="1:4">
      <c r="A319" s="421">
        <v>1.07</v>
      </c>
      <c r="B319" s="421">
        <v>1</v>
      </c>
      <c r="C319" s="422">
        <v>56357.27</v>
      </c>
      <c r="D319" s="421">
        <v>462.9</v>
      </c>
    </row>
    <row r="320" spans="1:4">
      <c r="A320" s="421">
        <v>1.07</v>
      </c>
      <c r="B320" s="421">
        <v>1</v>
      </c>
      <c r="C320" s="422">
        <v>106606.68</v>
      </c>
      <c r="D320" s="421">
        <v>480.96</v>
      </c>
    </row>
    <row r="321" spans="1:4">
      <c r="A321" s="421">
        <v>1.07</v>
      </c>
      <c r="B321" s="421">
        <v>1</v>
      </c>
      <c r="C321" s="422">
        <v>90301.14</v>
      </c>
      <c r="D321" s="421">
        <v>658.4</v>
      </c>
    </row>
    <row r="322" spans="1:4">
      <c r="A322" s="421">
        <v>1.08</v>
      </c>
      <c r="B322" s="421">
        <v>1</v>
      </c>
      <c r="C322" s="422">
        <v>26492.01</v>
      </c>
      <c r="D322" s="421">
        <v>406.28</v>
      </c>
    </row>
    <row r="323" spans="1:4">
      <c r="A323" s="421">
        <v>1.08</v>
      </c>
      <c r="B323" s="421">
        <v>1</v>
      </c>
      <c r="C323" s="422">
        <v>123202.62</v>
      </c>
      <c r="D323" s="421">
        <v>546.64</v>
      </c>
    </row>
    <row r="324" spans="1:4">
      <c r="A324" s="421">
        <v>1.08</v>
      </c>
      <c r="B324" s="421">
        <v>1</v>
      </c>
      <c r="C324" s="422">
        <v>83822.789999999994</v>
      </c>
      <c r="D324" s="421">
        <v>683.28</v>
      </c>
    </row>
    <row r="325" spans="1:4">
      <c r="A325" s="421">
        <v>1.0900000000000001</v>
      </c>
      <c r="B325" s="421">
        <v>1</v>
      </c>
      <c r="C325" s="422">
        <v>9946.8700000000008</v>
      </c>
      <c r="D325" s="421">
        <v>266.22000000000003</v>
      </c>
    </row>
    <row r="326" spans="1:4">
      <c r="A326" s="421">
        <v>1.0900000000000001</v>
      </c>
      <c r="B326" s="421">
        <v>1</v>
      </c>
      <c r="C326" s="422">
        <v>79417.22</v>
      </c>
      <c r="D326" s="421">
        <v>603.88</v>
      </c>
    </row>
    <row r="327" spans="1:4">
      <c r="A327" s="421">
        <v>1.1000000000000001</v>
      </c>
      <c r="B327" s="421">
        <v>1</v>
      </c>
      <c r="C327" s="422">
        <v>49559.44</v>
      </c>
      <c r="D327" s="421">
        <v>278.47000000000003</v>
      </c>
    </row>
    <row r="328" spans="1:4">
      <c r="A328" s="421">
        <v>1.1000000000000001</v>
      </c>
      <c r="B328" s="421">
        <v>1</v>
      </c>
      <c r="C328" s="422">
        <v>74619.72</v>
      </c>
      <c r="D328" s="421">
        <v>520.95000000000005</v>
      </c>
    </row>
    <row r="329" spans="1:4">
      <c r="A329" s="421">
        <v>1.1000000000000001</v>
      </c>
      <c r="B329" s="421">
        <v>1</v>
      </c>
      <c r="C329" s="422">
        <v>105933.05</v>
      </c>
      <c r="D329" s="421">
        <v>858</v>
      </c>
    </row>
    <row r="330" spans="1:4">
      <c r="A330" s="421">
        <v>1.1000000000000001</v>
      </c>
      <c r="B330" s="421">
        <v>1</v>
      </c>
      <c r="C330" s="422">
        <v>303199.99</v>
      </c>
      <c r="D330" s="421">
        <v>2186.1799999999998</v>
      </c>
    </row>
    <row r="331" spans="1:4">
      <c r="A331" s="421">
        <v>1.1100000000000001</v>
      </c>
      <c r="B331" s="421">
        <v>1</v>
      </c>
      <c r="C331" s="422">
        <v>101526.46</v>
      </c>
      <c r="D331" s="421">
        <v>650</v>
      </c>
    </row>
    <row r="332" spans="1:4">
      <c r="A332" s="421">
        <v>1.1100000000000001</v>
      </c>
      <c r="B332" s="421">
        <v>1</v>
      </c>
      <c r="C332" s="422">
        <v>141963.79999999999</v>
      </c>
      <c r="D332" s="421">
        <v>815.4</v>
      </c>
    </row>
    <row r="333" spans="1:4">
      <c r="A333" s="421">
        <v>1.1200000000000001</v>
      </c>
      <c r="B333" s="421">
        <v>1</v>
      </c>
      <c r="C333" s="422">
        <v>25100.29</v>
      </c>
      <c r="D333" s="421">
        <v>172.04</v>
      </c>
    </row>
    <row r="334" spans="1:4">
      <c r="A334" s="421">
        <v>1.1200000000000001</v>
      </c>
      <c r="B334" s="421">
        <v>1</v>
      </c>
      <c r="C334" s="422">
        <v>40301.33</v>
      </c>
      <c r="D334" s="421">
        <v>541.57000000000005</v>
      </c>
    </row>
    <row r="335" spans="1:4">
      <c r="A335" s="421">
        <v>1.1200000000000001</v>
      </c>
      <c r="B335" s="421">
        <v>1</v>
      </c>
      <c r="C335" s="422">
        <v>21568.58</v>
      </c>
      <c r="D335" s="421">
        <v>567.74</v>
      </c>
    </row>
    <row r="336" spans="1:4">
      <c r="A336" s="421">
        <v>1.1200000000000001</v>
      </c>
      <c r="B336" s="421">
        <v>1</v>
      </c>
      <c r="C336" s="422">
        <v>80919.7</v>
      </c>
      <c r="D336" s="421">
        <v>703.6</v>
      </c>
    </row>
    <row r="337" spans="1:4">
      <c r="A337" s="421">
        <v>1.1299999999999999</v>
      </c>
      <c r="B337" s="421">
        <v>1</v>
      </c>
      <c r="C337" s="422">
        <v>25891.83</v>
      </c>
      <c r="D337" s="421">
        <v>251.51</v>
      </c>
    </row>
    <row r="338" spans="1:4">
      <c r="A338" s="421">
        <v>1.1299999999999999</v>
      </c>
      <c r="B338" s="421">
        <v>1</v>
      </c>
      <c r="C338" s="422">
        <v>75605.42</v>
      </c>
      <c r="D338" s="421">
        <v>561.65</v>
      </c>
    </row>
    <row r="339" spans="1:4">
      <c r="A339" s="421">
        <v>1.1299999999999999</v>
      </c>
      <c r="B339" s="421">
        <v>1</v>
      </c>
      <c r="C339" s="422">
        <v>8759.5</v>
      </c>
      <c r="D339" s="421">
        <v>717.85</v>
      </c>
    </row>
    <row r="340" spans="1:4">
      <c r="A340" s="421">
        <v>1.1399999999999999</v>
      </c>
      <c r="B340" s="421">
        <v>1</v>
      </c>
      <c r="C340" s="422">
        <v>32806.800000000003</v>
      </c>
      <c r="D340" s="421">
        <v>532.65</v>
      </c>
    </row>
    <row r="341" spans="1:4">
      <c r="A341" s="421">
        <v>1.1499999999999999</v>
      </c>
      <c r="B341" s="421">
        <v>1</v>
      </c>
      <c r="C341" s="422">
        <v>56279.15</v>
      </c>
      <c r="D341" s="421">
        <v>630</v>
      </c>
    </row>
    <row r="342" spans="1:4">
      <c r="A342" s="421">
        <v>1.1499999999999999</v>
      </c>
      <c r="B342" s="421">
        <v>1</v>
      </c>
      <c r="C342" s="422">
        <v>98402.71</v>
      </c>
      <c r="D342" s="421">
        <v>853.48</v>
      </c>
    </row>
    <row r="343" spans="1:4">
      <c r="A343" s="421">
        <v>1.1599999999999999</v>
      </c>
      <c r="B343" s="421">
        <v>1</v>
      </c>
      <c r="C343" s="422">
        <v>92717.32</v>
      </c>
      <c r="D343" s="421">
        <v>443.1</v>
      </c>
    </row>
    <row r="344" spans="1:4">
      <c r="A344" s="421">
        <v>1.17</v>
      </c>
      <c r="B344" s="421">
        <v>1</v>
      </c>
      <c r="C344" s="422">
        <v>36432.71</v>
      </c>
      <c r="D344" s="421">
        <v>477.26</v>
      </c>
    </row>
    <row r="345" spans="1:4">
      <c r="A345" s="421">
        <v>1.17</v>
      </c>
      <c r="B345" s="421">
        <v>1</v>
      </c>
      <c r="C345" s="422">
        <v>183980.25</v>
      </c>
      <c r="D345" s="421">
        <v>889.44</v>
      </c>
    </row>
    <row r="346" spans="1:4">
      <c r="A346" s="421">
        <v>1.18</v>
      </c>
      <c r="B346" s="421">
        <v>1</v>
      </c>
      <c r="C346" s="422">
        <v>74965.710000000006</v>
      </c>
      <c r="D346" s="421">
        <v>585.5</v>
      </c>
    </row>
    <row r="347" spans="1:4">
      <c r="A347" s="421">
        <v>1.19</v>
      </c>
      <c r="B347" s="421">
        <v>1</v>
      </c>
      <c r="C347" s="422">
        <v>21569.439999999999</v>
      </c>
      <c r="D347" s="421">
        <v>191.06</v>
      </c>
    </row>
    <row r="348" spans="1:4">
      <c r="A348" s="421">
        <v>1.19</v>
      </c>
      <c r="B348" s="421">
        <v>1</v>
      </c>
      <c r="C348" s="422">
        <v>141225.71</v>
      </c>
      <c r="D348" s="421">
        <v>594.62</v>
      </c>
    </row>
    <row r="349" spans="1:4">
      <c r="A349" s="421">
        <v>1.19</v>
      </c>
      <c r="B349" s="421">
        <v>1</v>
      </c>
      <c r="C349" s="422">
        <v>164837.54</v>
      </c>
      <c r="D349" s="421">
        <v>1406.13</v>
      </c>
    </row>
    <row r="350" spans="1:4">
      <c r="A350" s="421">
        <v>1.19</v>
      </c>
      <c r="B350" s="421">
        <v>1</v>
      </c>
      <c r="C350" s="422">
        <v>183478.86</v>
      </c>
      <c r="D350" s="421">
        <v>1623.63</v>
      </c>
    </row>
    <row r="351" spans="1:4">
      <c r="A351" s="421">
        <v>1.2</v>
      </c>
      <c r="B351" s="421">
        <v>1</v>
      </c>
      <c r="C351" s="422">
        <v>72152.95</v>
      </c>
      <c r="D351" s="421">
        <v>362.85</v>
      </c>
    </row>
    <row r="352" spans="1:4">
      <c r="A352" s="421">
        <v>1.2</v>
      </c>
      <c r="B352" s="421">
        <v>1</v>
      </c>
      <c r="C352" s="422">
        <v>70245.259999999995</v>
      </c>
      <c r="D352" s="421">
        <v>496.54</v>
      </c>
    </row>
    <row r="353" spans="1:4">
      <c r="A353" s="421">
        <v>1.2</v>
      </c>
      <c r="B353" s="421">
        <v>1</v>
      </c>
      <c r="C353" s="422">
        <v>112778.15</v>
      </c>
      <c r="D353" s="421">
        <v>565.38</v>
      </c>
    </row>
    <row r="354" spans="1:4">
      <c r="A354" s="421">
        <v>1.21</v>
      </c>
      <c r="B354" s="421">
        <v>1</v>
      </c>
      <c r="C354" s="422">
        <v>14899.78</v>
      </c>
      <c r="D354" s="421">
        <v>271.55</v>
      </c>
    </row>
    <row r="355" spans="1:4">
      <c r="A355" s="421">
        <v>1.21</v>
      </c>
      <c r="B355" s="421">
        <v>1</v>
      </c>
      <c r="C355" s="422">
        <v>46660.62</v>
      </c>
      <c r="D355" s="421">
        <v>384.55</v>
      </c>
    </row>
    <row r="356" spans="1:4">
      <c r="A356" s="421">
        <v>1.21</v>
      </c>
      <c r="B356" s="421">
        <v>1</v>
      </c>
      <c r="C356" s="422">
        <v>110807.66</v>
      </c>
      <c r="D356" s="421">
        <v>523.76</v>
      </c>
    </row>
    <row r="357" spans="1:4">
      <c r="A357" s="421">
        <v>1.21</v>
      </c>
      <c r="B357" s="421">
        <v>1</v>
      </c>
      <c r="C357" s="422">
        <v>71627.41</v>
      </c>
      <c r="D357" s="421">
        <v>592.5</v>
      </c>
    </row>
    <row r="358" spans="1:4">
      <c r="A358" s="421">
        <v>1.22</v>
      </c>
      <c r="B358" s="421">
        <v>1</v>
      </c>
      <c r="C358" s="422">
        <v>121408.09</v>
      </c>
      <c r="D358" s="421">
        <v>598.41999999999996</v>
      </c>
    </row>
    <row r="359" spans="1:4">
      <c r="A359" s="421">
        <v>1.22</v>
      </c>
      <c r="B359" s="421">
        <v>1</v>
      </c>
      <c r="C359" s="422">
        <v>115115.76</v>
      </c>
      <c r="D359" s="421">
        <v>602.99</v>
      </c>
    </row>
    <row r="360" spans="1:4">
      <c r="A360" s="421">
        <v>1.22</v>
      </c>
      <c r="B360" s="421">
        <v>1</v>
      </c>
      <c r="C360" s="422">
        <v>53770.87</v>
      </c>
      <c r="D360" s="421">
        <v>618.79</v>
      </c>
    </row>
    <row r="361" spans="1:4">
      <c r="A361" s="421">
        <v>1.22</v>
      </c>
      <c r="B361" s="421">
        <v>1</v>
      </c>
      <c r="C361" s="422">
        <v>95119.63</v>
      </c>
      <c r="D361" s="421">
        <v>912.64</v>
      </c>
    </row>
    <row r="362" spans="1:4">
      <c r="A362" s="421">
        <v>1.23</v>
      </c>
      <c r="B362" s="421">
        <v>1</v>
      </c>
      <c r="C362" s="422">
        <v>29948.14</v>
      </c>
      <c r="D362" s="421">
        <v>234.83</v>
      </c>
    </row>
    <row r="363" spans="1:4">
      <c r="A363" s="421">
        <v>1.23</v>
      </c>
      <c r="B363" s="421">
        <v>1</v>
      </c>
      <c r="C363" s="422">
        <v>66408.100000000006</v>
      </c>
      <c r="D363" s="421">
        <v>397.47</v>
      </c>
    </row>
    <row r="364" spans="1:4">
      <c r="A364" s="421">
        <v>1.24</v>
      </c>
      <c r="B364" s="421">
        <v>1</v>
      </c>
      <c r="C364" s="422">
        <v>52109.59</v>
      </c>
      <c r="D364" s="421">
        <v>337.98</v>
      </c>
    </row>
    <row r="365" spans="1:4">
      <c r="A365" s="421">
        <v>1.24</v>
      </c>
      <c r="B365" s="421">
        <v>1</v>
      </c>
      <c r="C365" s="422">
        <v>60984.480000000003</v>
      </c>
      <c r="D365" s="421">
        <v>567.37</v>
      </c>
    </row>
    <row r="366" spans="1:4">
      <c r="A366" s="421">
        <v>1.24</v>
      </c>
      <c r="B366" s="421">
        <v>1</v>
      </c>
      <c r="C366" s="422">
        <v>89241.74</v>
      </c>
      <c r="D366" s="421">
        <v>697.56</v>
      </c>
    </row>
    <row r="367" spans="1:4">
      <c r="A367" s="421">
        <v>1.24</v>
      </c>
      <c r="B367" s="421">
        <v>1</v>
      </c>
      <c r="C367" s="422">
        <v>172550.56</v>
      </c>
      <c r="D367" s="421">
        <v>890.23</v>
      </c>
    </row>
    <row r="368" spans="1:4">
      <c r="A368" s="421">
        <v>1.26</v>
      </c>
      <c r="B368" s="421">
        <v>1</v>
      </c>
      <c r="C368" s="422">
        <v>36115.96</v>
      </c>
      <c r="D368" s="421">
        <v>400.48</v>
      </c>
    </row>
    <row r="369" spans="1:4">
      <c r="A369" s="421">
        <v>1.26</v>
      </c>
      <c r="B369" s="421">
        <v>1</v>
      </c>
      <c r="C369" s="422">
        <v>108695.24</v>
      </c>
      <c r="D369" s="421">
        <v>567.11</v>
      </c>
    </row>
    <row r="370" spans="1:4">
      <c r="A370" s="421">
        <v>1.26</v>
      </c>
      <c r="B370" s="421">
        <v>1</v>
      </c>
      <c r="C370" s="422">
        <v>50369.760000000002</v>
      </c>
      <c r="D370" s="421">
        <v>604.4</v>
      </c>
    </row>
    <row r="371" spans="1:4">
      <c r="A371" s="421">
        <v>1.27</v>
      </c>
      <c r="B371" s="421">
        <v>1</v>
      </c>
      <c r="C371" s="422">
        <v>118681.8</v>
      </c>
      <c r="D371" s="421">
        <v>186.96</v>
      </c>
    </row>
    <row r="372" spans="1:4">
      <c r="A372" s="421">
        <v>1.27</v>
      </c>
      <c r="B372" s="421">
        <v>1</v>
      </c>
      <c r="C372" s="422">
        <v>79602.13</v>
      </c>
      <c r="D372" s="421">
        <v>404.2</v>
      </c>
    </row>
    <row r="373" spans="1:4">
      <c r="A373" s="421">
        <v>1.28</v>
      </c>
      <c r="B373" s="421">
        <v>1</v>
      </c>
      <c r="C373" s="422">
        <v>111906.49</v>
      </c>
      <c r="D373" s="421">
        <v>628.5</v>
      </c>
    </row>
    <row r="374" spans="1:4">
      <c r="A374" s="421">
        <v>1.28</v>
      </c>
      <c r="B374" s="421">
        <v>1</v>
      </c>
      <c r="C374" s="422">
        <v>132632.76999999999</v>
      </c>
      <c r="D374" s="421">
        <v>697</v>
      </c>
    </row>
    <row r="375" spans="1:4">
      <c r="A375" s="421">
        <v>1.29</v>
      </c>
      <c r="B375" s="421">
        <v>1</v>
      </c>
      <c r="C375" s="422">
        <v>64996.58</v>
      </c>
      <c r="D375" s="421">
        <v>589.75</v>
      </c>
    </row>
    <row r="376" spans="1:4">
      <c r="A376" s="421">
        <v>1.29</v>
      </c>
      <c r="B376" s="421">
        <v>1</v>
      </c>
      <c r="C376" s="422">
        <v>87199.72</v>
      </c>
      <c r="D376" s="421">
        <v>664.49</v>
      </c>
    </row>
    <row r="377" spans="1:4">
      <c r="A377" s="421">
        <v>1.29</v>
      </c>
      <c r="B377" s="421">
        <v>1</v>
      </c>
      <c r="C377" s="422">
        <v>97702.68</v>
      </c>
      <c r="D377" s="421">
        <v>959.8</v>
      </c>
    </row>
    <row r="378" spans="1:4">
      <c r="A378" s="421">
        <v>1.3</v>
      </c>
      <c r="B378" s="421">
        <v>1</v>
      </c>
      <c r="C378" s="422">
        <v>26681.73</v>
      </c>
      <c r="D378" s="421">
        <v>949.85</v>
      </c>
    </row>
    <row r="379" spans="1:4">
      <c r="A379" s="421">
        <v>1.3</v>
      </c>
      <c r="B379" s="421">
        <v>1</v>
      </c>
      <c r="C379" s="422">
        <v>51661.599999999999</v>
      </c>
      <c r="D379" s="421">
        <v>1709</v>
      </c>
    </row>
    <row r="380" spans="1:4">
      <c r="A380" s="421">
        <v>1.3</v>
      </c>
      <c r="B380" s="421">
        <v>1</v>
      </c>
      <c r="C380" s="422">
        <v>10824.74</v>
      </c>
      <c r="D380" s="421">
        <v>2084.67</v>
      </c>
    </row>
    <row r="381" spans="1:4">
      <c r="A381" s="421">
        <v>1.31</v>
      </c>
      <c r="B381" s="421">
        <v>1</v>
      </c>
      <c r="C381" s="422">
        <v>62416.05</v>
      </c>
      <c r="D381" s="421">
        <v>715.39</v>
      </c>
    </row>
    <row r="382" spans="1:4">
      <c r="A382" s="421">
        <v>1.32</v>
      </c>
      <c r="B382" s="421">
        <v>1</v>
      </c>
      <c r="C382" s="422">
        <v>32365.64</v>
      </c>
      <c r="D382" s="421">
        <v>420.35</v>
      </c>
    </row>
    <row r="383" spans="1:4">
      <c r="A383" s="421">
        <v>1.32</v>
      </c>
      <c r="B383" s="421">
        <v>1</v>
      </c>
      <c r="C383" s="422">
        <v>57018.19</v>
      </c>
      <c r="D383" s="421">
        <v>612.87</v>
      </c>
    </row>
    <row r="384" spans="1:4">
      <c r="A384" s="421">
        <v>1.33</v>
      </c>
      <c r="B384" s="421">
        <v>1</v>
      </c>
      <c r="C384" s="422">
        <v>64400.49</v>
      </c>
      <c r="D384" s="421">
        <v>633.05999999999995</v>
      </c>
    </row>
    <row r="385" spans="1:4">
      <c r="A385" s="421">
        <v>1.33</v>
      </c>
      <c r="B385" s="421">
        <v>1</v>
      </c>
      <c r="C385" s="422">
        <v>71438.929999999993</v>
      </c>
      <c r="D385" s="421">
        <v>681.2</v>
      </c>
    </row>
    <row r="386" spans="1:4">
      <c r="A386" s="421">
        <v>1.33</v>
      </c>
      <c r="B386" s="421">
        <v>1</v>
      </c>
      <c r="C386" s="422">
        <v>38255.01</v>
      </c>
      <c r="D386" s="421">
        <v>701.98</v>
      </c>
    </row>
    <row r="387" spans="1:4">
      <c r="A387" s="421">
        <v>1.33</v>
      </c>
      <c r="B387" s="421">
        <v>1</v>
      </c>
      <c r="C387" s="422">
        <v>163427.18</v>
      </c>
      <c r="D387" s="421">
        <v>907.84</v>
      </c>
    </row>
    <row r="388" spans="1:4">
      <c r="A388" s="421">
        <v>1.33</v>
      </c>
      <c r="B388" s="421">
        <v>1</v>
      </c>
      <c r="C388" s="422">
        <v>138982.85999999999</v>
      </c>
      <c r="D388" s="421">
        <v>1400.68</v>
      </c>
    </row>
    <row r="389" spans="1:4">
      <c r="A389" s="421">
        <v>1.34</v>
      </c>
      <c r="B389" s="421">
        <v>1</v>
      </c>
      <c r="C389" s="422">
        <v>50866.34</v>
      </c>
      <c r="D389" s="421">
        <v>530.67999999999995</v>
      </c>
    </row>
    <row r="390" spans="1:4">
      <c r="A390" s="421">
        <v>1.34</v>
      </c>
      <c r="B390" s="421">
        <v>1</v>
      </c>
      <c r="C390" s="422">
        <v>65819.28</v>
      </c>
      <c r="D390" s="421">
        <v>537.29</v>
      </c>
    </row>
    <row r="391" spans="1:4">
      <c r="A391" s="421">
        <v>1.34</v>
      </c>
      <c r="B391" s="421">
        <v>1</v>
      </c>
      <c r="C391" s="422">
        <v>111184.55</v>
      </c>
      <c r="D391" s="421">
        <v>731.94</v>
      </c>
    </row>
    <row r="392" spans="1:4">
      <c r="A392" s="421">
        <v>1.34</v>
      </c>
      <c r="B392" s="421">
        <v>1</v>
      </c>
      <c r="C392" s="422">
        <v>152177.32</v>
      </c>
      <c r="D392" s="421">
        <v>852.56</v>
      </c>
    </row>
    <row r="393" spans="1:4">
      <c r="A393" s="421">
        <v>1.34</v>
      </c>
      <c r="B393" s="421">
        <v>1</v>
      </c>
      <c r="C393" s="422">
        <v>212588.34</v>
      </c>
      <c r="D393" s="421">
        <v>1174.3800000000001</v>
      </c>
    </row>
    <row r="394" spans="1:4">
      <c r="A394" s="421">
        <v>1.35</v>
      </c>
      <c r="B394" s="421">
        <v>1</v>
      </c>
      <c r="C394" s="422">
        <v>63913.440000000002</v>
      </c>
      <c r="D394" s="421">
        <v>358.72</v>
      </c>
    </row>
    <row r="395" spans="1:4">
      <c r="A395" s="421">
        <v>1.35</v>
      </c>
      <c r="B395" s="421">
        <v>1</v>
      </c>
      <c r="C395" s="422">
        <v>116486.78</v>
      </c>
      <c r="D395" s="421">
        <v>662.3</v>
      </c>
    </row>
    <row r="396" spans="1:4">
      <c r="A396" s="421">
        <v>1.36</v>
      </c>
      <c r="B396" s="421">
        <v>1</v>
      </c>
      <c r="C396" s="422">
        <v>54703.48</v>
      </c>
      <c r="D396" s="421">
        <v>611</v>
      </c>
    </row>
    <row r="397" spans="1:4">
      <c r="A397" s="421">
        <v>1.36</v>
      </c>
      <c r="B397" s="421">
        <v>1</v>
      </c>
      <c r="C397" s="422">
        <v>87109.82</v>
      </c>
      <c r="D397" s="421">
        <v>713.71</v>
      </c>
    </row>
    <row r="398" spans="1:4">
      <c r="A398" s="421">
        <v>1.37</v>
      </c>
      <c r="B398" s="421">
        <v>1</v>
      </c>
      <c r="C398" s="422">
        <v>112651.66</v>
      </c>
      <c r="D398" s="421">
        <v>735.48</v>
      </c>
    </row>
    <row r="399" spans="1:4">
      <c r="A399" s="421">
        <v>1.37</v>
      </c>
      <c r="B399" s="421">
        <v>1</v>
      </c>
      <c r="C399" s="422">
        <v>238622.12</v>
      </c>
      <c r="D399" s="421">
        <v>1361.76</v>
      </c>
    </row>
    <row r="400" spans="1:4">
      <c r="A400" s="421">
        <v>1.38</v>
      </c>
      <c r="B400" s="421">
        <v>1</v>
      </c>
      <c r="C400" s="422">
        <v>91416.2</v>
      </c>
      <c r="D400" s="421">
        <v>603.52</v>
      </c>
    </row>
    <row r="401" spans="1:4">
      <c r="A401" s="421">
        <v>1.41</v>
      </c>
      <c r="B401" s="421">
        <v>1</v>
      </c>
      <c r="C401" s="422">
        <v>10528.41</v>
      </c>
      <c r="D401" s="421">
        <v>275.8</v>
      </c>
    </row>
    <row r="402" spans="1:4">
      <c r="A402" s="421">
        <v>1.41</v>
      </c>
      <c r="B402" s="421">
        <v>1</v>
      </c>
      <c r="C402" s="422">
        <v>168555.4</v>
      </c>
      <c r="D402" s="421">
        <v>1417.48</v>
      </c>
    </row>
    <row r="403" spans="1:4">
      <c r="A403" s="421">
        <v>1.42</v>
      </c>
      <c r="B403" s="421">
        <v>1</v>
      </c>
      <c r="C403" s="422">
        <v>149107.29999999999</v>
      </c>
      <c r="D403" s="421">
        <v>295.99</v>
      </c>
    </row>
    <row r="404" spans="1:4">
      <c r="A404" s="421">
        <v>1.42</v>
      </c>
      <c r="B404" s="421">
        <v>1</v>
      </c>
      <c r="C404" s="422">
        <v>100209.53</v>
      </c>
      <c r="D404" s="421">
        <v>585.54999999999995</v>
      </c>
    </row>
    <row r="405" spans="1:4">
      <c r="A405" s="421">
        <v>1.42</v>
      </c>
      <c r="B405" s="421">
        <v>1</v>
      </c>
      <c r="C405" s="422">
        <v>46649.02</v>
      </c>
      <c r="D405" s="421">
        <v>982.8</v>
      </c>
    </row>
    <row r="406" spans="1:4">
      <c r="A406" s="421">
        <v>1.43</v>
      </c>
      <c r="B406" s="421">
        <v>1</v>
      </c>
      <c r="C406" s="422">
        <v>112040.35</v>
      </c>
      <c r="D406" s="421">
        <v>203.12</v>
      </c>
    </row>
    <row r="407" spans="1:4">
      <c r="A407" s="421">
        <v>1.43</v>
      </c>
      <c r="B407" s="421">
        <v>1</v>
      </c>
      <c r="C407" s="422">
        <v>65593.08</v>
      </c>
      <c r="D407" s="421">
        <v>692.66</v>
      </c>
    </row>
    <row r="408" spans="1:4">
      <c r="A408" s="421">
        <v>1.44</v>
      </c>
      <c r="B408" s="421">
        <v>1</v>
      </c>
      <c r="C408" s="422">
        <v>132118.71</v>
      </c>
      <c r="D408" s="421">
        <v>690.52</v>
      </c>
    </row>
    <row r="409" spans="1:4">
      <c r="A409" s="421">
        <v>1.44</v>
      </c>
      <c r="B409" s="421">
        <v>1</v>
      </c>
      <c r="C409" s="422">
        <v>92738.94</v>
      </c>
      <c r="D409" s="421">
        <v>805.69</v>
      </c>
    </row>
    <row r="410" spans="1:4">
      <c r="A410" s="421">
        <v>1.45</v>
      </c>
      <c r="B410" s="421">
        <v>1</v>
      </c>
      <c r="C410" s="422">
        <v>86230.26</v>
      </c>
      <c r="D410" s="421">
        <v>462.94</v>
      </c>
    </row>
    <row r="411" spans="1:4">
      <c r="A411" s="421">
        <v>1.45</v>
      </c>
      <c r="B411" s="421">
        <v>1</v>
      </c>
      <c r="C411" s="422">
        <v>95632.41</v>
      </c>
      <c r="D411" s="421">
        <v>498.52</v>
      </c>
    </row>
    <row r="412" spans="1:4">
      <c r="A412" s="421">
        <v>1.46</v>
      </c>
      <c r="B412" s="421">
        <v>1</v>
      </c>
      <c r="C412" s="422">
        <v>51657.05</v>
      </c>
      <c r="D412" s="421">
        <v>693.18</v>
      </c>
    </row>
    <row r="413" spans="1:4">
      <c r="A413" s="421">
        <v>1.47</v>
      </c>
      <c r="B413" s="421">
        <v>1</v>
      </c>
      <c r="C413" s="422">
        <v>42320.58</v>
      </c>
      <c r="D413" s="421">
        <v>368.55</v>
      </c>
    </row>
    <row r="414" spans="1:4">
      <c r="A414" s="421">
        <v>1.47</v>
      </c>
      <c r="B414" s="421">
        <v>1</v>
      </c>
      <c r="C414" s="422">
        <v>36970.239999999998</v>
      </c>
      <c r="D414" s="421">
        <v>391.32</v>
      </c>
    </row>
    <row r="415" spans="1:4">
      <c r="A415" s="421">
        <v>1.47</v>
      </c>
      <c r="B415" s="421">
        <v>1</v>
      </c>
      <c r="C415" s="422">
        <v>89442.78</v>
      </c>
      <c r="D415" s="421">
        <v>453.03</v>
      </c>
    </row>
    <row r="416" spans="1:4">
      <c r="A416" s="421">
        <v>1.47</v>
      </c>
      <c r="B416" s="421">
        <v>1</v>
      </c>
      <c r="C416" s="422">
        <v>105726.68</v>
      </c>
      <c r="D416" s="421">
        <v>538.73</v>
      </c>
    </row>
    <row r="417" spans="1:4">
      <c r="A417" s="421">
        <v>1.47</v>
      </c>
      <c r="B417" s="421">
        <v>1</v>
      </c>
      <c r="C417" s="422">
        <v>70415.72</v>
      </c>
      <c r="D417" s="421">
        <v>567.55999999999995</v>
      </c>
    </row>
    <row r="418" spans="1:4">
      <c r="A418" s="421">
        <v>1.47</v>
      </c>
      <c r="B418" s="421">
        <v>1</v>
      </c>
      <c r="C418" s="422">
        <v>143996.65</v>
      </c>
      <c r="D418" s="421">
        <v>889.49</v>
      </c>
    </row>
    <row r="419" spans="1:4">
      <c r="A419" s="421">
        <v>1.47</v>
      </c>
      <c r="B419" s="421">
        <v>1</v>
      </c>
      <c r="C419" s="422">
        <v>73896.05</v>
      </c>
      <c r="D419" s="421">
        <v>963.35</v>
      </c>
    </row>
    <row r="420" spans="1:4">
      <c r="A420" s="421">
        <v>1.48</v>
      </c>
      <c r="B420" s="421">
        <v>1</v>
      </c>
      <c r="C420" s="422">
        <v>71859.27</v>
      </c>
      <c r="D420" s="421">
        <v>661.2</v>
      </c>
    </row>
    <row r="421" spans="1:4">
      <c r="A421" s="421">
        <v>1.49</v>
      </c>
      <c r="B421" s="421">
        <v>1</v>
      </c>
      <c r="C421" s="422">
        <v>16987.64</v>
      </c>
      <c r="D421" s="421">
        <v>358.04</v>
      </c>
    </row>
    <row r="422" spans="1:4">
      <c r="A422" s="421">
        <v>1.49</v>
      </c>
      <c r="B422" s="421">
        <v>1</v>
      </c>
      <c r="C422" s="422">
        <v>46132.22</v>
      </c>
      <c r="D422" s="421">
        <v>485.71</v>
      </c>
    </row>
    <row r="423" spans="1:4">
      <c r="A423" s="421">
        <v>1.49</v>
      </c>
      <c r="B423" s="421">
        <v>1</v>
      </c>
      <c r="C423" s="422">
        <v>91736.04</v>
      </c>
      <c r="D423" s="421">
        <v>566.76</v>
      </c>
    </row>
    <row r="424" spans="1:4">
      <c r="A424" s="421">
        <v>1.49</v>
      </c>
      <c r="B424" s="421">
        <v>1</v>
      </c>
      <c r="C424" s="422">
        <v>52742.9</v>
      </c>
      <c r="D424" s="421">
        <v>683.21</v>
      </c>
    </row>
    <row r="425" spans="1:4">
      <c r="A425" s="421">
        <v>1.5</v>
      </c>
      <c r="B425" s="421">
        <v>1</v>
      </c>
      <c r="C425" s="422">
        <v>71735.199999999997</v>
      </c>
      <c r="D425" s="421">
        <v>583.76</v>
      </c>
    </row>
    <row r="426" spans="1:4">
      <c r="A426" s="421">
        <v>1.5</v>
      </c>
      <c r="B426" s="421">
        <v>1</v>
      </c>
      <c r="C426" s="422">
        <v>70953.7</v>
      </c>
      <c r="D426" s="421">
        <v>616.91</v>
      </c>
    </row>
    <row r="427" spans="1:4">
      <c r="A427" s="421">
        <v>1.5</v>
      </c>
      <c r="B427" s="421">
        <v>1</v>
      </c>
      <c r="C427" s="422">
        <v>85312.47</v>
      </c>
      <c r="D427" s="421">
        <v>916.64</v>
      </c>
    </row>
    <row r="428" spans="1:4">
      <c r="A428" s="421">
        <v>1.5</v>
      </c>
      <c r="B428" s="421">
        <v>1</v>
      </c>
      <c r="C428" s="422">
        <v>115938.01</v>
      </c>
      <c r="D428" s="421">
        <v>951.96</v>
      </c>
    </row>
    <row r="429" spans="1:4">
      <c r="A429" s="421">
        <v>1.51</v>
      </c>
      <c r="B429" s="421">
        <v>1</v>
      </c>
      <c r="C429" s="422">
        <v>109231.9</v>
      </c>
      <c r="D429" s="421">
        <v>269.58999999999997</v>
      </c>
    </row>
    <row r="430" spans="1:4">
      <c r="A430" s="421">
        <v>1.51</v>
      </c>
      <c r="B430" s="421">
        <v>1</v>
      </c>
      <c r="C430" s="422">
        <v>174995.21</v>
      </c>
      <c r="D430" s="421">
        <v>1506.12</v>
      </c>
    </row>
    <row r="431" spans="1:4">
      <c r="A431" s="421">
        <v>1.51</v>
      </c>
      <c r="B431" s="421">
        <v>1</v>
      </c>
      <c r="C431" s="422">
        <v>119073.03</v>
      </c>
      <c r="D431" s="421">
        <v>1546.68</v>
      </c>
    </row>
    <row r="432" spans="1:4">
      <c r="A432" s="421">
        <v>1.52</v>
      </c>
      <c r="B432" s="421">
        <v>1</v>
      </c>
      <c r="C432" s="422">
        <v>101557.27</v>
      </c>
      <c r="D432" s="421">
        <v>1312.92</v>
      </c>
    </row>
    <row r="433" spans="1:4">
      <c r="A433" s="421">
        <v>1.53</v>
      </c>
      <c r="B433" s="421">
        <v>1</v>
      </c>
      <c r="C433" s="422">
        <v>33315.94</v>
      </c>
      <c r="D433" s="421">
        <v>510.45</v>
      </c>
    </row>
    <row r="434" spans="1:4">
      <c r="A434" s="421">
        <v>1.54</v>
      </c>
      <c r="B434" s="421">
        <v>1</v>
      </c>
      <c r="C434" s="422">
        <v>99933.6</v>
      </c>
      <c r="D434" s="421">
        <v>676.66</v>
      </c>
    </row>
    <row r="435" spans="1:4">
      <c r="A435" s="421">
        <v>1.54</v>
      </c>
      <c r="B435" s="421">
        <v>1</v>
      </c>
      <c r="C435" s="422">
        <v>172036.14</v>
      </c>
      <c r="D435" s="421">
        <v>1100</v>
      </c>
    </row>
    <row r="436" spans="1:4">
      <c r="A436" s="421">
        <v>1.54</v>
      </c>
      <c r="B436" s="421">
        <v>1</v>
      </c>
      <c r="C436" s="422">
        <v>56559.9</v>
      </c>
      <c r="D436" s="421">
        <v>1125.21</v>
      </c>
    </row>
    <row r="437" spans="1:4">
      <c r="A437" s="421">
        <v>1.55</v>
      </c>
      <c r="B437" s="421">
        <v>1</v>
      </c>
      <c r="C437" s="422">
        <v>74918.600000000006</v>
      </c>
      <c r="D437" s="421">
        <v>887.36</v>
      </c>
    </row>
    <row r="438" spans="1:4">
      <c r="A438" s="421">
        <v>1.55</v>
      </c>
      <c r="B438" s="421">
        <v>1</v>
      </c>
      <c r="C438" s="422">
        <v>121196.18</v>
      </c>
      <c r="D438" s="421">
        <v>1275.81</v>
      </c>
    </row>
    <row r="439" spans="1:4">
      <c r="A439" s="421">
        <v>1.56</v>
      </c>
      <c r="B439" s="421">
        <v>1</v>
      </c>
      <c r="C439" s="422">
        <v>47229.88</v>
      </c>
      <c r="D439" s="421">
        <v>461.21</v>
      </c>
    </row>
    <row r="440" spans="1:4">
      <c r="A440" s="421">
        <v>1.56</v>
      </c>
      <c r="B440" s="421">
        <v>1</v>
      </c>
      <c r="C440" s="422">
        <v>38942.26</v>
      </c>
      <c r="D440" s="421">
        <v>470</v>
      </c>
    </row>
    <row r="441" spans="1:4">
      <c r="A441" s="421">
        <v>1.56</v>
      </c>
      <c r="B441" s="421">
        <v>1</v>
      </c>
      <c r="C441" s="422">
        <v>146368.23000000001</v>
      </c>
      <c r="D441" s="421">
        <v>943.14</v>
      </c>
    </row>
    <row r="442" spans="1:4">
      <c r="A442" s="421">
        <v>1.56</v>
      </c>
      <c r="B442" s="421">
        <v>1</v>
      </c>
      <c r="C442" s="422">
        <v>382183.23</v>
      </c>
      <c r="D442" s="421">
        <v>1115.18</v>
      </c>
    </row>
    <row r="443" spans="1:4">
      <c r="A443" s="421">
        <v>1.57</v>
      </c>
      <c r="B443" s="421">
        <v>1</v>
      </c>
      <c r="C443" s="422">
        <v>78568.429999999993</v>
      </c>
      <c r="D443" s="421">
        <v>398.2</v>
      </c>
    </row>
    <row r="444" spans="1:4">
      <c r="A444" s="421">
        <v>1.57</v>
      </c>
      <c r="B444" s="421">
        <v>1</v>
      </c>
      <c r="C444" s="422">
        <v>56445.84</v>
      </c>
      <c r="D444" s="421">
        <v>520.44000000000005</v>
      </c>
    </row>
    <row r="445" spans="1:4">
      <c r="A445" s="421">
        <v>1.58</v>
      </c>
      <c r="B445" s="421">
        <v>1</v>
      </c>
      <c r="C445" s="422">
        <v>141298.82999999999</v>
      </c>
      <c r="D445" s="421">
        <v>990.32</v>
      </c>
    </row>
    <row r="446" spans="1:4">
      <c r="A446" s="421">
        <v>1.59</v>
      </c>
      <c r="B446" s="421">
        <v>1</v>
      </c>
      <c r="C446" s="422">
        <v>64198.9</v>
      </c>
      <c r="D446" s="421">
        <v>425.65</v>
      </c>
    </row>
    <row r="447" spans="1:4">
      <c r="A447" s="421">
        <v>1.59</v>
      </c>
      <c r="B447" s="421">
        <v>1</v>
      </c>
      <c r="C447" s="422">
        <v>81680.87</v>
      </c>
      <c r="D447" s="421">
        <v>444.17</v>
      </c>
    </row>
    <row r="448" spans="1:4">
      <c r="A448" s="421">
        <v>1.59</v>
      </c>
      <c r="B448" s="421">
        <v>1</v>
      </c>
      <c r="C448" s="422">
        <v>138569.26999999999</v>
      </c>
      <c r="D448" s="421">
        <v>1365.32</v>
      </c>
    </row>
    <row r="449" spans="1:4">
      <c r="A449" s="421">
        <v>1.6</v>
      </c>
      <c r="B449" s="421">
        <v>1</v>
      </c>
      <c r="C449" s="422">
        <v>16098.08</v>
      </c>
      <c r="D449" s="421">
        <v>163.28</v>
      </c>
    </row>
    <row r="450" spans="1:4">
      <c r="A450" s="421">
        <v>1.6</v>
      </c>
      <c r="B450" s="421">
        <v>1</v>
      </c>
      <c r="C450" s="422">
        <v>114997.24</v>
      </c>
      <c r="D450" s="421">
        <v>232.2</v>
      </c>
    </row>
    <row r="451" spans="1:4">
      <c r="A451" s="421">
        <v>1.61</v>
      </c>
      <c r="B451" s="421">
        <v>1</v>
      </c>
      <c r="C451" s="422">
        <v>174686.69</v>
      </c>
      <c r="D451" s="421">
        <v>350.73</v>
      </c>
    </row>
    <row r="452" spans="1:4">
      <c r="A452" s="421">
        <v>1.61</v>
      </c>
      <c r="B452" s="421">
        <v>1</v>
      </c>
      <c r="C452" s="422">
        <v>63483.76</v>
      </c>
      <c r="D452" s="421">
        <v>485.76</v>
      </c>
    </row>
    <row r="453" spans="1:4">
      <c r="A453" s="421">
        <v>1.61</v>
      </c>
      <c r="B453" s="421">
        <v>1</v>
      </c>
      <c r="C453" s="422">
        <v>72379.03</v>
      </c>
      <c r="D453" s="421">
        <v>810.74</v>
      </c>
    </row>
    <row r="454" spans="1:4">
      <c r="A454" s="421">
        <v>1.61</v>
      </c>
      <c r="B454" s="421">
        <v>1</v>
      </c>
      <c r="C454" s="422">
        <v>145482.62</v>
      </c>
      <c r="D454" s="421">
        <v>2098.42</v>
      </c>
    </row>
    <row r="455" spans="1:4">
      <c r="A455" s="421">
        <v>1.62</v>
      </c>
      <c r="B455" s="421">
        <v>1</v>
      </c>
      <c r="C455" s="422">
        <v>48946.41</v>
      </c>
      <c r="D455" s="421">
        <v>418.62</v>
      </c>
    </row>
    <row r="456" spans="1:4">
      <c r="A456" s="421">
        <v>1.62</v>
      </c>
      <c r="B456" s="421">
        <v>1</v>
      </c>
      <c r="C456" s="422">
        <v>123659.12</v>
      </c>
      <c r="D456" s="421">
        <v>1463.16</v>
      </c>
    </row>
    <row r="457" spans="1:4">
      <c r="A457" s="421">
        <v>1.63</v>
      </c>
      <c r="B457" s="421">
        <v>1</v>
      </c>
      <c r="C457" s="422">
        <v>16472.400000000001</v>
      </c>
      <c r="D457" s="421">
        <v>228.31</v>
      </c>
    </row>
    <row r="458" spans="1:4">
      <c r="A458" s="421">
        <v>1.64</v>
      </c>
      <c r="B458" s="421">
        <v>1</v>
      </c>
      <c r="C458" s="422">
        <v>87933.46</v>
      </c>
      <c r="D458" s="421">
        <v>579.67999999999995</v>
      </c>
    </row>
    <row r="459" spans="1:4">
      <c r="A459" s="421">
        <v>1.64</v>
      </c>
      <c r="B459" s="421">
        <v>1</v>
      </c>
      <c r="C459" s="422">
        <v>355495.67999999999</v>
      </c>
      <c r="D459" s="421">
        <v>613.74</v>
      </c>
    </row>
    <row r="460" spans="1:4">
      <c r="A460" s="421">
        <v>1.64</v>
      </c>
      <c r="B460" s="421">
        <v>1</v>
      </c>
      <c r="C460" s="422">
        <v>40478.89</v>
      </c>
      <c r="D460" s="421">
        <v>688.92</v>
      </c>
    </row>
    <row r="461" spans="1:4">
      <c r="A461" s="421">
        <v>1.65</v>
      </c>
      <c r="B461" s="421">
        <v>1</v>
      </c>
      <c r="C461" s="422">
        <v>85597.440000000002</v>
      </c>
      <c r="D461" s="421">
        <v>877.3</v>
      </c>
    </row>
    <row r="462" spans="1:4">
      <c r="A462" s="421">
        <v>1.66</v>
      </c>
      <c r="B462" s="421">
        <v>1</v>
      </c>
      <c r="C462" s="422">
        <v>68739.28</v>
      </c>
      <c r="D462" s="421">
        <v>478.36</v>
      </c>
    </row>
    <row r="463" spans="1:4">
      <c r="A463" s="421">
        <v>1.66</v>
      </c>
      <c r="B463" s="421">
        <v>1</v>
      </c>
      <c r="C463" s="422">
        <v>146021.43</v>
      </c>
      <c r="D463" s="421">
        <v>1000</v>
      </c>
    </row>
    <row r="464" spans="1:4">
      <c r="A464" s="421">
        <v>1.67</v>
      </c>
      <c r="B464" s="421">
        <v>1</v>
      </c>
      <c r="C464" s="422">
        <v>23023.98</v>
      </c>
      <c r="D464" s="421">
        <v>245</v>
      </c>
    </row>
    <row r="465" spans="1:4">
      <c r="A465" s="421">
        <v>1.67</v>
      </c>
      <c r="B465" s="421">
        <v>1</v>
      </c>
      <c r="C465" s="422">
        <v>51931.75</v>
      </c>
      <c r="D465" s="421">
        <v>632.49</v>
      </c>
    </row>
    <row r="466" spans="1:4">
      <c r="A466" s="421">
        <v>1.67</v>
      </c>
      <c r="B466" s="421">
        <v>1</v>
      </c>
      <c r="C466" s="422">
        <v>128162.91</v>
      </c>
      <c r="D466" s="421">
        <v>1617.17</v>
      </c>
    </row>
    <row r="467" spans="1:4">
      <c r="A467" s="421">
        <v>1.68</v>
      </c>
      <c r="B467" s="421">
        <v>1</v>
      </c>
      <c r="C467" s="422">
        <v>227620.01</v>
      </c>
      <c r="D467" s="421">
        <v>1592.46</v>
      </c>
    </row>
    <row r="468" spans="1:4">
      <c r="A468" s="421">
        <v>1.69</v>
      </c>
      <c r="B468" s="421">
        <v>1</v>
      </c>
      <c r="C468" s="422">
        <v>88559.52</v>
      </c>
      <c r="D468" s="421">
        <v>1051.45</v>
      </c>
    </row>
    <row r="469" spans="1:4">
      <c r="A469" s="421">
        <v>1.7</v>
      </c>
      <c r="B469" s="421">
        <v>1</v>
      </c>
      <c r="C469" s="422">
        <v>15419.74</v>
      </c>
      <c r="D469" s="421">
        <v>312.83999999999997</v>
      </c>
    </row>
    <row r="470" spans="1:4">
      <c r="A470" s="421">
        <v>1.7</v>
      </c>
      <c r="B470" s="421">
        <v>1</v>
      </c>
      <c r="C470" s="422">
        <v>152085.63</v>
      </c>
      <c r="D470" s="421">
        <v>4256.6499999999996</v>
      </c>
    </row>
    <row r="471" spans="1:4">
      <c r="A471" s="421">
        <v>1.71</v>
      </c>
      <c r="B471" s="421">
        <v>1</v>
      </c>
      <c r="C471" s="422">
        <v>17603.05</v>
      </c>
      <c r="D471" s="421">
        <v>710.7</v>
      </c>
    </row>
    <row r="472" spans="1:4">
      <c r="A472" s="421">
        <v>1.72</v>
      </c>
      <c r="B472" s="421">
        <v>1</v>
      </c>
      <c r="C472" s="422">
        <v>51330.31</v>
      </c>
      <c r="D472" s="421">
        <v>580.09</v>
      </c>
    </row>
    <row r="473" spans="1:4">
      <c r="A473" s="421">
        <v>1.72</v>
      </c>
      <c r="B473" s="421">
        <v>1</v>
      </c>
      <c r="C473" s="422">
        <v>34100.57</v>
      </c>
      <c r="D473" s="421">
        <v>584.12</v>
      </c>
    </row>
    <row r="474" spans="1:4">
      <c r="A474" s="421">
        <v>1.72</v>
      </c>
      <c r="B474" s="421">
        <v>1</v>
      </c>
      <c r="C474" s="422">
        <v>41701.980000000003</v>
      </c>
      <c r="D474" s="421">
        <v>698.61</v>
      </c>
    </row>
    <row r="475" spans="1:4">
      <c r="A475" s="421">
        <v>1.73</v>
      </c>
      <c r="B475" s="421">
        <v>1</v>
      </c>
      <c r="C475" s="422">
        <v>81810.2</v>
      </c>
      <c r="D475" s="421">
        <v>739.98</v>
      </c>
    </row>
    <row r="476" spans="1:4">
      <c r="A476" s="421">
        <v>1.73</v>
      </c>
      <c r="B476" s="421">
        <v>1</v>
      </c>
      <c r="C476" s="422">
        <v>70902.25</v>
      </c>
      <c r="D476" s="421">
        <v>989.66</v>
      </c>
    </row>
    <row r="477" spans="1:4">
      <c r="A477" s="421">
        <v>1.73</v>
      </c>
      <c r="B477" s="421">
        <v>1</v>
      </c>
      <c r="C477" s="422">
        <v>129585.95</v>
      </c>
      <c r="D477" s="421">
        <v>1387.34</v>
      </c>
    </row>
    <row r="478" spans="1:4">
      <c r="A478" s="421">
        <v>1.74</v>
      </c>
      <c r="B478" s="421">
        <v>1</v>
      </c>
      <c r="C478" s="422">
        <v>28413</v>
      </c>
      <c r="D478" s="421">
        <v>1399.53</v>
      </c>
    </row>
    <row r="479" spans="1:4">
      <c r="A479" s="421">
        <v>1.75</v>
      </c>
      <c r="B479" s="421">
        <v>1</v>
      </c>
      <c r="C479" s="422">
        <v>15490.86</v>
      </c>
      <c r="D479" s="421">
        <v>291.22000000000003</v>
      </c>
    </row>
    <row r="480" spans="1:4">
      <c r="A480" s="421">
        <v>1.77</v>
      </c>
      <c r="B480" s="421">
        <v>1</v>
      </c>
      <c r="C480" s="422">
        <v>86809.31</v>
      </c>
      <c r="D480" s="421">
        <v>900.36</v>
      </c>
    </row>
    <row r="481" spans="1:4">
      <c r="A481" s="421">
        <v>1.78</v>
      </c>
      <c r="B481" s="421">
        <v>1</v>
      </c>
      <c r="C481" s="422">
        <v>41508.879999999997</v>
      </c>
      <c r="D481" s="421">
        <v>311.01</v>
      </c>
    </row>
    <row r="482" spans="1:4">
      <c r="A482" s="421">
        <v>1.78</v>
      </c>
      <c r="B482" s="421">
        <v>1</v>
      </c>
      <c r="C482" s="422">
        <v>11440.42</v>
      </c>
      <c r="D482" s="421">
        <v>408.84</v>
      </c>
    </row>
    <row r="483" spans="1:4">
      <c r="A483" s="421">
        <v>1.78</v>
      </c>
      <c r="B483" s="421">
        <v>1</v>
      </c>
      <c r="C483" s="422">
        <v>29315.75</v>
      </c>
      <c r="D483" s="421">
        <v>442.26</v>
      </c>
    </row>
    <row r="484" spans="1:4">
      <c r="A484" s="421">
        <v>1.78</v>
      </c>
      <c r="B484" s="421">
        <v>1</v>
      </c>
      <c r="C484" s="422">
        <v>42006.31</v>
      </c>
      <c r="D484" s="421">
        <v>732.03</v>
      </c>
    </row>
    <row r="485" spans="1:4">
      <c r="A485" s="421">
        <v>1.78</v>
      </c>
      <c r="B485" s="421">
        <v>1</v>
      </c>
      <c r="C485" s="422">
        <v>68732.38</v>
      </c>
      <c r="D485" s="421">
        <v>851.5</v>
      </c>
    </row>
    <row r="486" spans="1:4">
      <c r="A486" s="421">
        <v>1.78</v>
      </c>
      <c r="B486" s="421">
        <v>1</v>
      </c>
      <c r="C486" s="422">
        <v>178718.17</v>
      </c>
      <c r="D486" s="421">
        <v>1333.15</v>
      </c>
    </row>
    <row r="487" spans="1:4">
      <c r="A487" s="421">
        <v>1.78</v>
      </c>
      <c r="B487" s="421">
        <v>1</v>
      </c>
      <c r="C487" s="422">
        <v>108684.71</v>
      </c>
      <c r="D487" s="421">
        <v>1838.29</v>
      </c>
    </row>
    <row r="488" spans="1:4">
      <c r="A488" s="421">
        <v>1.79</v>
      </c>
      <c r="B488" s="421">
        <v>1</v>
      </c>
      <c r="C488" s="422">
        <v>72264.11</v>
      </c>
      <c r="D488" s="421">
        <v>167.24</v>
      </c>
    </row>
    <row r="489" spans="1:4">
      <c r="A489" s="421">
        <v>1.79</v>
      </c>
      <c r="B489" s="421">
        <v>1</v>
      </c>
      <c r="C489" s="422">
        <v>47170.52</v>
      </c>
      <c r="D489" s="421">
        <v>707.08</v>
      </c>
    </row>
    <row r="490" spans="1:4">
      <c r="A490" s="421">
        <v>1.79</v>
      </c>
      <c r="B490" s="421">
        <v>1</v>
      </c>
      <c r="C490" s="422">
        <v>56264.34</v>
      </c>
      <c r="D490" s="421">
        <v>856.76</v>
      </c>
    </row>
    <row r="491" spans="1:4">
      <c r="A491" s="421">
        <v>1.79</v>
      </c>
      <c r="B491" s="421">
        <v>1</v>
      </c>
      <c r="C491" s="422">
        <v>85524.59</v>
      </c>
      <c r="D491" s="421">
        <v>859.32</v>
      </c>
    </row>
    <row r="492" spans="1:4">
      <c r="A492" s="421">
        <v>1.79</v>
      </c>
      <c r="B492" s="421">
        <v>1</v>
      </c>
      <c r="C492" s="422">
        <v>191038.42</v>
      </c>
      <c r="D492" s="421">
        <v>1412.96</v>
      </c>
    </row>
    <row r="493" spans="1:4">
      <c r="A493" s="421">
        <v>1.79</v>
      </c>
      <c r="B493" s="421">
        <v>1</v>
      </c>
      <c r="C493" s="422">
        <v>83573.06</v>
      </c>
      <c r="D493" s="421">
        <v>1798.59</v>
      </c>
    </row>
    <row r="494" spans="1:4">
      <c r="A494" s="421">
        <v>1.8</v>
      </c>
      <c r="B494" s="421">
        <v>1</v>
      </c>
      <c r="C494" s="422">
        <v>115605.2</v>
      </c>
      <c r="D494" s="421">
        <v>856.32</v>
      </c>
    </row>
    <row r="495" spans="1:4">
      <c r="A495" s="421">
        <v>1.8</v>
      </c>
      <c r="B495" s="421">
        <v>1</v>
      </c>
      <c r="C495" s="422">
        <v>112014.94</v>
      </c>
      <c r="D495" s="421">
        <v>1132.08</v>
      </c>
    </row>
    <row r="496" spans="1:4">
      <c r="A496" s="421">
        <v>1.81</v>
      </c>
      <c r="B496" s="421">
        <v>1</v>
      </c>
      <c r="C496" s="422">
        <v>75383.520000000004</v>
      </c>
      <c r="D496" s="421">
        <v>755.24</v>
      </c>
    </row>
    <row r="497" spans="1:4">
      <c r="A497" s="421">
        <v>1.82</v>
      </c>
      <c r="B497" s="421">
        <v>1</v>
      </c>
      <c r="C497" s="422">
        <v>278215.28000000003</v>
      </c>
      <c r="D497" s="421">
        <v>688.69</v>
      </c>
    </row>
    <row r="498" spans="1:4">
      <c r="A498" s="421">
        <v>1.82</v>
      </c>
      <c r="B498" s="421">
        <v>1</v>
      </c>
      <c r="C498" s="422">
        <v>116210.85</v>
      </c>
      <c r="D498" s="421">
        <v>866.96</v>
      </c>
    </row>
    <row r="499" spans="1:4">
      <c r="A499" s="421">
        <v>1.82</v>
      </c>
      <c r="B499" s="421">
        <v>1</v>
      </c>
      <c r="C499" s="422">
        <v>109228.99</v>
      </c>
      <c r="D499" s="421">
        <v>1423.02</v>
      </c>
    </row>
    <row r="500" spans="1:4">
      <c r="A500" s="421">
        <v>1.83</v>
      </c>
      <c r="B500" s="421">
        <v>1</v>
      </c>
      <c r="C500" s="422">
        <v>82634.710000000006</v>
      </c>
      <c r="D500" s="421">
        <v>450.33</v>
      </c>
    </row>
    <row r="501" spans="1:4">
      <c r="A501" s="421">
        <v>1.83</v>
      </c>
      <c r="B501" s="421">
        <v>1</v>
      </c>
      <c r="C501" s="422">
        <v>59893.49</v>
      </c>
      <c r="D501" s="421">
        <v>808.25</v>
      </c>
    </row>
    <row r="502" spans="1:4">
      <c r="A502" s="421">
        <v>1.83</v>
      </c>
      <c r="B502" s="421">
        <v>1</v>
      </c>
      <c r="C502" s="422">
        <v>381963.42</v>
      </c>
      <c r="D502" s="421">
        <v>881.24</v>
      </c>
    </row>
    <row r="503" spans="1:4">
      <c r="A503" s="421">
        <v>1.83</v>
      </c>
      <c r="B503" s="421">
        <v>1</v>
      </c>
      <c r="C503" s="422">
        <v>34379.32</v>
      </c>
      <c r="D503" s="421">
        <v>961.87</v>
      </c>
    </row>
    <row r="504" spans="1:4">
      <c r="A504" s="421">
        <v>1.83</v>
      </c>
      <c r="B504" s="421">
        <v>1</v>
      </c>
      <c r="C504" s="422">
        <v>99257.31</v>
      </c>
      <c r="D504" s="421">
        <v>1060.0899999999999</v>
      </c>
    </row>
    <row r="505" spans="1:4">
      <c r="A505" s="421">
        <v>1.84</v>
      </c>
      <c r="B505" s="421">
        <v>1</v>
      </c>
      <c r="C505" s="422">
        <v>124413.54</v>
      </c>
      <c r="D505" s="421">
        <v>1439.01</v>
      </c>
    </row>
    <row r="506" spans="1:4">
      <c r="A506" s="421">
        <v>1.85</v>
      </c>
      <c r="B506" s="421">
        <v>1</v>
      </c>
      <c r="C506" s="422">
        <v>30241.01</v>
      </c>
      <c r="D506" s="421">
        <v>535.83000000000004</v>
      </c>
    </row>
    <row r="507" spans="1:4">
      <c r="A507" s="421">
        <v>1.85</v>
      </c>
      <c r="B507" s="421">
        <v>1</v>
      </c>
      <c r="C507" s="422">
        <v>44362.61</v>
      </c>
      <c r="D507" s="421">
        <v>970.5</v>
      </c>
    </row>
    <row r="508" spans="1:4">
      <c r="A508" s="421">
        <v>1.85</v>
      </c>
      <c r="B508" s="421">
        <v>1</v>
      </c>
      <c r="C508" s="422">
        <v>130857.46</v>
      </c>
      <c r="D508" s="421">
        <v>1622.8</v>
      </c>
    </row>
    <row r="509" spans="1:4">
      <c r="A509" s="421">
        <v>1.86</v>
      </c>
      <c r="B509" s="421">
        <v>1</v>
      </c>
      <c r="C509" s="422">
        <v>17090.43</v>
      </c>
      <c r="D509" s="421">
        <v>194.44</v>
      </c>
    </row>
    <row r="510" spans="1:4">
      <c r="A510" s="421">
        <v>1.86</v>
      </c>
      <c r="B510" s="421">
        <v>1</v>
      </c>
      <c r="C510" s="422">
        <v>41350.18</v>
      </c>
      <c r="D510" s="421">
        <v>342.44</v>
      </c>
    </row>
    <row r="511" spans="1:4">
      <c r="A511" s="421">
        <v>1.86</v>
      </c>
      <c r="B511" s="421">
        <v>1</v>
      </c>
      <c r="C511" s="422">
        <v>38395.29</v>
      </c>
      <c r="D511" s="421">
        <v>667.12</v>
      </c>
    </row>
    <row r="512" spans="1:4">
      <c r="A512" s="421">
        <v>1.87</v>
      </c>
      <c r="B512" s="421">
        <v>1</v>
      </c>
      <c r="C512" s="422">
        <v>214893.89</v>
      </c>
      <c r="D512" s="421">
        <v>1702.95</v>
      </c>
    </row>
    <row r="513" spans="1:4">
      <c r="A513" s="421">
        <v>1.88</v>
      </c>
      <c r="B513" s="421">
        <v>1</v>
      </c>
      <c r="C513" s="422">
        <v>1164.48</v>
      </c>
      <c r="D513" s="421">
        <v>566.16</v>
      </c>
    </row>
    <row r="514" spans="1:4">
      <c r="A514" s="421">
        <v>1.9</v>
      </c>
      <c r="B514" s="421">
        <v>1</v>
      </c>
      <c r="C514" s="422">
        <v>85621.52</v>
      </c>
      <c r="D514" s="421">
        <v>776.79</v>
      </c>
    </row>
    <row r="515" spans="1:4">
      <c r="A515" s="421">
        <v>1.91</v>
      </c>
      <c r="B515" s="421">
        <v>1</v>
      </c>
      <c r="C515" s="422">
        <v>12417.12</v>
      </c>
      <c r="D515" s="421">
        <v>633.27</v>
      </c>
    </row>
    <row r="516" spans="1:4">
      <c r="A516" s="421">
        <v>1.92</v>
      </c>
      <c r="B516" s="421">
        <v>1</v>
      </c>
      <c r="C516" s="422">
        <v>64281.120000000003</v>
      </c>
      <c r="D516" s="421">
        <v>739.44</v>
      </c>
    </row>
    <row r="517" spans="1:4">
      <c r="A517" s="421">
        <v>1.92</v>
      </c>
      <c r="B517" s="421">
        <v>1</v>
      </c>
      <c r="C517" s="422">
        <v>119370.73</v>
      </c>
      <c r="D517" s="421">
        <v>1529.4</v>
      </c>
    </row>
    <row r="518" spans="1:4">
      <c r="A518" s="421">
        <v>1.93</v>
      </c>
      <c r="B518" s="421">
        <v>1</v>
      </c>
      <c r="C518" s="422">
        <v>135766.14000000001</v>
      </c>
      <c r="D518" s="421">
        <v>328.72</v>
      </c>
    </row>
    <row r="519" spans="1:4">
      <c r="A519" s="421">
        <v>1.93</v>
      </c>
      <c r="B519" s="421">
        <v>1</v>
      </c>
      <c r="C519" s="422">
        <v>79876.36</v>
      </c>
      <c r="D519" s="421">
        <v>572.22</v>
      </c>
    </row>
    <row r="520" spans="1:4">
      <c r="A520" s="421">
        <v>1.93</v>
      </c>
      <c r="B520" s="421">
        <v>1</v>
      </c>
      <c r="C520" s="422">
        <v>124768.48</v>
      </c>
      <c r="D520" s="421">
        <v>993.02</v>
      </c>
    </row>
    <row r="521" spans="1:4">
      <c r="A521" s="421">
        <v>1.93</v>
      </c>
      <c r="B521" s="421">
        <v>1</v>
      </c>
      <c r="C521" s="422">
        <v>59738.33</v>
      </c>
      <c r="D521" s="421">
        <v>1148.1600000000001</v>
      </c>
    </row>
    <row r="522" spans="1:4">
      <c r="A522" s="421">
        <v>1.94</v>
      </c>
      <c r="B522" s="421">
        <v>1</v>
      </c>
      <c r="C522" s="422">
        <v>51634.14</v>
      </c>
      <c r="D522" s="421">
        <v>616.27</v>
      </c>
    </row>
    <row r="523" spans="1:4">
      <c r="A523" s="421">
        <v>1.94</v>
      </c>
      <c r="B523" s="421">
        <v>1</v>
      </c>
      <c r="C523" s="422">
        <v>221575.89</v>
      </c>
      <c r="D523" s="421">
        <v>1793.42</v>
      </c>
    </row>
    <row r="524" spans="1:4">
      <c r="A524" s="421">
        <v>1.94</v>
      </c>
      <c r="B524" s="421">
        <v>1</v>
      </c>
      <c r="C524" s="422">
        <v>42382.93</v>
      </c>
      <c r="D524" s="421">
        <v>2325.9899999999998</v>
      </c>
    </row>
    <row r="525" spans="1:4">
      <c r="A525" s="421">
        <v>1.95</v>
      </c>
      <c r="B525" s="421">
        <v>1</v>
      </c>
      <c r="C525" s="422">
        <v>39846.300000000003</v>
      </c>
      <c r="D525" s="421">
        <v>732.09</v>
      </c>
    </row>
    <row r="526" spans="1:4">
      <c r="A526" s="421">
        <v>1.97</v>
      </c>
      <c r="B526" s="421">
        <v>1</v>
      </c>
      <c r="C526" s="422">
        <v>104446.99</v>
      </c>
      <c r="D526" s="421">
        <v>397.26</v>
      </c>
    </row>
    <row r="527" spans="1:4">
      <c r="A527" s="421">
        <v>1.97</v>
      </c>
      <c r="B527" s="421">
        <v>1</v>
      </c>
      <c r="C527" s="422">
        <v>54783.69</v>
      </c>
      <c r="D527" s="421">
        <v>675.43</v>
      </c>
    </row>
    <row r="528" spans="1:4">
      <c r="A528" s="421">
        <v>1.97</v>
      </c>
      <c r="B528" s="421">
        <v>1</v>
      </c>
      <c r="C528" s="422">
        <v>77110.78</v>
      </c>
      <c r="D528" s="421">
        <v>1401.92</v>
      </c>
    </row>
    <row r="529" spans="1:4">
      <c r="A529" s="421">
        <v>1.97</v>
      </c>
      <c r="B529" s="421">
        <v>1</v>
      </c>
      <c r="C529" s="422">
        <v>263670.59000000003</v>
      </c>
      <c r="D529" s="421">
        <v>2714.17</v>
      </c>
    </row>
    <row r="530" spans="1:4">
      <c r="A530" s="421">
        <v>1.97</v>
      </c>
      <c r="B530" s="421">
        <v>1</v>
      </c>
      <c r="C530" s="422">
        <v>218191.13</v>
      </c>
      <c r="D530" s="421">
        <v>3823.43</v>
      </c>
    </row>
    <row r="531" spans="1:4">
      <c r="A531" s="421">
        <v>1.98</v>
      </c>
      <c r="B531" s="421">
        <v>1</v>
      </c>
      <c r="C531" s="422">
        <v>85943.53</v>
      </c>
      <c r="D531" s="421">
        <v>374.77</v>
      </c>
    </row>
    <row r="532" spans="1:4">
      <c r="A532" s="421">
        <v>1.98</v>
      </c>
      <c r="B532" s="421">
        <v>1</v>
      </c>
      <c r="C532" s="422">
        <v>34899.72</v>
      </c>
      <c r="D532" s="421">
        <v>428.5</v>
      </c>
    </row>
    <row r="533" spans="1:4">
      <c r="A533" s="421">
        <v>1.98</v>
      </c>
      <c r="B533" s="421">
        <v>1</v>
      </c>
      <c r="C533" s="422">
        <v>55822.080000000002</v>
      </c>
      <c r="D533" s="421">
        <v>774.98</v>
      </c>
    </row>
    <row r="534" spans="1:4">
      <c r="A534" s="421">
        <v>1.98</v>
      </c>
      <c r="B534" s="421">
        <v>1</v>
      </c>
      <c r="C534" s="422">
        <v>77077.31</v>
      </c>
      <c r="D534" s="421">
        <v>864.88</v>
      </c>
    </row>
    <row r="535" spans="1:4">
      <c r="A535" s="421">
        <v>1.98</v>
      </c>
      <c r="B535" s="421">
        <v>1</v>
      </c>
      <c r="C535" s="422">
        <v>357347.42</v>
      </c>
      <c r="D535" s="421">
        <v>893.35</v>
      </c>
    </row>
    <row r="536" spans="1:4">
      <c r="A536" s="421">
        <v>1.98</v>
      </c>
      <c r="B536" s="421">
        <v>1</v>
      </c>
      <c r="C536" s="422">
        <v>90424.08</v>
      </c>
      <c r="D536" s="421">
        <v>1274.32</v>
      </c>
    </row>
    <row r="537" spans="1:4">
      <c r="A537" s="421">
        <v>1.98</v>
      </c>
      <c r="B537" s="421">
        <v>1</v>
      </c>
      <c r="C537" s="422">
        <v>91059.51</v>
      </c>
      <c r="D537" s="421">
        <v>1643.85</v>
      </c>
    </row>
    <row r="538" spans="1:4">
      <c r="A538" s="421">
        <v>1.99</v>
      </c>
      <c r="B538" s="421">
        <v>1</v>
      </c>
      <c r="C538" s="422">
        <v>94499.17</v>
      </c>
      <c r="D538" s="421">
        <v>773.76</v>
      </c>
    </row>
    <row r="539" spans="1:4">
      <c r="A539" s="421">
        <v>1.99</v>
      </c>
      <c r="B539" s="421">
        <v>1</v>
      </c>
      <c r="C539" s="422">
        <v>19495.490000000002</v>
      </c>
      <c r="D539" s="421">
        <v>846.82</v>
      </c>
    </row>
    <row r="540" spans="1:4">
      <c r="A540" s="421">
        <v>1.99</v>
      </c>
      <c r="B540" s="421">
        <v>1</v>
      </c>
      <c r="C540" s="422">
        <v>106681.89</v>
      </c>
      <c r="D540" s="421">
        <v>879.89</v>
      </c>
    </row>
    <row r="541" spans="1:4">
      <c r="A541" s="421">
        <v>1.99</v>
      </c>
      <c r="B541" s="421">
        <v>1</v>
      </c>
      <c r="C541" s="422">
        <v>46573.48</v>
      </c>
      <c r="D541" s="421">
        <v>889.35</v>
      </c>
    </row>
    <row r="542" spans="1:4">
      <c r="A542" s="421">
        <v>1.99</v>
      </c>
      <c r="B542" s="421">
        <v>1</v>
      </c>
      <c r="C542" s="422">
        <v>69806.45</v>
      </c>
      <c r="D542" s="421">
        <v>904</v>
      </c>
    </row>
    <row r="543" spans="1:4">
      <c r="A543" s="421">
        <v>1.99</v>
      </c>
      <c r="B543" s="421">
        <v>1</v>
      </c>
      <c r="C543" s="422">
        <v>229015.62</v>
      </c>
      <c r="D543" s="421">
        <v>1880.01</v>
      </c>
    </row>
    <row r="544" spans="1:4">
      <c r="A544" s="421">
        <v>1.99</v>
      </c>
      <c r="B544" s="421">
        <v>1</v>
      </c>
      <c r="C544" s="422">
        <v>241737.68</v>
      </c>
      <c r="D544" s="421">
        <v>2000.32</v>
      </c>
    </row>
    <row r="545" spans="1:4">
      <c r="A545" s="421">
        <v>2</v>
      </c>
      <c r="B545" s="421">
        <v>1</v>
      </c>
      <c r="C545" s="422">
        <v>99453.84</v>
      </c>
      <c r="D545" s="421">
        <v>166.4</v>
      </c>
    </row>
    <row r="546" spans="1:4">
      <c r="A546" s="421">
        <v>2</v>
      </c>
      <c r="B546" s="421">
        <v>1</v>
      </c>
      <c r="C546" s="422">
        <v>21110.61</v>
      </c>
      <c r="D546" s="421">
        <v>174.5</v>
      </c>
    </row>
    <row r="547" spans="1:4">
      <c r="A547" s="421">
        <v>2</v>
      </c>
      <c r="B547" s="421">
        <v>1</v>
      </c>
      <c r="C547" s="422">
        <v>8094.45</v>
      </c>
      <c r="D547" s="421">
        <v>188.02</v>
      </c>
    </row>
    <row r="548" spans="1:4">
      <c r="A548" s="421">
        <v>2</v>
      </c>
      <c r="B548" s="421">
        <v>1</v>
      </c>
      <c r="C548" s="422">
        <v>80264.95</v>
      </c>
      <c r="D548" s="421">
        <v>199.64</v>
      </c>
    </row>
    <row r="549" spans="1:4">
      <c r="A549" s="421">
        <v>2</v>
      </c>
      <c r="B549" s="421">
        <v>1</v>
      </c>
      <c r="C549" s="422">
        <v>95817.14</v>
      </c>
      <c r="D549" s="421">
        <v>235.24</v>
      </c>
    </row>
    <row r="550" spans="1:4">
      <c r="A550" s="421">
        <v>2</v>
      </c>
      <c r="B550" s="421">
        <v>1</v>
      </c>
      <c r="C550" s="422">
        <v>52054.64</v>
      </c>
      <c r="D550" s="421">
        <v>238.46</v>
      </c>
    </row>
    <row r="551" spans="1:4">
      <c r="A551" s="421">
        <v>2</v>
      </c>
      <c r="B551" s="421">
        <v>1</v>
      </c>
      <c r="C551" s="422">
        <v>11685.3</v>
      </c>
      <c r="D551" s="421">
        <v>272.88</v>
      </c>
    </row>
    <row r="552" spans="1:4">
      <c r="A552" s="421">
        <v>2</v>
      </c>
      <c r="B552" s="421">
        <v>1</v>
      </c>
      <c r="C552" s="422">
        <v>21234.6</v>
      </c>
      <c r="D552" s="421">
        <v>274.82</v>
      </c>
    </row>
    <row r="553" spans="1:4">
      <c r="A553" s="421">
        <v>2</v>
      </c>
      <c r="B553" s="421">
        <v>1</v>
      </c>
      <c r="C553" s="422">
        <v>111890.67</v>
      </c>
      <c r="D553" s="421">
        <v>284.38</v>
      </c>
    </row>
    <row r="554" spans="1:4">
      <c r="A554" s="421">
        <v>2</v>
      </c>
      <c r="B554" s="421">
        <v>1</v>
      </c>
      <c r="C554" s="422">
        <v>116565.08</v>
      </c>
      <c r="D554" s="421">
        <v>292.44</v>
      </c>
    </row>
    <row r="555" spans="1:4">
      <c r="A555" s="421">
        <v>2</v>
      </c>
      <c r="B555" s="421">
        <v>1</v>
      </c>
      <c r="C555" s="422">
        <v>37346.49</v>
      </c>
      <c r="D555" s="421">
        <v>360.54</v>
      </c>
    </row>
    <row r="556" spans="1:4">
      <c r="A556" s="421">
        <v>2</v>
      </c>
      <c r="B556" s="421">
        <v>1</v>
      </c>
      <c r="C556" s="422">
        <v>45085.91</v>
      </c>
      <c r="D556" s="421">
        <v>376.18</v>
      </c>
    </row>
    <row r="557" spans="1:4">
      <c r="A557" s="421">
        <v>2</v>
      </c>
      <c r="B557" s="421">
        <v>1</v>
      </c>
      <c r="C557" s="422">
        <v>45496.55</v>
      </c>
      <c r="D557" s="421">
        <v>387.28</v>
      </c>
    </row>
    <row r="558" spans="1:4">
      <c r="A558" s="421">
        <v>2</v>
      </c>
      <c r="B558" s="421">
        <v>1</v>
      </c>
      <c r="C558" s="422">
        <v>15833.88</v>
      </c>
      <c r="D558" s="421">
        <v>394.3</v>
      </c>
    </row>
    <row r="559" spans="1:4">
      <c r="A559" s="421">
        <v>2</v>
      </c>
      <c r="B559" s="421">
        <v>1</v>
      </c>
      <c r="C559" s="422">
        <v>160060.34</v>
      </c>
      <c r="D559" s="421">
        <v>411.94</v>
      </c>
    </row>
    <row r="560" spans="1:4">
      <c r="A560" s="421">
        <v>2</v>
      </c>
      <c r="B560" s="421">
        <v>1</v>
      </c>
      <c r="C560" s="422">
        <v>44774.32</v>
      </c>
      <c r="D560" s="421">
        <v>510.66</v>
      </c>
    </row>
    <row r="561" spans="1:4">
      <c r="A561" s="421">
        <v>2</v>
      </c>
      <c r="B561" s="421">
        <v>1</v>
      </c>
      <c r="C561" s="422">
        <v>208057.43</v>
      </c>
      <c r="D561" s="421">
        <v>517.5</v>
      </c>
    </row>
    <row r="562" spans="1:4">
      <c r="A562" s="421">
        <v>2</v>
      </c>
      <c r="B562" s="421">
        <v>1</v>
      </c>
      <c r="C562" s="422">
        <v>181407.09</v>
      </c>
      <c r="D562" s="421">
        <v>544.96</v>
      </c>
    </row>
    <row r="563" spans="1:4">
      <c r="A563" s="421">
        <v>2</v>
      </c>
      <c r="B563" s="421">
        <v>1</v>
      </c>
      <c r="C563" s="422">
        <v>22565.25</v>
      </c>
      <c r="D563" s="421">
        <v>566.26</v>
      </c>
    </row>
    <row r="564" spans="1:4">
      <c r="A564" s="421">
        <v>2</v>
      </c>
      <c r="B564" s="421">
        <v>1</v>
      </c>
      <c r="C564" s="422">
        <v>227441.53</v>
      </c>
      <c r="D564" s="421">
        <v>569.76</v>
      </c>
    </row>
    <row r="565" spans="1:4">
      <c r="A565" s="421">
        <v>2</v>
      </c>
      <c r="B565" s="421">
        <v>1</v>
      </c>
      <c r="C565" s="422">
        <v>16782.39</v>
      </c>
      <c r="D565" s="421">
        <v>584.29999999999995</v>
      </c>
    </row>
    <row r="566" spans="1:4">
      <c r="A566" s="421">
        <v>2</v>
      </c>
      <c r="B566" s="421">
        <v>1</v>
      </c>
      <c r="C566" s="422">
        <v>204722.44</v>
      </c>
      <c r="D566" s="421">
        <v>605.78</v>
      </c>
    </row>
    <row r="567" spans="1:4">
      <c r="A567" s="421">
        <v>2</v>
      </c>
      <c r="B567" s="421">
        <v>1</v>
      </c>
      <c r="C567" s="422">
        <v>75403.28</v>
      </c>
      <c r="D567" s="421">
        <v>632.32000000000005</v>
      </c>
    </row>
    <row r="568" spans="1:4">
      <c r="A568" s="421">
        <v>2</v>
      </c>
      <c r="B568" s="421">
        <v>1</v>
      </c>
      <c r="C568" s="422">
        <v>77497.179999999993</v>
      </c>
      <c r="D568" s="421">
        <v>647.76</v>
      </c>
    </row>
    <row r="569" spans="1:4">
      <c r="A569" s="421">
        <v>2</v>
      </c>
      <c r="B569" s="421">
        <v>1</v>
      </c>
      <c r="C569" s="422">
        <v>39111.69</v>
      </c>
      <c r="D569" s="421">
        <v>652.96</v>
      </c>
    </row>
    <row r="570" spans="1:4">
      <c r="A570" s="421">
        <v>2</v>
      </c>
      <c r="B570" s="421">
        <v>1</v>
      </c>
      <c r="C570" s="422">
        <v>51893.84</v>
      </c>
      <c r="D570" s="421">
        <v>660.2</v>
      </c>
    </row>
    <row r="571" spans="1:4">
      <c r="A571" s="421">
        <v>2</v>
      </c>
      <c r="B571" s="421">
        <v>1</v>
      </c>
      <c r="C571" s="422">
        <v>26399.5</v>
      </c>
      <c r="D571" s="421">
        <v>666.4</v>
      </c>
    </row>
    <row r="572" spans="1:4">
      <c r="A572" s="421">
        <v>2</v>
      </c>
      <c r="B572" s="421">
        <v>1</v>
      </c>
      <c r="C572" s="422">
        <v>35316.300000000003</v>
      </c>
      <c r="D572" s="421">
        <v>668.4</v>
      </c>
    </row>
    <row r="573" spans="1:4">
      <c r="A573" s="421">
        <v>2</v>
      </c>
      <c r="B573" s="421">
        <v>1</v>
      </c>
      <c r="C573" s="422">
        <v>43143.96</v>
      </c>
      <c r="D573" s="421">
        <v>708.16</v>
      </c>
    </row>
    <row r="574" spans="1:4">
      <c r="A574" s="421">
        <v>2</v>
      </c>
      <c r="B574" s="421">
        <v>1</v>
      </c>
      <c r="C574" s="422">
        <v>24841.56</v>
      </c>
      <c r="D574" s="421">
        <v>710.02</v>
      </c>
    </row>
    <row r="575" spans="1:4">
      <c r="A575" s="421">
        <v>2</v>
      </c>
      <c r="B575" s="421">
        <v>1</v>
      </c>
      <c r="C575" s="422">
        <v>90750.15</v>
      </c>
      <c r="D575" s="421">
        <v>749.98</v>
      </c>
    </row>
    <row r="576" spans="1:4">
      <c r="A576" s="421">
        <v>2</v>
      </c>
      <c r="B576" s="421">
        <v>1</v>
      </c>
      <c r="C576" s="422">
        <v>39807.74</v>
      </c>
      <c r="D576" s="421">
        <v>777.58</v>
      </c>
    </row>
    <row r="577" spans="1:4">
      <c r="A577" s="421">
        <v>2</v>
      </c>
      <c r="B577" s="421">
        <v>1</v>
      </c>
      <c r="C577" s="422">
        <v>95802.44</v>
      </c>
      <c r="D577" s="421">
        <v>796.96</v>
      </c>
    </row>
    <row r="578" spans="1:4">
      <c r="A578" s="421">
        <v>2</v>
      </c>
      <c r="B578" s="421">
        <v>1</v>
      </c>
      <c r="C578" s="422">
        <v>62935.56</v>
      </c>
      <c r="D578" s="421">
        <v>814.02</v>
      </c>
    </row>
    <row r="579" spans="1:4">
      <c r="A579" s="421">
        <v>2</v>
      </c>
      <c r="B579" s="421">
        <v>1</v>
      </c>
      <c r="C579" s="422">
        <v>37234.410000000003</v>
      </c>
      <c r="D579" s="421">
        <v>832.28</v>
      </c>
    </row>
    <row r="580" spans="1:4">
      <c r="A580" s="421">
        <v>2</v>
      </c>
      <c r="B580" s="421">
        <v>1</v>
      </c>
      <c r="C580" s="422">
        <v>100164.57</v>
      </c>
      <c r="D580" s="421">
        <v>853.74</v>
      </c>
    </row>
    <row r="581" spans="1:4">
      <c r="A581" s="421">
        <v>2</v>
      </c>
      <c r="B581" s="421">
        <v>1</v>
      </c>
      <c r="C581" s="422">
        <v>104752.91</v>
      </c>
      <c r="D581" s="421">
        <v>862.04</v>
      </c>
    </row>
    <row r="582" spans="1:4">
      <c r="A582" s="421">
        <v>2</v>
      </c>
      <c r="B582" s="421">
        <v>1</v>
      </c>
      <c r="C582" s="422">
        <v>54075.85</v>
      </c>
      <c r="D582" s="421">
        <v>919.07</v>
      </c>
    </row>
    <row r="583" spans="1:4">
      <c r="A583" s="421">
        <v>2</v>
      </c>
      <c r="B583" s="421">
        <v>1</v>
      </c>
      <c r="C583" s="422">
        <v>69507.649999999994</v>
      </c>
      <c r="D583" s="421">
        <v>921.48</v>
      </c>
    </row>
    <row r="584" spans="1:4">
      <c r="A584" s="421">
        <v>2</v>
      </c>
      <c r="B584" s="421">
        <v>1</v>
      </c>
      <c r="C584" s="422">
        <v>91329.58</v>
      </c>
      <c r="D584" s="421">
        <v>943.24</v>
      </c>
    </row>
    <row r="585" spans="1:4">
      <c r="A585" s="421">
        <v>2</v>
      </c>
      <c r="B585" s="421">
        <v>1</v>
      </c>
      <c r="C585" s="422">
        <v>61146.35</v>
      </c>
      <c r="D585" s="421">
        <v>983.24</v>
      </c>
    </row>
    <row r="586" spans="1:4">
      <c r="A586" s="421">
        <v>2</v>
      </c>
      <c r="B586" s="421">
        <v>1</v>
      </c>
      <c r="C586" s="422">
        <v>131074.53</v>
      </c>
      <c r="D586" s="421">
        <v>1049.72</v>
      </c>
    </row>
    <row r="587" spans="1:4">
      <c r="A587" s="421">
        <v>2</v>
      </c>
      <c r="B587" s="421">
        <v>1</v>
      </c>
      <c r="C587" s="422">
        <v>74146.559999999998</v>
      </c>
      <c r="D587" s="421">
        <v>1095.5999999999999</v>
      </c>
    </row>
    <row r="588" spans="1:4">
      <c r="A588" s="421">
        <v>2</v>
      </c>
      <c r="B588" s="421">
        <v>1</v>
      </c>
      <c r="C588" s="422">
        <v>137755.51</v>
      </c>
      <c r="D588" s="421">
        <v>1131.4000000000001</v>
      </c>
    </row>
    <row r="589" spans="1:4">
      <c r="A589" s="421">
        <v>2</v>
      </c>
      <c r="B589" s="421">
        <v>1</v>
      </c>
      <c r="C589" s="422">
        <v>138935.24</v>
      </c>
      <c r="D589" s="421">
        <v>1139.3800000000001</v>
      </c>
    </row>
    <row r="590" spans="1:4">
      <c r="A590" s="421">
        <v>2</v>
      </c>
      <c r="B590" s="421">
        <v>1</v>
      </c>
      <c r="C590" s="422">
        <v>100907.35</v>
      </c>
      <c r="D590" s="421">
        <v>1261.4000000000001</v>
      </c>
    </row>
    <row r="591" spans="1:4">
      <c r="A591" s="421">
        <v>2</v>
      </c>
      <c r="B591" s="421">
        <v>1</v>
      </c>
      <c r="C591" s="422">
        <v>94735.03</v>
      </c>
      <c r="D591" s="421">
        <v>1323.76</v>
      </c>
    </row>
    <row r="592" spans="1:4">
      <c r="A592" s="421">
        <v>2</v>
      </c>
      <c r="B592" s="421">
        <v>1</v>
      </c>
      <c r="C592" s="422">
        <v>103964.63</v>
      </c>
      <c r="D592" s="421">
        <v>1365.96</v>
      </c>
    </row>
    <row r="593" spans="1:4">
      <c r="A593" s="421">
        <v>2</v>
      </c>
      <c r="B593" s="421">
        <v>1</v>
      </c>
      <c r="C593" s="422">
        <v>119506.49</v>
      </c>
      <c r="D593" s="421">
        <v>1505.84</v>
      </c>
    </row>
    <row r="594" spans="1:4">
      <c r="A594" s="421">
        <v>2</v>
      </c>
      <c r="B594" s="421">
        <v>1</v>
      </c>
      <c r="C594" s="422">
        <v>520565.22</v>
      </c>
      <c r="D594" s="421">
        <v>1534.24</v>
      </c>
    </row>
    <row r="595" spans="1:4">
      <c r="A595" s="421">
        <v>2</v>
      </c>
      <c r="B595" s="421">
        <v>1</v>
      </c>
      <c r="C595" s="422">
        <v>84778.98</v>
      </c>
      <c r="D595" s="421">
        <v>1567.8</v>
      </c>
    </row>
    <row r="596" spans="1:4">
      <c r="A596" s="421">
        <v>2</v>
      </c>
      <c r="B596" s="421">
        <v>1</v>
      </c>
      <c r="C596" s="422">
        <v>77947.67</v>
      </c>
      <c r="D596" s="421">
        <v>1738.76</v>
      </c>
    </row>
    <row r="597" spans="1:4">
      <c r="A597" s="421">
        <v>2</v>
      </c>
      <c r="B597" s="421">
        <v>1</v>
      </c>
      <c r="C597" s="422">
        <v>127726.75</v>
      </c>
      <c r="D597" s="421">
        <v>1764.9</v>
      </c>
    </row>
    <row r="598" spans="1:4">
      <c r="A598" s="421">
        <v>2</v>
      </c>
      <c r="B598" s="421">
        <v>1</v>
      </c>
      <c r="C598" s="422">
        <v>218279.11</v>
      </c>
      <c r="D598" s="421">
        <v>1774.42</v>
      </c>
    </row>
    <row r="599" spans="1:4">
      <c r="A599" s="421">
        <v>2</v>
      </c>
      <c r="B599" s="421">
        <v>1</v>
      </c>
      <c r="C599" s="422">
        <v>228058.87</v>
      </c>
      <c r="D599" s="421">
        <v>1883.7</v>
      </c>
    </row>
    <row r="600" spans="1:4">
      <c r="A600" s="421">
        <v>2</v>
      </c>
      <c r="B600" s="421">
        <v>1</v>
      </c>
      <c r="C600" s="422">
        <v>56673.99</v>
      </c>
      <c r="D600" s="421">
        <v>1885.34</v>
      </c>
    </row>
    <row r="601" spans="1:4">
      <c r="A601" s="421">
        <v>2</v>
      </c>
      <c r="B601" s="421">
        <v>1</v>
      </c>
      <c r="C601" s="422">
        <v>156835.73000000001</v>
      </c>
      <c r="D601" s="421">
        <v>2151.98</v>
      </c>
    </row>
    <row r="602" spans="1:4">
      <c r="A602" s="421">
        <v>2.02</v>
      </c>
      <c r="B602" s="421">
        <v>1</v>
      </c>
      <c r="C602" s="422">
        <v>86281.07</v>
      </c>
      <c r="D602" s="421">
        <v>1102.04</v>
      </c>
    </row>
    <row r="603" spans="1:4">
      <c r="A603" s="421">
        <v>2.0299999999999998</v>
      </c>
      <c r="B603" s="421">
        <v>1</v>
      </c>
      <c r="C603" s="422">
        <v>206079.27</v>
      </c>
      <c r="D603" s="421">
        <v>1730.51</v>
      </c>
    </row>
    <row r="604" spans="1:4">
      <c r="A604" s="421">
        <v>2.0499999999999998</v>
      </c>
      <c r="B604" s="421">
        <v>1</v>
      </c>
      <c r="C604" s="422">
        <v>120782.13</v>
      </c>
      <c r="D604" s="421">
        <v>319.52</v>
      </c>
    </row>
    <row r="605" spans="1:4">
      <c r="A605" s="421">
        <v>2.0499999999999998</v>
      </c>
      <c r="B605" s="421">
        <v>1</v>
      </c>
      <c r="C605" s="422">
        <v>89735.61</v>
      </c>
      <c r="D605" s="421">
        <v>743.88</v>
      </c>
    </row>
    <row r="606" spans="1:4">
      <c r="A606" s="421">
        <v>2.06</v>
      </c>
      <c r="B606" s="421">
        <v>1</v>
      </c>
      <c r="C606" s="422">
        <v>116969.62</v>
      </c>
      <c r="D606" s="421">
        <v>1227.74</v>
      </c>
    </row>
    <row r="607" spans="1:4">
      <c r="A607" s="421">
        <v>2.0699999999999998</v>
      </c>
      <c r="B607" s="421">
        <v>1</v>
      </c>
      <c r="C607" s="422">
        <v>2257.9299999999998</v>
      </c>
      <c r="D607" s="421">
        <v>167.23</v>
      </c>
    </row>
    <row r="608" spans="1:4">
      <c r="A608" s="421">
        <v>2.0699999999999998</v>
      </c>
      <c r="B608" s="421">
        <v>1</v>
      </c>
      <c r="C608" s="422">
        <v>106520.9</v>
      </c>
      <c r="D608" s="421">
        <v>333.22</v>
      </c>
    </row>
    <row r="609" spans="1:4">
      <c r="A609" s="421">
        <v>2.0699999999999998</v>
      </c>
      <c r="B609" s="421">
        <v>1</v>
      </c>
      <c r="C609" s="422">
        <v>68801.39</v>
      </c>
      <c r="D609" s="421">
        <v>890.6</v>
      </c>
    </row>
    <row r="610" spans="1:4">
      <c r="A610" s="421">
        <v>2.0699999999999998</v>
      </c>
      <c r="B610" s="421">
        <v>1</v>
      </c>
      <c r="C610" s="422">
        <v>125070.57</v>
      </c>
      <c r="D610" s="421">
        <v>2217.64</v>
      </c>
    </row>
    <row r="611" spans="1:4">
      <c r="A611" s="421">
        <v>2.08</v>
      </c>
      <c r="B611" s="421">
        <v>1</v>
      </c>
      <c r="C611" s="422">
        <v>63724.160000000003</v>
      </c>
      <c r="D611" s="421">
        <v>631.13</v>
      </c>
    </row>
    <row r="612" spans="1:4">
      <c r="A612" s="421">
        <v>2.08</v>
      </c>
      <c r="B612" s="421">
        <v>1</v>
      </c>
      <c r="C612" s="422">
        <v>85070.14</v>
      </c>
      <c r="D612" s="421">
        <v>1218.3699999999999</v>
      </c>
    </row>
    <row r="613" spans="1:4">
      <c r="A613" s="421">
        <v>2.08</v>
      </c>
      <c r="B613" s="421">
        <v>1</v>
      </c>
      <c r="C613" s="422">
        <v>185788.23</v>
      </c>
      <c r="D613" s="421">
        <v>2234.34</v>
      </c>
    </row>
    <row r="614" spans="1:4">
      <c r="A614" s="421">
        <v>2.09</v>
      </c>
      <c r="B614" s="421">
        <v>1</v>
      </c>
      <c r="C614" s="422">
        <v>102749.14</v>
      </c>
      <c r="D614" s="421">
        <v>881.73</v>
      </c>
    </row>
    <row r="615" spans="1:4">
      <c r="A615" s="421">
        <v>2.1</v>
      </c>
      <c r="B615" s="421">
        <v>1</v>
      </c>
      <c r="C615" s="422">
        <v>97294.85</v>
      </c>
      <c r="D615" s="421">
        <v>842.8</v>
      </c>
    </row>
    <row r="616" spans="1:4">
      <c r="A616" s="421">
        <v>2.11</v>
      </c>
      <c r="B616" s="421">
        <v>1</v>
      </c>
      <c r="C616" s="422">
        <v>48778.080000000002</v>
      </c>
      <c r="D616" s="421">
        <v>486.04</v>
      </c>
    </row>
    <row r="617" spans="1:4">
      <c r="A617" s="421">
        <v>2.11</v>
      </c>
      <c r="B617" s="421">
        <v>1</v>
      </c>
      <c r="C617" s="422">
        <v>64727.91</v>
      </c>
      <c r="D617" s="421">
        <v>718.95</v>
      </c>
    </row>
    <row r="618" spans="1:4">
      <c r="A618" s="421">
        <v>2.11</v>
      </c>
      <c r="B618" s="421">
        <v>1</v>
      </c>
      <c r="C618" s="422">
        <v>103955.93</v>
      </c>
      <c r="D618" s="421">
        <v>1284.8</v>
      </c>
    </row>
    <row r="619" spans="1:4">
      <c r="A619" s="421">
        <v>2.13</v>
      </c>
      <c r="B619" s="421">
        <v>1</v>
      </c>
      <c r="C619" s="422">
        <v>123524.62</v>
      </c>
      <c r="D619" s="421">
        <v>366.8</v>
      </c>
    </row>
    <row r="620" spans="1:4">
      <c r="A620" s="421">
        <v>2.15</v>
      </c>
      <c r="B620" s="421">
        <v>1</v>
      </c>
      <c r="C620" s="422">
        <v>49004.28</v>
      </c>
      <c r="D620" s="421">
        <v>1072.23</v>
      </c>
    </row>
    <row r="621" spans="1:4">
      <c r="A621" s="421">
        <v>2.15</v>
      </c>
      <c r="B621" s="421">
        <v>1</v>
      </c>
      <c r="C621" s="422">
        <v>76627.38</v>
      </c>
      <c r="D621" s="421">
        <v>1214.47</v>
      </c>
    </row>
    <row r="622" spans="1:4">
      <c r="A622" s="421">
        <v>2.15</v>
      </c>
      <c r="B622" s="421">
        <v>1</v>
      </c>
      <c r="C622" s="422">
        <v>47791.23</v>
      </c>
      <c r="D622" s="421">
        <v>1303.4100000000001</v>
      </c>
    </row>
    <row r="623" spans="1:4">
      <c r="A623" s="421">
        <v>2.15</v>
      </c>
      <c r="B623" s="421">
        <v>1</v>
      </c>
      <c r="C623" s="422">
        <v>148546.35999999999</v>
      </c>
      <c r="D623" s="421">
        <v>1308.1199999999999</v>
      </c>
    </row>
    <row r="624" spans="1:4">
      <c r="A624" s="421">
        <v>2.16</v>
      </c>
      <c r="B624" s="421">
        <v>1</v>
      </c>
      <c r="C624" s="422">
        <v>53745.04</v>
      </c>
      <c r="D624" s="421">
        <v>541.25</v>
      </c>
    </row>
    <row r="625" spans="1:4">
      <c r="A625" s="421">
        <v>2.17</v>
      </c>
      <c r="B625" s="421">
        <v>1</v>
      </c>
      <c r="C625" s="422">
        <v>32523.86</v>
      </c>
      <c r="D625" s="421">
        <v>261.93</v>
      </c>
    </row>
    <row r="626" spans="1:4">
      <c r="A626" s="421">
        <v>2.17</v>
      </c>
      <c r="B626" s="421">
        <v>1</v>
      </c>
      <c r="C626" s="422">
        <v>29325.200000000001</v>
      </c>
      <c r="D626" s="421">
        <v>658.87</v>
      </c>
    </row>
    <row r="627" spans="1:4">
      <c r="A627" s="421">
        <v>2.17</v>
      </c>
      <c r="B627" s="421">
        <v>1</v>
      </c>
      <c r="C627" s="422">
        <v>77031.820000000007</v>
      </c>
      <c r="D627" s="421">
        <v>797.79</v>
      </c>
    </row>
    <row r="628" spans="1:4">
      <c r="A628" s="421">
        <v>2.19</v>
      </c>
      <c r="B628" s="421">
        <v>1</v>
      </c>
      <c r="C628" s="422">
        <v>30495.17</v>
      </c>
      <c r="D628" s="421">
        <v>285.64999999999998</v>
      </c>
    </row>
    <row r="629" spans="1:4">
      <c r="A629" s="421">
        <v>2.19</v>
      </c>
      <c r="B629" s="421">
        <v>1</v>
      </c>
      <c r="C629" s="422">
        <v>48057.54</v>
      </c>
      <c r="D629" s="421">
        <v>837.66</v>
      </c>
    </row>
    <row r="630" spans="1:4">
      <c r="A630" s="421">
        <v>2.19</v>
      </c>
      <c r="B630" s="421">
        <v>1</v>
      </c>
      <c r="C630" s="422">
        <v>87726.42</v>
      </c>
      <c r="D630" s="421">
        <v>1133.1600000000001</v>
      </c>
    </row>
    <row r="631" spans="1:4">
      <c r="A631" s="421">
        <v>2.19</v>
      </c>
      <c r="B631" s="421">
        <v>1</v>
      </c>
      <c r="C631" s="422">
        <v>9189.14</v>
      </c>
      <c r="D631" s="421">
        <v>1382.88</v>
      </c>
    </row>
    <row r="632" spans="1:4">
      <c r="A632" s="421">
        <v>2.19</v>
      </c>
      <c r="B632" s="421">
        <v>1</v>
      </c>
      <c r="C632" s="422">
        <v>88480.03</v>
      </c>
      <c r="D632" s="421">
        <v>1702.37</v>
      </c>
    </row>
    <row r="633" spans="1:4">
      <c r="A633" s="421">
        <v>2.2000000000000002</v>
      </c>
      <c r="B633" s="421">
        <v>1</v>
      </c>
      <c r="C633" s="422">
        <v>131537.9</v>
      </c>
      <c r="D633" s="421">
        <v>663.72</v>
      </c>
    </row>
    <row r="634" spans="1:4">
      <c r="A634" s="421">
        <v>2.2000000000000002</v>
      </c>
      <c r="B634" s="421">
        <v>1</v>
      </c>
      <c r="C634" s="422">
        <v>102321.41</v>
      </c>
      <c r="D634" s="421">
        <v>944.61</v>
      </c>
    </row>
    <row r="635" spans="1:4">
      <c r="A635" s="421">
        <v>2.2000000000000002</v>
      </c>
      <c r="B635" s="421">
        <v>1</v>
      </c>
      <c r="C635" s="422">
        <v>226405.17</v>
      </c>
      <c r="D635" s="421">
        <v>2065.2399999999998</v>
      </c>
    </row>
    <row r="636" spans="1:4">
      <c r="A636" s="421">
        <v>2.21</v>
      </c>
      <c r="B636" s="421">
        <v>1</v>
      </c>
      <c r="C636" s="422">
        <v>54577.38</v>
      </c>
      <c r="D636" s="421">
        <v>717</v>
      </c>
    </row>
    <row r="637" spans="1:4">
      <c r="A637" s="421">
        <v>2.21</v>
      </c>
      <c r="B637" s="421">
        <v>1</v>
      </c>
      <c r="C637" s="422">
        <v>301611.18</v>
      </c>
      <c r="D637" s="421">
        <v>836.4</v>
      </c>
    </row>
    <row r="638" spans="1:4">
      <c r="A638" s="421">
        <v>2.21</v>
      </c>
      <c r="B638" s="421">
        <v>1</v>
      </c>
      <c r="C638" s="422">
        <v>171172.59</v>
      </c>
      <c r="D638" s="421">
        <v>1574.26</v>
      </c>
    </row>
    <row r="639" spans="1:4">
      <c r="A639" s="421">
        <v>2.2400000000000002</v>
      </c>
      <c r="B639" s="421">
        <v>1</v>
      </c>
      <c r="C639" s="422">
        <v>100799.03</v>
      </c>
      <c r="D639" s="421">
        <v>1107</v>
      </c>
    </row>
    <row r="640" spans="1:4">
      <c r="A640" s="421">
        <v>2.25</v>
      </c>
      <c r="B640" s="421">
        <v>1</v>
      </c>
      <c r="C640" s="422">
        <v>16018.41</v>
      </c>
      <c r="D640" s="421">
        <v>570.69000000000005</v>
      </c>
    </row>
    <row r="641" spans="1:4">
      <c r="A641" s="421">
        <v>2.25</v>
      </c>
      <c r="B641" s="421">
        <v>1</v>
      </c>
      <c r="C641" s="422">
        <v>104935.26</v>
      </c>
      <c r="D641" s="421">
        <v>1439.57</v>
      </c>
    </row>
    <row r="642" spans="1:4">
      <c r="A642" s="421">
        <v>2.25</v>
      </c>
      <c r="B642" s="421">
        <v>1</v>
      </c>
      <c r="C642" s="422">
        <v>70717.73</v>
      </c>
      <c r="D642" s="421">
        <v>1688.4</v>
      </c>
    </row>
    <row r="643" spans="1:4">
      <c r="A643" s="421">
        <v>2.2599999999999998</v>
      </c>
      <c r="B643" s="421">
        <v>1</v>
      </c>
      <c r="C643" s="422">
        <v>72626.47</v>
      </c>
      <c r="D643" s="421">
        <v>940.54</v>
      </c>
    </row>
    <row r="644" spans="1:4">
      <c r="A644" s="421">
        <v>2.2599999999999998</v>
      </c>
      <c r="B644" s="421">
        <v>1</v>
      </c>
      <c r="C644" s="422">
        <v>160073.22</v>
      </c>
      <c r="D644" s="421">
        <v>1838.11</v>
      </c>
    </row>
    <row r="645" spans="1:4">
      <c r="A645" s="421">
        <v>2.2799999999999998</v>
      </c>
      <c r="B645" s="421">
        <v>1</v>
      </c>
      <c r="C645" s="422">
        <v>115091.33</v>
      </c>
      <c r="D645" s="421">
        <v>1738.4</v>
      </c>
    </row>
    <row r="646" spans="1:4">
      <c r="A646" s="421">
        <v>2.2799999999999998</v>
      </c>
      <c r="B646" s="421">
        <v>1</v>
      </c>
      <c r="C646" s="422">
        <v>50290.81</v>
      </c>
      <c r="D646" s="421">
        <v>1973.15</v>
      </c>
    </row>
    <row r="647" spans="1:4">
      <c r="A647" s="421">
        <v>2.2799999999999998</v>
      </c>
      <c r="B647" s="421">
        <v>1</v>
      </c>
      <c r="C647" s="422">
        <v>98048.81</v>
      </c>
      <c r="D647" s="421">
        <v>2814.94</v>
      </c>
    </row>
    <row r="648" spans="1:4">
      <c r="A648" s="421">
        <v>2.2999999999999998</v>
      </c>
      <c r="B648" s="421">
        <v>1</v>
      </c>
      <c r="C648" s="422">
        <v>38213.49</v>
      </c>
      <c r="D648" s="421">
        <v>573.64</v>
      </c>
    </row>
    <row r="649" spans="1:4">
      <c r="A649" s="421">
        <v>2.2999999999999998</v>
      </c>
      <c r="B649" s="421">
        <v>1</v>
      </c>
      <c r="C649" s="422">
        <v>70529.47</v>
      </c>
      <c r="D649" s="421">
        <v>971.8</v>
      </c>
    </row>
    <row r="650" spans="1:4">
      <c r="A650" s="421">
        <v>2.31</v>
      </c>
      <c r="B650" s="421">
        <v>1</v>
      </c>
      <c r="C650" s="422">
        <v>71327.289999999994</v>
      </c>
      <c r="D650" s="421">
        <v>714.34</v>
      </c>
    </row>
    <row r="651" spans="1:4">
      <c r="A651" s="421">
        <v>2.3199999999999998</v>
      </c>
      <c r="B651" s="421">
        <v>1</v>
      </c>
      <c r="C651" s="422">
        <v>131782.79</v>
      </c>
      <c r="D651" s="421">
        <v>1742.17</v>
      </c>
    </row>
    <row r="652" spans="1:4">
      <c r="A652" s="421">
        <v>2.33</v>
      </c>
      <c r="B652" s="421">
        <v>1</v>
      </c>
      <c r="C652" s="422">
        <v>144897.79</v>
      </c>
      <c r="D652" s="421">
        <v>3102.12</v>
      </c>
    </row>
    <row r="653" spans="1:4">
      <c r="A653" s="421">
        <v>2.34</v>
      </c>
      <c r="B653" s="421">
        <v>1</v>
      </c>
      <c r="C653" s="422">
        <v>7344.7</v>
      </c>
      <c r="D653" s="421">
        <v>436.44</v>
      </c>
    </row>
    <row r="654" spans="1:4">
      <c r="A654" s="421">
        <v>2.34</v>
      </c>
      <c r="B654" s="421">
        <v>1</v>
      </c>
      <c r="C654" s="422">
        <v>92445.84</v>
      </c>
      <c r="D654" s="421">
        <v>1189.5999999999999</v>
      </c>
    </row>
    <row r="655" spans="1:4">
      <c r="A655" s="421">
        <v>2.36</v>
      </c>
      <c r="B655" s="421">
        <v>1</v>
      </c>
      <c r="C655" s="422">
        <v>102255.27</v>
      </c>
      <c r="D655" s="421">
        <v>872.2</v>
      </c>
    </row>
    <row r="656" spans="1:4">
      <c r="A656" s="421">
        <v>2.36</v>
      </c>
      <c r="B656" s="421">
        <v>1</v>
      </c>
      <c r="C656" s="422">
        <v>18940.04</v>
      </c>
      <c r="D656" s="421">
        <v>916.46</v>
      </c>
    </row>
    <row r="657" spans="1:4">
      <c r="A657" s="421">
        <v>2.36</v>
      </c>
      <c r="B657" s="421">
        <v>1</v>
      </c>
      <c r="C657" s="422">
        <v>35329.410000000003</v>
      </c>
      <c r="D657" s="421">
        <v>964.66</v>
      </c>
    </row>
    <row r="658" spans="1:4">
      <c r="A658" s="421">
        <v>2.36</v>
      </c>
      <c r="B658" s="421">
        <v>1</v>
      </c>
      <c r="C658" s="422">
        <v>77345.34</v>
      </c>
      <c r="D658" s="421">
        <v>1021.13</v>
      </c>
    </row>
    <row r="659" spans="1:4">
      <c r="A659" s="421">
        <v>2.37</v>
      </c>
      <c r="B659" s="421">
        <v>1</v>
      </c>
      <c r="C659" s="422">
        <v>191744.55</v>
      </c>
      <c r="D659" s="421">
        <v>3653.25</v>
      </c>
    </row>
    <row r="660" spans="1:4">
      <c r="A660" s="421">
        <v>2.38</v>
      </c>
      <c r="B660" s="421">
        <v>1</v>
      </c>
      <c r="C660" s="422">
        <v>29904.55</v>
      </c>
      <c r="D660" s="421">
        <v>300.64999999999998</v>
      </c>
    </row>
    <row r="661" spans="1:4">
      <c r="A661" s="421">
        <v>2.38</v>
      </c>
      <c r="B661" s="421">
        <v>1</v>
      </c>
      <c r="C661" s="422">
        <v>84611.17</v>
      </c>
      <c r="D661" s="421">
        <v>926.16</v>
      </c>
    </row>
    <row r="662" spans="1:4">
      <c r="A662" s="421">
        <v>2.39</v>
      </c>
      <c r="B662" s="421">
        <v>1</v>
      </c>
      <c r="C662" s="422">
        <v>96615.41</v>
      </c>
      <c r="D662" s="421">
        <v>477.45</v>
      </c>
    </row>
    <row r="663" spans="1:4">
      <c r="A663" s="421">
        <v>2.4</v>
      </c>
      <c r="B663" s="421">
        <v>1</v>
      </c>
      <c r="C663" s="422">
        <v>98854.86</v>
      </c>
      <c r="D663" s="421">
        <v>1577.58</v>
      </c>
    </row>
    <row r="664" spans="1:4">
      <c r="A664" s="421">
        <v>2.41</v>
      </c>
      <c r="B664" s="421">
        <v>1</v>
      </c>
      <c r="C664" s="422">
        <v>80433.929999999993</v>
      </c>
      <c r="D664" s="421">
        <v>933.2</v>
      </c>
    </row>
    <row r="665" spans="1:4">
      <c r="A665" s="421">
        <v>2.41</v>
      </c>
      <c r="B665" s="421">
        <v>1</v>
      </c>
      <c r="C665" s="422">
        <v>50428.3</v>
      </c>
      <c r="D665" s="421">
        <v>1011.32</v>
      </c>
    </row>
    <row r="666" spans="1:4">
      <c r="A666" s="421">
        <v>2.42</v>
      </c>
      <c r="B666" s="421">
        <v>1</v>
      </c>
      <c r="C666" s="422">
        <v>109597.02</v>
      </c>
      <c r="D666" s="421">
        <v>1095.5</v>
      </c>
    </row>
    <row r="667" spans="1:4">
      <c r="A667" s="421">
        <v>2.4300000000000002</v>
      </c>
      <c r="B667" s="421">
        <v>1</v>
      </c>
      <c r="C667" s="422">
        <v>38601.300000000003</v>
      </c>
      <c r="D667" s="421">
        <v>584.67999999999995</v>
      </c>
    </row>
    <row r="668" spans="1:4">
      <c r="A668" s="421">
        <v>2.4300000000000002</v>
      </c>
      <c r="B668" s="421">
        <v>1</v>
      </c>
      <c r="C668" s="422">
        <v>117778.91</v>
      </c>
      <c r="D668" s="421">
        <v>1169.03</v>
      </c>
    </row>
    <row r="669" spans="1:4">
      <c r="A669" s="421">
        <v>2.4300000000000002</v>
      </c>
      <c r="B669" s="421">
        <v>1</v>
      </c>
      <c r="C669" s="422">
        <v>134553.29</v>
      </c>
      <c r="D669" s="421">
        <v>1356.08</v>
      </c>
    </row>
    <row r="670" spans="1:4">
      <c r="A670" s="421">
        <v>2.44</v>
      </c>
      <c r="B670" s="421">
        <v>1</v>
      </c>
      <c r="C670" s="422">
        <v>55708.88</v>
      </c>
      <c r="D670" s="421">
        <v>1113.23</v>
      </c>
    </row>
    <row r="671" spans="1:4">
      <c r="A671" s="421">
        <v>2.4500000000000002</v>
      </c>
      <c r="B671" s="421">
        <v>1</v>
      </c>
      <c r="C671" s="422">
        <v>50963.55</v>
      </c>
      <c r="D671" s="421">
        <v>959.76</v>
      </c>
    </row>
    <row r="672" spans="1:4">
      <c r="A672" s="421">
        <v>2.4500000000000002</v>
      </c>
      <c r="B672" s="421">
        <v>1</v>
      </c>
      <c r="C672" s="422">
        <v>37687.32</v>
      </c>
      <c r="D672" s="421">
        <v>1144.01</v>
      </c>
    </row>
    <row r="673" spans="1:4">
      <c r="A673" s="421">
        <v>2.46</v>
      </c>
      <c r="B673" s="421">
        <v>1</v>
      </c>
      <c r="C673" s="422">
        <v>136655.70000000001</v>
      </c>
      <c r="D673" s="421">
        <v>442.12</v>
      </c>
    </row>
    <row r="674" spans="1:4">
      <c r="A674" s="421">
        <v>2.4700000000000002</v>
      </c>
      <c r="B674" s="421">
        <v>1</v>
      </c>
      <c r="C674" s="422">
        <v>197816.44</v>
      </c>
      <c r="D674" s="421">
        <v>2006.35</v>
      </c>
    </row>
    <row r="675" spans="1:4">
      <c r="A675" s="421">
        <v>2.48</v>
      </c>
      <c r="B675" s="421">
        <v>1</v>
      </c>
      <c r="C675" s="422">
        <v>26717.5</v>
      </c>
      <c r="D675" s="421">
        <v>926.57</v>
      </c>
    </row>
    <row r="676" spans="1:4">
      <c r="A676" s="421">
        <v>2.4900000000000002</v>
      </c>
      <c r="B676" s="421">
        <v>1</v>
      </c>
      <c r="C676" s="422">
        <v>34699.949999999997</v>
      </c>
      <c r="D676" s="421">
        <v>348.28</v>
      </c>
    </row>
    <row r="677" spans="1:4">
      <c r="A677" s="421">
        <v>2.5</v>
      </c>
      <c r="B677" s="421">
        <v>1</v>
      </c>
      <c r="C677" s="422">
        <v>77192.36</v>
      </c>
      <c r="D677" s="421">
        <v>1192.96</v>
      </c>
    </row>
    <row r="678" spans="1:4">
      <c r="A678" s="421">
        <v>2.5</v>
      </c>
      <c r="B678" s="421">
        <v>1</v>
      </c>
      <c r="C678" s="422">
        <v>78438.95</v>
      </c>
      <c r="D678" s="421">
        <v>1368.48</v>
      </c>
    </row>
    <row r="679" spans="1:4">
      <c r="A679" s="421">
        <v>2.5</v>
      </c>
      <c r="B679" s="421">
        <v>1</v>
      </c>
      <c r="C679" s="422">
        <v>172820.92</v>
      </c>
      <c r="D679" s="421">
        <v>1777.39</v>
      </c>
    </row>
    <row r="680" spans="1:4">
      <c r="A680" s="421">
        <v>2.52</v>
      </c>
      <c r="B680" s="421">
        <v>1</v>
      </c>
      <c r="C680" s="422">
        <v>137038.12</v>
      </c>
      <c r="D680" s="421">
        <v>1426.05</v>
      </c>
    </row>
    <row r="681" spans="1:4">
      <c r="A681" s="421">
        <v>2.52</v>
      </c>
      <c r="B681" s="421">
        <v>1</v>
      </c>
      <c r="C681" s="422">
        <v>93104.88</v>
      </c>
      <c r="D681" s="421">
        <v>3299.76</v>
      </c>
    </row>
    <row r="682" spans="1:4">
      <c r="A682" s="421">
        <v>2.54</v>
      </c>
      <c r="B682" s="421">
        <v>1</v>
      </c>
      <c r="C682" s="422">
        <v>63266.77</v>
      </c>
      <c r="D682" s="421">
        <v>2516.96</v>
      </c>
    </row>
    <row r="683" spans="1:4">
      <c r="A683" s="421">
        <v>2.5499999999999998</v>
      </c>
      <c r="B683" s="421">
        <v>1</v>
      </c>
      <c r="C683" s="422">
        <v>141669.4</v>
      </c>
      <c r="D683" s="421">
        <v>1530.52</v>
      </c>
    </row>
    <row r="684" spans="1:4">
      <c r="A684" s="421">
        <v>2.5499999999999998</v>
      </c>
      <c r="B684" s="421">
        <v>1</v>
      </c>
      <c r="C684" s="422">
        <v>155036.96</v>
      </c>
      <c r="D684" s="421">
        <v>1735.97</v>
      </c>
    </row>
    <row r="685" spans="1:4">
      <c r="A685" s="421">
        <v>2.58</v>
      </c>
      <c r="B685" s="421">
        <v>1</v>
      </c>
      <c r="C685" s="422">
        <v>18345.919999999998</v>
      </c>
      <c r="D685" s="421">
        <v>545.48</v>
      </c>
    </row>
    <row r="686" spans="1:4">
      <c r="A686" s="421">
        <v>2.58</v>
      </c>
      <c r="B686" s="421">
        <v>1</v>
      </c>
      <c r="C686" s="422">
        <v>167065.5</v>
      </c>
      <c r="D686" s="421">
        <v>1792.3</v>
      </c>
    </row>
    <row r="687" spans="1:4">
      <c r="A687" s="421">
        <v>2.6</v>
      </c>
      <c r="B687" s="421">
        <v>1</v>
      </c>
      <c r="C687" s="422">
        <v>158164.04999999999</v>
      </c>
      <c r="D687" s="421">
        <v>1505.16</v>
      </c>
    </row>
    <row r="688" spans="1:4">
      <c r="A688" s="421">
        <v>2.61</v>
      </c>
      <c r="B688" s="421">
        <v>1</v>
      </c>
      <c r="C688" s="422">
        <v>105946.06</v>
      </c>
      <c r="D688" s="421">
        <v>1279.06</v>
      </c>
    </row>
    <row r="689" spans="1:4">
      <c r="A689" s="421">
        <v>2.62</v>
      </c>
      <c r="B689" s="421">
        <v>1</v>
      </c>
      <c r="C689" s="422">
        <v>94501.21</v>
      </c>
      <c r="D689" s="421">
        <v>1034.5999999999999</v>
      </c>
    </row>
    <row r="690" spans="1:4">
      <c r="A690" s="421">
        <v>2.62</v>
      </c>
      <c r="B690" s="421">
        <v>1</v>
      </c>
      <c r="C690" s="422">
        <v>234597.89</v>
      </c>
      <c r="D690" s="421">
        <v>2539.14</v>
      </c>
    </row>
    <row r="691" spans="1:4">
      <c r="A691" s="421">
        <v>2.62</v>
      </c>
      <c r="B691" s="421">
        <v>1</v>
      </c>
      <c r="C691" s="422">
        <v>145631.85</v>
      </c>
      <c r="D691" s="421">
        <v>2789.94</v>
      </c>
    </row>
    <row r="692" spans="1:4">
      <c r="A692" s="421">
        <v>2.64</v>
      </c>
      <c r="B692" s="421">
        <v>1</v>
      </c>
      <c r="C692" s="422">
        <v>60946.35</v>
      </c>
      <c r="D692" s="421">
        <v>1129</v>
      </c>
    </row>
    <row r="693" spans="1:4">
      <c r="A693" s="421">
        <v>2.64</v>
      </c>
      <c r="B693" s="421">
        <v>1</v>
      </c>
      <c r="C693" s="422">
        <v>82831.039999999994</v>
      </c>
      <c r="D693" s="421">
        <v>1760.7</v>
      </c>
    </row>
    <row r="694" spans="1:4">
      <c r="A694" s="421">
        <v>2.65</v>
      </c>
      <c r="B694" s="421">
        <v>1</v>
      </c>
      <c r="C694" s="422">
        <v>64077.57</v>
      </c>
      <c r="D694" s="421">
        <v>1173.3900000000001</v>
      </c>
    </row>
    <row r="695" spans="1:4">
      <c r="A695" s="421">
        <v>2.66</v>
      </c>
      <c r="B695" s="421">
        <v>1</v>
      </c>
      <c r="C695" s="422">
        <v>201418.5</v>
      </c>
      <c r="D695" s="421">
        <v>568.95000000000005</v>
      </c>
    </row>
    <row r="696" spans="1:4">
      <c r="A696" s="421">
        <v>2.66</v>
      </c>
      <c r="B696" s="421">
        <v>1</v>
      </c>
      <c r="C696" s="422">
        <v>82667.19</v>
      </c>
      <c r="D696" s="421">
        <v>1674.84</v>
      </c>
    </row>
    <row r="697" spans="1:4">
      <c r="A697" s="421">
        <v>2.67</v>
      </c>
      <c r="B697" s="421">
        <v>1</v>
      </c>
      <c r="C697" s="422">
        <v>34637.300000000003</v>
      </c>
      <c r="D697" s="421">
        <v>561.20000000000005</v>
      </c>
    </row>
    <row r="698" spans="1:4">
      <c r="A698" s="421">
        <v>2.67</v>
      </c>
      <c r="B698" s="421">
        <v>1</v>
      </c>
      <c r="C698" s="422">
        <v>376639.2</v>
      </c>
      <c r="D698" s="421">
        <v>1269.8</v>
      </c>
    </row>
    <row r="699" spans="1:4">
      <c r="A699" s="421">
        <v>2.67</v>
      </c>
      <c r="B699" s="421">
        <v>1</v>
      </c>
      <c r="C699" s="422">
        <v>35105.08</v>
      </c>
      <c r="D699" s="421">
        <v>2670.1</v>
      </c>
    </row>
    <row r="700" spans="1:4">
      <c r="A700" s="421">
        <v>2.68</v>
      </c>
      <c r="B700" s="421">
        <v>1</v>
      </c>
      <c r="C700" s="422">
        <v>152153.59</v>
      </c>
      <c r="D700" s="421">
        <v>1682.22</v>
      </c>
    </row>
    <row r="701" spans="1:4">
      <c r="A701" s="421">
        <v>2.69</v>
      </c>
      <c r="B701" s="421">
        <v>1</v>
      </c>
      <c r="C701" s="422">
        <v>32278.63</v>
      </c>
      <c r="D701" s="421">
        <v>468.25</v>
      </c>
    </row>
    <row r="702" spans="1:4">
      <c r="A702" s="421">
        <v>2.69</v>
      </c>
      <c r="B702" s="421">
        <v>1</v>
      </c>
      <c r="C702" s="422">
        <v>58217.61</v>
      </c>
      <c r="D702" s="421">
        <v>996.94</v>
      </c>
    </row>
    <row r="703" spans="1:4">
      <c r="A703" s="421">
        <v>2.7</v>
      </c>
      <c r="B703" s="421">
        <v>1</v>
      </c>
      <c r="C703" s="422">
        <v>99887.54</v>
      </c>
      <c r="D703" s="421">
        <v>1829.17</v>
      </c>
    </row>
    <row r="704" spans="1:4">
      <c r="A704" s="421">
        <v>2.71</v>
      </c>
      <c r="B704" s="421">
        <v>1</v>
      </c>
      <c r="C704" s="422">
        <v>79542.31</v>
      </c>
      <c r="D704" s="421">
        <v>1405.2</v>
      </c>
    </row>
    <row r="705" spans="1:4">
      <c r="A705" s="421">
        <v>2.72</v>
      </c>
      <c r="B705" s="421">
        <v>1</v>
      </c>
      <c r="C705" s="422">
        <v>24121.87</v>
      </c>
      <c r="D705" s="421">
        <v>383.58</v>
      </c>
    </row>
    <row r="706" spans="1:4">
      <c r="A706" s="421">
        <v>2.72</v>
      </c>
      <c r="B706" s="421">
        <v>1</v>
      </c>
      <c r="C706" s="422">
        <v>125040.75</v>
      </c>
      <c r="D706" s="421">
        <v>1395.01</v>
      </c>
    </row>
    <row r="707" spans="1:4">
      <c r="A707" s="421">
        <v>2.73</v>
      </c>
      <c r="B707" s="421">
        <v>1</v>
      </c>
      <c r="C707" s="422">
        <v>46174.62</v>
      </c>
      <c r="D707" s="421">
        <v>1047.58</v>
      </c>
    </row>
    <row r="708" spans="1:4">
      <c r="A708" s="421">
        <v>2.73</v>
      </c>
      <c r="B708" s="421">
        <v>1</v>
      </c>
      <c r="C708" s="422">
        <v>64964.07</v>
      </c>
      <c r="D708" s="421">
        <v>1304.5</v>
      </c>
    </row>
    <row r="709" spans="1:4">
      <c r="A709" s="421">
        <v>2.73</v>
      </c>
      <c r="B709" s="421">
        <v>1</v>
      </c>
      <c r="C709" s="422">
        <v>84533.79</v>
      </c>
      <c r="D709" s="421">
        <v>1389.07</v>
      </c>
    </row>
    <row r="710" spans="1:4">
      <c r="A710" s="421">
        <v>2.75</v>
      </c>
      <c r="B710" s="421">
        <v>1</v>
      </c>
      <c r="C710" s="422">
        <v>107704.53</v>
      </c>
      <c r="D710" s="421">
        <v>1043.3699999999999</v>
      </c>
    </row>
    <row r="711" spans="1:4">
      <c r="A711" s="421">
        <v>2.76</v>
      </c>
      <c r="B711" s="421">
        <v>1</v>
      </c>
      <c r="C711" s="422">
        <v>114987.07</v>
      </c>
      <c r="D711" s="421">
        <v>1306.5</v>
      </c>
    </row>
    <row r="712" spans="1:4">
      <c r="A712" s="421">
        <v>2.76</v>
      </c>
      <c r="B712" s="421">
        <v>1</v>
      </c>
      <c r="C712" s="422">
        <v>127117.17</v>
      </c>
      <c r="D712" s="421">
        <v>1444.78</v>
      </c>
    </row>
    <row r="713" spans="1:4">
      <c r="A713" s="421">
        <v>2.77</v>
      </c>
      <c r="B713" s="421">
        <v>1</v>
      </c>
      <c r="C713" s="422">
        <v>40228.99</v>
      </c>
      <c r="D713" s="421">
        <v>481.37</v>
      </c>
    </row>
    <row r="714" spans="1:4">
      <c r="A714" s="421">
        <v>2.77</v>
      </c>
      <c r="B714" s="421">
        <v>1</v>
      </c>
      <c r="C714" s="422">
        <v>25760.49</v>
      </c>
      <c r="D714" s="421">
        <v>818.32</v>
      </c>
    </row>
    <row r="715" spans="1:4">
      <c r="A715" s="421">
        <v>2.78</v>
      </c>
      <c r="B715" s="421">
        <v>1</v>
      </c>
      <c r="C715" s="422">
        <v>174112.74</v>
      </c>
      <c r="D715" s="421">
        <v>602.6</v>
      </c>
    </row>
    <row r="716" spans="1:4">
      <c r="A716" s="421">
        <v>2.78</v>
      </c>
      <c r="B716" s="421">
        <v>1</v>
      </c>
      <c r="C716" s="422">
        <v>110632.84</v>
      </c>
      <c r="D716" s="421">
        <v>1303.1600000000001</v>
      </c>
    </row>
    <row r="717" spans="1:4">
      <c r="A717" s="421">
        <v>2.78</v>
      </c>
      <c r="B717" s="421">
        <v>1</v>
      </c>
      <c r="C717" s="422">
        <v>124074.25</v>
      </c>
      <c r="D717" s="421">
        <v>1970.9</v>
      </c>
    </row>
    <row r="718" spans="1:4">
      <c r="A718" s="421">
        <v>2.78</v>
      </c>
      <c r="B718" s="421">
        <v>1</v>
      </c>
      <c r="C718" s="422">
        <v>138813.04999999999</v>
      </c>
      <c r="D718" s="421">
        <v>3639.59</v>
      </c>
    </row>
    <row r="719" spans="1:4">
      <c r="A719" s="421">
        <v>2.79</v>
      </c>
      <c r="B719" s="421">
        <v>1</v>
      </c>
      <c r="C719" s="422">
        <v>96359.99</v>
      </c>
      <c r="D719" s="421">
        <v>1131.5</v>
      </c>
    </row>
    <row r="720" spans="1:4">
      <c r="A720" s="421">
        <v>2.8</v>
      </c>
      <c r="B720" s="421">
        <v>1</v>
      </c>
      <c r="C720" s="422">
        <v>79217.149999999994</v>
      </c>
      <c r="D720" s="421">
        <v>1434.42</v>
      </c>
    </row>
    <row r="721" spans="1:4">
      <c r="A721" s="421">
        <v>2.81</v>
      </c>
      <c r="B721" s="421">
        <v>1</v>
      </c>
      <c r="C721" s="422">
        <v>177784.13</v>
      </c>
      <c r="D721" s="421">
        <v>2957.92</v>
      </c>
    </row>
    <row r="722" spans="1:4">
      <c r="A722" s="421">
        <v>2.82</v>
      </c>
      <c r="B722" s="421">
        <v>1</v>
      </c>
      <c r="C722" s="422">
        <v>85617.78</v>
      </c>
      <c r="D722" s="421">
        <v>1658.03</v>
      </c>
    </row>
    <row r="723" spans="1:4">
      <c r="A723" s="421">
        <v>2.86</v>
      </c>
      <c r="B723" s="421">
        <v>1</v>
      </c>
      <c r="C723" s="422">
        <v>67713.570000000007</v>
      </c>
      <c r="D723" s="421">
        <v>920.48</v>
      </c>
    </row>
    <row r="724" spans="1:4">
      <c r="A724" s="421">
        <v>2.86</v>
      </c>
      <c r="B724" s="421">
        <v>1</v>
      </c>
      <c r="C724" s="422">
        <v>75755.350000000006</v>
      </c>
      <c r="D724" s="421">
        <v>1292.53</v>
      </c>
    </row>
    <row r="725" spans="1:4">
      <c r="A725" s="421">
        <v>2.87</v>
      </c>
      <c r="B725" s="421">
        <v>1</v>
      </c>
      <c r="C725" s="422">
        <v>33472.050000000003</v>
      </c>
      <c r="D725" s="421">
        <v>923.5</v>
      </c>
    </row>
    <row r="726" spans="1:4">
      <c r="A726" s="421">
        <v>2.87</v>
      </c>
      <c r="B726" s="421">
        <v>1</v>
      </c>
      <c r="C726" s="422">
        <v>115557.17</v>
      </c>
      <c r="D726" s="421">
        <v>1359.35</v>
      </c>
    </row>
    <row r="727" spans="1:4">
      <c r="A727" s="421">
        <v>2.88</v>
      </c>
      <c r="B727" s="421">
        <v>1</v>
      </c>
      <c r="C727" s="422">
        <v>140234.65</v>
      </c>
      <c r="D727" s="421">
        <v>1659.73</v>
      </c>
    </row>
    <row r="728" spans="1:4">
      <c r="A728" s="421">
        <v>2.9</v>
      </c>
      <c r="B728" s="421">
        <v>1</v>
      </c>
      <c r="C728" s="422">
        <v>92405.67</v>
      </c>
      <c r="D728" s="421">
        <v>1365.51</v>
      </c>
    </row>
    <row r="729" spans="1:4">
      <c r="A729" s="421">
        <v>2.91</v>
      </c>
      <c r="B729" s="421">
        <v>1</v>
      </c>
      <c r="C729" s="422">
        <v>48103.07</v>
      </c>
      <c r="D729" s="421">
        <v>1160.24</v>
      </c>
    </row>
    <row r="730" spans="1:4">
      <c r="A730" s="421">
        <v>2.91</v>
      </c>
      <c r="B730" s="421">
        <v>1</v>
      </c>
      <c r="C730" s="422">
        <v>52997.52</v>
      </c>
      <c r="D730" s="421">
        <v>1266.46</v>
      </c>
    </row>
    <row r="731" spans="1:4">
      <c r="A731" s="421">
        <v>2.92</v>
      </c>
      <c r="B731" s="421">
        <v>1</v>
      </c>
      <c r="C731" s="422">
        <v>2717.59</v>
      </c>
      <c r="D731" s="421">
        <v>195.84</v>
      </c>
    </row>
    <row r="732" spans="1:4">
      <c r="A732" s="421">
        <v>2.92</v>
      </c>
      <c r="B732" s="421">
        <v>1</v>
      </c>
      <c r="C732" s="422">
        <v>42931.01</v>
      </c>
      <c r="D732" s="421">
        <v>776.11</v>
      </c>
    </row>
    <row r="733" spans="1:4">
      <c r="A733" s="421">
        <v>2.92</v>
      </c>
      <c r="B733" s="421">
        <v>1</v>
      </c>
      <c r="C733" s="422">
        <v>110763.74</v>
      </c>
      <c r="D733" s="421">
        <v>2043.55</v>
      </c>
    </row>
    <row r="734" spans="1:4">
      <c r="A734" s="421">
        <v>2.93</v>
      </c>
      <c r="B734" s="421">
        <v>1</v>
      </c>
      <c r="C734" s="422">
        <v>117124.76</v>
      </c>
      <c r="D734" s="421">
        <v>1401.4</v>
      </c>
    </row>
    <row r="735" spans="1:4">
      <c r="A735" s="421">
        <v>2.94</v>
      </c>
      <c r="B735" s="421">
        <v>1</v>
      </c>
      <c r="C735" s="422">
        <v>66065.2</v>
      </c>
      <c r="D735" s="421">
        <v>251.33</v>
      </c>
    </row>
    <row r="736" spans="1:4">
      <c r="A736" s="421">
        <v>2.95</v>
      </c>
      <c r="B736" s="421">
        <v>1</v>
      </c>
      <c r="C736" s="422">
        <v>17772.21</v>
      </c>
      <c r="D736" s="421">
        <v>759.33</v>
      </c>
    </row>
    <row r="737" spans="1:4">
      <c r="A737" s="421">
        <v>2.95</v>
      </c>
      <c r="B737" s="421">
        <v>1</v>
      </c>
      <c r="C737" s="422">
        <v>51103.07</v>
      </c>
      <c r="D737" s="421">
        <v>973.6</v>
      </c>
    </row>
    <row r="738" spans="1:4">
      <c r="A738" s="421">
        <v>2.95</v>
      </c>
      <c r="B738" s="421">
        <v>1</v>
      </c>
      <c r="C738" s="422">
        <v>71003.13</v>
      </c>
      <c r="D738" s="421">
        <v>1384.9</v>
      </c>
    </row>
    <row r="739" spans="1:4">
      <c r="A739" s="421">
        <v>2.95</v>
      </c>
      <c r="B739" s="421">
        <v>1</v>
      </c>
      <c r="C739" s="422">
        <v>116508.24</v>
      </c>
      <c r="D739" s="421">
        <v>1426.85</v>
      </c>
    </row>
    <row r="740" spans="1:4">
      <c r="A740" s="421">
        <v>2.96</v>
      </c>
      <c r="B740" s="421">
        <v>1</v>
      </c>
      <c r="C740" s="422">
        <v>147133.12</v>
      </c>
      <c r="D740" s="421">
        <v>1802.79</v>
      </c>
    </row>
    <row r="741" spans="1:4">
      <c r="A741" s="421">
        <v>2.96</v>
      </c>
      <c r="B741" s="421">
        <v>1</v>
      </c>
      <c r="C741" s="422">
        <v>110651.9</v>
      </c>
      <c r="D741" s="421">
        <v>1809.32</v>
      </c>
    </row>
    <row r="742" spans="1:4">
      <c r="A742" s="421">
        <v>2.97</v>
      </c>
      <c r="B742" s="421">
        <v>1</v>
      </c>
      <c r="C742" s="422">
        <v>45784.89</v>
      </c>
      <c r="D742" s="421">
        <v>1027.1400000000001</v>
      </c>
    </row>
    <row r="743" spans="1:4">
      <c r="A743" s="421">
        <v>2.98</v>
      </c>
      <c r="B743" s="421">
        <v>1</v>
      </c>
      <c r="C743" s="422">
        <v>85766.87</v>
      </c>
      <c r="D743" s="421">
        <v>2027.96</v>
      </c>
    </row>
    <row r="744" spans="1:4">
      <c r="A744" s="421">
        <v>2.99</v>
      </c>
      <c r="B744" s="421">
        <v>1</v>
      </c>
      <c r="C744" s="422">
        <v>148055.28</v>
      </c>
      <c r="D744" s="421">
        <v>943.11</v>
      </c>
    </row>
    <row r="745" spans="1:4">
      <c r="A745" s="421">
        <v>2.99</v>
      </c>
      <c r="B745" s="421">
        <v>1</v>
      </c>
      <c r="C745" s="422">
        <v>124764.92</v>
      </c>
      <c r="D745" s="421">
        <v>1567.88</v>
      </c>
    </row>
    <row r="746" spans="1:4">
      <c r="A746" s="421">
        <v>2.99</v>
      </c>
      <c r="B746" s="421">
        <v>1</v>
      </c>
      <c r="C746" s="422">
        <v>162332.53</v>
      </c>
      <c r="D746" s="421">
        <v>1995.8</v>
      </c>
    </row>
    <row r="747" spans="1:4">
      <c r="A747" s="421">
        <v>2.99</v>
      </c>
      <c r="B747" s="421">
        <v>1</v>
      </c>
      <c r="C747" s="422">
        <v>244674.9</v>
      </c>
      <c r="D747" s="421">
        <v>3036.32</v>
      </c>
    </row>
    <row r="748" spans="1:4">
      <c r="A748" s="421">
        <v>2.99</v>
      </c>
      <c r="B748" s="421">
        <v>1</v>
      </c>
      <c r="C748" s="422">
        <v>177775.1</v>
      </c>
      <c r="D748" s="421">
        <v>3416.04</v>
      </c>
    </row>
    <row r="749" spans="1:4">
      <c r="A749" s="421">
        <v>3</v>
      </c>
      <c r="B749" s="421">
        <v>1</v>
      </c>
      <c r="C749" s="422">
        <v>25446.04</v>
      </c>
      <c r="D749" s="421">
        <v>313.14</v>
      </c>
    </row>
    <row r="750" spans="1:4">
      <c r="A750" s="421">
        <v>3</v>
      </c>
      <c r="B750" s="421">
        <v>1</v>
      </c>
      <c r="C750" s="422">
        <v>90374.57</v>
      </c>
      <c r="D750" s="421">
        <v>336</v>
      </c>
    </row>
    <row r="751" spans="1:4">
      <c r="A751" s="421">
        <v>3</v>
      </c>
      <c r="B751" s="421">
        <v>1</v>
      </c>
      <c r="C751" s="422">
        <v>20134.45</v>
      </c>
      <c r="D751" s="421">
        <v>518.42999999999995</v>
      </c>
    </row>
    <row r="752" spans="1:4">
      <c r="A752" s="421">
        <v>3</v>
      </c>
      <c r="B752" s="421">
        <v>1</v>
      </c>
      <c r="C752" s="422">
        <v>146857.07</v>
      </c>
      <c r="D752" s="421">
        <v>562.62</v>
      </c>
    </row>
    <row r="753" spans="1:4">
      <c r="A753" s="421">
        <v>3</v>
      </c>
      <c r="B753" s="421">
        <v>1</v>
      </c>
      <c r="C753" s="422">
        <v>45859.24</v>
      </c>
      <c r="D753" s="421">
        <v>577.44000000000005</v>
      </c>
    </row>
    <row r="754" spans="1:4">
      <c r="A754" s="421">
        <v>3</v>
      </c>
      <c r="B754" s="421">
        <v>1</v>
      </c>
      <c r="C754" s="422">
        <v>21318.400000000001</v>
      </c>
      <c r="D754" s="421">
        <v>626.04</v>
      </c>
    </row>
    <row r="755" spans="1:4">
      <c r="A755" s="421">
        <v>3</v>
      </c>
      <c r="B755" s="421">
        <v>1</v>
      </c>
      <c r="C755" s="422">
        <v>61014.95</v>
      </c>
      <c r="D755" s="421">
        <v>635.97</v>
      </c>
    </row>
    <row r="756" spans="1:4">
      <c r="A756" s="421">
        <v>3</v>
      </c>
      <c r="B756" s="421">
        <v>1</v>
      </c>
      <c r="C756" s="422">
        <v>23218.95</v>
      </c>
      <c r="D756" s="421">
        <v>715.33</v>
      </c>
    </row>
    <row r="757" spans="1:4">
      <c r="A757" s="421">
        <v>3</v>
      </c>
      <c r="B757" s="421">
        <v>1</v>
      </c>
      <c r="C757" s="422">
        <v>199247.85</v>
      </c>
      <c r="D757" s="421">
        <v>741.06</v>
      </c>
    </row>
    <row r="758" spans="1:4">
      <c r="A758" s="421">
        <v>3</v>
      </c>
      <c r="B758" s="421">
        <v>1</v>
      </c>
      <c r="C758" s="422">
        <v>8929.84</v>
      </c>
      <c r="D758" s="421">
        <v>741.57</v>
      </c>
    </row>
    <row r="759" spans="1:4">
      <c r="A759" s="421">
        <v>3</v>
      </c>
      <c r="B759" s="421">
        <v>1</v>
      </c>
      <c r="C759" s="422">
        <v>27572.400000000001</v>
      </c>
      <c r="D759" s="421">
        <v>763.38</v>
      </c>
    </row>
    <row r="760" spans="1:4">
      <c r="A760" s="421">
        <v>3</v>
      </c>
      <c r="B760" s="421">
        <v>1</v>
      </c>
      <c r="C760" s="422">
        <v>228384.9</v>
      </c>
      <c r="D760" s="421">
        <v>852.33</v>
      </c>
    </row>
    <row r="761" spans="1:4">
      <c r="A761" s="421">
        <v>3</v>
      </c>
      <c r="B761" s="421">
        <v>1</v>
      </c>
      <c r="C761" s="422">
        <v>56106.080000000002</v>
      </c>
      <c r="D761" s="421">
        <v>1080.18</v>
      </c>
    </row>
    <row r="762" spans="1:4">
      <c r="A762" s="421">
        <v>3</v>
      </c>
      <c r="B762" s="421">
        <v>1</v>
      </c>
      <c r="C762" s="422">
        <v>39605.79</v>
      </c>
      <c r="D762" s="421">
        <v>1100.8499999999999</v>
      </c>
    </row>
    <row r="763" spans="1:4">
      <c r="A763" s="421">
        <v>3</v>
      </c>
      <c r="B763" s="421">
        <v>1</v>
      </c>
      <c r="C763" s="422">
        <v>91302.22</v>
      </c>
      <c r="D763" s="421">
        <v>1126.74</v>
      </c>
    </row>
    <row r="764" spans="1:4">
      <c r="A764" s="421">
        <v>3</v>
      </c>
      <c r="B764" s="421">
        <v>1</v>
      </c>
      <c r="C764" s="422">
        <v>64323.519999999997</v>
      </c>
      <c r="D764" s="421">
        <v>1127.1600000000001</v>
      </c>
    </row>
    <row r="765" spans="1:4">
      <c r="A765" s="421">
        <v>3</v>
      </c>
      <c r="B765" s="421">
        <v>1</v>
      </c>
      <c r="C765" s="422">
        <v>96298.94</v>
      </c>
      <c r="D765" s="421">
        <v>1195.3800000000001</v>
      </c>
    </row>
    <row r="766" spans="1:4">
      <c r="A766" s="421">
        <v>3</v>
      </c>
      <c r="B766" s="421">
        <v>1</v>
      </c>
      <c r="C766" s="422">
        <v>27367.040000000001</v>
      </c>
      <c r="D766" s="421">
        <v>1393.38</v>
      </c>
    </row>
    <row r="767" spans="1:4">
      <c r="A767" s="421">
        <v>3</v>
      </c>
      <c r="B767" s="421">
        <v>1</v>
      </c>
      <c r="C767" s="422">
        <v>121366.46</v>
      </c>
      <c r="D767" s="421">
        <v>1454.97</v>
      </c>
    </row>
    <row r="768" spans="1:4">
      <c r="A768" s="421">
        <v>3</v>
      </c>
      <c r="B768" s="421">
        <v>1</v>
      </c>
      <c r="C768" s="422">
        <v>87958.42</v>
      </c>
      <c r="D768" s="421">
        <v>1469.61</v>
      </c>
    </row>
    <row r="769" spans="1:4">
      <c r="A769" s="421">
        <v>3</v>
      </c>
      <c r="B769" s="421">
        <v>1</v>
      </c>
      <c r="C769" s="422">
        <v>125567.6</v>
      </c>
      <c r="D769" s="421">
        <v>1538.73</v>
      </c>
    </row>
    <row r="770" spans="1:4">
      <c r="A770" s="421">
        <v>3</v>
      </c>
      <c r="B770" s="421">
        <v>1</v>
      </c>
      <c r="C770" s="422">
        <v>130731.04</v>
      </c>
      <c r="D770" s="421">
        <v>1605.48</v>
      </c>
    </row>
    <row r="771" spans="1:4">
      <c r="A771" s="421">
        <v>3</v>
      </c>
      <c r="B771" s="421">
        <v>1</v>
      </c>
      <c r="C771" s="422">
        <v>80503.44</v>
      </c>
      <c r="D771" s="421">
        <v>1627.11</v>
      </c>
    </row>
    <row r="772" spans="1:4">
      <c r="A772" s="421">
        <v>3</v>
      </c>
      <c r="B772" s="421">
        <v>1</v>
      </c>
      <c r="C772" s="422">
        <v>109465.33</v>
      </c>
      <c r="D772" s="421">
        <v>1743.57</v>
      </c>
    </row>
    <row r="773" spans="1:4">
      <c r="A773" s="421">
        <v>3</v>
      </c>
      <c r="B773" s="421">
        <v>1</v>
      </c>
      <c r="C773" s="422">
        <v>146863.1</v>
      </c>
      <c r="D773" s="421">
        <v>1801.86</v>
      </c>
    </row>
    <row r="774" spans="1:4">
      <c r="A774" s="421">
        <v>3</v>
      </c>
      <c r="B774" s="421">
        <v>1</v>
      </c>
      <c r="C774" s="422">
        <v>53594.01</v>
      </c>
      <c r="D774" s="421">
        <v>1824.45</v>
      </c>
    </row>
    <row r="775" spans="1:4">
      <c r="A775" s="421">
        <v>3</v>
      </c>
      <c r="B775" s="421">
        <v>1</v>
      </c>
      <c r="C775" s="422">
        <v>66928.36</v>
      </c>
      <c r="D775" s="421">
        <v>1928.94</v>
      </c>
    </row>
    <row r="776" spans="1:4">
      <c r="A776" s="421">
        <v>3</v>
      </c>
      <c r="B776" s="421">
        <v>1</v>
      </c>
      <c r="C776" s="422">
        <v>34096.58</v>
      </c>
      <c r="D776" s="421">
        <v>2165.4</v>
      </c>
    </row>
    <row r="777" spans="1:4">
      <c r="A777" s="421">
        <v>3</v>
      </c>
      <c r="B777" s="421">
        <v>1</v>
      </c>
      <c r="C777" s="422">
        <v>130087.06</v>
      </c>
      <c r="D777" s="421">
        <v>2415.84</v>
      </c>
    </row>
    <row r="778" spans="1:4">
      <c r="A778" s="421">
        <v>3</v>
      </c>
      <c r="B778" s="421">
        <v>1</v>
      </c>
      <c r="C778" s="422">
        <v>233337.1</v>
      </c>
      <c r="D778" s="421">
        <v>3180.06</v>
      </c>
    </row>
    <row r="779" spans="1:4">
      <c r="A779" s="421">
        <v>3</v>
      </c>
      <c r="B779" s="421">
        <v>1</v>
      </c>
      <c r="C779" s="422">
        <v>265143.65999999997</v>
      </c>
      <c r="D779" s="421">
        <v>3292.71</v>
      </c>
    </row>
    <row r="780" spans="1:4">
      <c r="A780" s="421">
        <v>3.01</v>
      </c>
      <c r="B780" s="421">
        <v>1</v>
      </c>
      <c r="C780" s="422">
        <v>60177.42</v>
      </c>
      <c r="D780" s="421">
        <v>1045.1500000000001</v>
      </c>
    </row>
    <row r="781" spans="1:4">
      <c r="A781" s="421">
        <v>3.02</v>
      </c>
      <c r="B781" s="421">
        <v>1</v>
      </c>
      <c r="C781" s="422">
        <v>66039.83</v>
      </c>
      <c r="D781" s="421">
        <v>1337.98</v>
      </c>
    </row>
    <row r="782" spans="1:4">
      <c r="A782" s="421">
        <v>3.02</v>
      </c>
      <c r="B782" s="421">
        <v>1</v>
      </c>
      <c r="C782" s="422">
        <v>119461.38</v>
      </c>
      <c r="D782" s="421">
        <v>1485.14</v>
      </c>
    </row>
    <row r="783" spans="1:4">
      <c r="A783" s="421">
        <v>3.04</v>
      </c>
      <c r="B783" s="421">
        <v>1</v>
      </c>
      <c r="C783" s="422">
        <v>20005.57</v>
      </c>
      <c r="D783" s="421">
        <v>1069.72</v>
      </c>
    </row>
    <row r="784" spans="1:4">
      <c r="A784" s="421">
        <v>3.04</v>
      </c>
      <c r="B784" s="421">
        <v>1</v>
      </c>
      <c r="C784" s="422">
        <v>58254.14</v>
      </c>
      <c r="D784" s="421">
        <v>1306.3800000000001</v>
      </c>
    </row>
    <row r="785" spans="1:4">
      <c r="A785" s="421">
        <v>3.04</v>
      </c>
      <c r="B785" s="421">
        <v>1</v>
      </c>
      <c r="C785" s="422">
        <v>90509.54</v>
      </c>
      <c r="D785" s="421">
        <v>1914.6</v>
      </c>
    </row>
    <row r="786" spans="1:4">
      <c r="A786" s="421">
        <v>3.05</v>
      </c>
      <c r="B786" s="421">
        <v>1</v>
      </c>
      <c r="C786" s="422">
        <v>39171.480000000003</v>
      </c>
      <c r="D786" s="421">
        <v>1118.0999999999999</v>
      </c>
    </row>
    <row r="787" spans="1:4">
      <c r="A787" s="421">
        <v>3.05</v>
      </c>
      <c r="B787" s="421">
        <v>1</v>
      </c>
      <c r="C787" s="422">
        <v>42512.79</v>
      </c>
      <c r="D787" s="421">
        <v>1252.82</v>
      </c>
    </row>
    <row r="788" spans="1:4">
      <c r="A788" s="421">
        <v>3.06</v>
      </c>
      <c r="B788" s="421">
        <v>1</v>
      </c>
      <c r="C788" s="422">
        <v>109943.92</v>
      </c>
      <c r="D788" s="421">
        <v>415.25</v>
      </c>
    </row>
    <row r="789" spans="1:4">
      <c r="A789" s="421">
        <v>3.07</v>
      </c>
      <c r="B789" s="421">
        <v>1</v>
      </c>
      <c r="C789" s="422">
        <v>66185.119999999995</v>
      </c>
      <c r="D789" s="421">
        <v>1572.05</v>
      </c>
    </row>
    <row r="790" spans="1:4">
      <c r="A790" s="421">
        <v>3.08</v>
      </c>
      <c r="B790" s="421">
        <v>1</v>
      </c>
      <c r="C790" s="422">
        <v>46449.64</v>
      </c>
      <c r="D790" s="421">
        <v>914.66</v>
      </c>
    </row>
    <row r="791" spans="1:4">
      <c r="A791" s="421">
        <v>3.08</v>
      </c>
      <c r="B791" s="421">
        <v>1</v>
      </c>
      <c r="C791" s="422">
        <v>72009.429999999993</v>
      </c>
      <c r="D791" s="421">
        <v>1086.27</v>
      </c>
    </row>
    <row r="792" spans="1:4">
      <c r="A792" s="421">
        <v>3.09</v>
      </c>
      <c r="B792" s="421">
        <v>1</v>
      </c>
      <c r="C792" s="422">
        <v>231808.42</v>
      </c>
      <c r="D792" s="421">
        <v>2947</v>
      </c>
    </row>
    <row r="793" spans="1:4">
      <c r="A793" s="421">
        <v>3.12</v>
      </c>
      <c r="B793" s="421">
        <v>1</v>
      </c>
      <c r="C793" s="422">
        <v>59706.71</v>
      </c>
      <c r="D793" s="421">
        <v>1331.48</v>
      </c>
    </row>
    <row r="794" spans="1:4">
      <c r="A794" s="421">
        <v>3.12</v>
      </c>
      <c r="B794" s="421">
        <v>1</v>
      </c>
      <c r="C794" s="422">
        <v>221351.96</v>
      </c>
      <c r="D794" s="421">
        <v>2866.19</v>
      </c>
    </row>
    <row r="795" spans="1:4">
      <c r="A795" s="421">
        <v>3.13</v>
      </c>
      <c r="B795" s="421">
        <v>1</v>
      </c>
      <c r="C795" s="422">
        <v>32724.45</v>
      </c>
      <c r="D795" s="421">
        <v>705</v>
      </c>
    </row>
    <row r="796" spans="1:4">
      <c r="A796" s="421">
        <v>3.13</v>
      </c>
      <c r="B796" s="421">
        <v>1</v>
      </c>
      <c r="C796" s="422">
        <v>65798.429999999993</v>
      </c>
      <c r="D796" s="421">
        <v>995.23</v>
      </c>
    </row>
    <row r="797" spans="1:4">
      <c r="A797" s="421">
        <v>3.15</v>
      </c>
      <c r="B797" s="421">
        <v>1</v>
      </c>
      <c r="C797" s="422">
        <v>71128.36</v>
      </c>
      <c r="D797" s="421">
        <v>1210.67</v>
      </c>
    </row>
    <row r="798" spans="1:4">
      <c r="A798" s="421">
        <v>3.15</v>
      </c>
      <c r="B798" s="421">
        <v>1</v>
      </c>
      <c r="C798" s="422">
        <v>109477.63</v>
      </c>
      <c r="D798" s="421">
        <v>1691.03</v>
      </c>
    </row>
    <row r="799" spans="1:4">
      <c r="A799" s="421">
        <v>3.19</v>
      </c>
      <c r="B799" s="421">
        <v>1</v>
      </c>
      <c r="C799" s="422">
        <v>51506.16</v>
      </c>
      <c r="D799" s="421">
        <v>2070.48</v>
      </c>
    </row>
    <row r="800" spans="1:4">
      <c r="A800" s="421">
        <v>3.21</v>
      </c>
      <c r="B800" s="421">
        <v>1</v>
      </c>
      <c r="C800" s="422">
        <v>77009.36</v>
      </c>
      <c r="D800" s="421">
        <v>1747.48</v>
      </c>
    </row>
    <row r="801" spans="1:4">
      <c r="A801" s="421">
        <v>3.21</v>
      </c>
      <c r="B801" s="421">
        <v>1</v>
      </c>
      <c r="C801" s="422">
        <v>51154.85</v>
      </c>
      <c r="D801" s="421">
        <v>2285.79</v>
      </c>
    </row>
    <row r="802" spans="1:4">
      <c r="A802" s="421">
        <v>3.22</v>
      </c>
      <c r="B802" s="421">
        <v>1</v>
      </c>
      <c r="C802" s="422">
        <v>90889.18</v>
      </c>
      <c r="D802" s="421">
        <v>692.06</v>
      </c>
    </row>
    <row r="803" spans="1:4">
      <c r="A803" s="421">
        <v>3.22</v>
      </c>
      <c r="B803" s="421">
        <v>1</v>
      </c>
      <c r="C803" s="422">
        <v>58166.15</v>
      </c>
      <c r="D803" s="421">
        <v>1241.8</v>
      </c>
    </row>
    <row r="804" spans="1:4">
      <c r="A804" s="421">
        <v>3.22</v>
      </c>
      <c r="B804" s="421">
        <v>1</v>
      </c>
      <c r="C804" s="422">
        <v>76542.3</v>
      </c>
      <c r="D804" s="421">
        <v>1606.08</v>
      </c>
    </row>
    <row r="805" spans="1:4">
      <c r="A805" s="421">
        <v>3.22</v>
      </c>
      <c r="B805" s="421">
        <v>1</v>
      </c>
      <c r="C805" s="422">
        <v>97345.01</v>
      </c>
      <c r="D805" s="421">
        <v>1898.95</v>
      </c>
    </row>
    <row r="806" spans="1:4">
      <c r="A806" s="421">
        <v>3.23</v>
      </c>
      <c r="B806" s="421">
        <v>1</v>
      </c>
      <c r="C806" s="422">
        <v>140527.53</v>
      </c>
      <c r="D806" s="421">
        <v>972.67</v>
      </c>
    </row>
    <row r="807" spans="1:4">
      <c r="A807" s="421">
        <v>3.24</v>
      </c>
      <c r="B807" s="421">
        <v>1</v>
      </c>
      <c r="C807" s="422">
        <v>51580.39</v>
      </c>
      <c r="D807" s="421">
        <v>926.7</v>
      </c>
    </row>
    <row r="808" spans="1:4">
      <c r="A808" s="421">
        <v>3.25</v>
      </c>
      <c r="B808" s="421">
        <v>1</v>
      </c>
      <c r="C808" s="422">
        <v>162282.51999999999</v>
      </c>
      <c r="D808" s="421">
        <v>587.6</v>
      </c>
    </row>
    <row r="809" spans="1:4">
      <c r="A809" s="421">
        <v>3.28</v>
      </c>
      <c r="B809" s="421">
        <v>1</v>
      </c>
      <c r="C809" s="422">
        <v>94401.63</v>
      </c>
      <c r="D809" s="421">
        <v>2095.67</v>
      </c>
    </row>
    <row r="810" spans="1:4">
      <c r="A810" s="421">
        <v>3.31</v>
      </c>
      <c r="B810" s="421">
        <v>1</v>
      </c>
      <c r="C810" s="422">
        <v>78356.789999999994</v>
      </c>
      <c r="D810" s="421">
        <v>1536.42</v>
      </c>
    </row>
    <row r="811" spans="1:4">
      <c r="A811" s="421">
        <v>3.32</v>
      </c>
      <c r="B811" s="421">
        <v>1</v>
      </c>
      <c r="C811" s="422">
        <v>228942.71</v>
      </c>
      <c r="D811" s="421">
        <v>3220.63</v>
      </c>
    </row>
    <row r="812" spans="1:4">
      <c r="A812" s="421">
        <v>3.33</v>
      </c>
      <c r="B812" s="421">
        <v>1</v>
      </c>
      <c r="C812" s="422">
        <v>78524.7</v>
      </c>
      <c r="D812" s="421">
        <v>1621.03</v>
      </c>
    </row>
    <row r="813" spans="1:4">
      <c r="A813" s="421">
        <v>3.33</v>
      </c>
      <c r="B813" s="421">
        <v>1</v>
      </c>
      <c r="C813" s="422">
        <v>31371.74</v>
      </c>
      <c r="D813" s="421">
        <v>2053.59</v>
      </c>
    </row>
    <row r="814" spans="1:4">
      <c r="A814" s="421">
        <v>3.34</v>
      </c>
      <c r="B814" s="421">
        <v>1</v>
      </c>
      <c r="C814" s="422">
        <v>33015.15</v>
      </c>
      <c r="D814" s="421">
        <v>458.54</v>
      </c>
    </row>
    <row r="815" spans="1:4">
      <c r="A815" s="421">
        <v>3.34</v>
      </c>
      <c r="B815" s="421">
        <v>1</v>
      </c>
      <c r="C815" s="422">
        <v>111748.92</v>
      </c>
      <c r="D815" s="421">
        <v>3003.72</v>
      </c>
    </row>
    <row r="816" spans="1:4">
      <c r="A816" s="421">
        <v>3.35</v>
      </c>
      <c r="B816" s="421">
        <v>1</v>
      </c>
      <c r="C816" s="422">
        <v>97096.99</v>
      </c>
      <c r="D816" s="421">
        <v>1799.9</v>
      </c>
    </row>
    <row r="817" spans="1:4">
      <c r="A817" s="421">
        <v>3.35</v>
      </c>
      <c r="B817" s="421">
        <v>1</v>
      </c>
      <c r="C817" s="422">
        <v>105536.59</v>
      </c>
      <c r="D817" s="421">
        <v>2001.06</v>
      </c>
    </row>
    <row r="818" spans="1:4">
      <c r="A818" s="421">
        <v>3.39</v>
      </c>
      <c r="B818" s="421">
        <v>1</v>
      </c>
      <c r="C818" s="422">
        <v>93766.23</v>
      </c>
      <c r="D818" s="421">
        <v>565.12</v>
      </c>
    </row>
    <row r="819" spans="1:4">
      <c r="A819" s="421">
        <v>3.39</v>
      </c>
      <c r="B819" s="421">
        <v>1</v>
      </c>
      <c r="C819" s="422">
        <v>72966.070000000007</v>
      </c>
      <c r="D819" s="421">
        <v>992.78</v>
      </c>
    </row>
    <row r="820" spans="1:4">
      <c r="A820" s="421">
        <v>3.39</v>
      </c>
      <c r="B820" s="421">
        <v>1</v>
      </c>
      <c r="C820" s="422">
        <v>64142.49</v>
      </c>
      <c r="D820" s="421">
        <v>1210.48</v>
      </c>
    </row>
    <row r="821" spans="1:4">
      <c r="A821" s="421">
        <v>3.4</v>
      </c>
      <c r="B821" s="421">
        <v>1</v>
      </c>
      <c r="C821" s="422">
        <v>10263.58</v>
      </c>
      <c r="D821" s="421">
        <v>667.94</v>
      </c>
    </row>
    <row r="822" spans="1:4">
      <c r="A822" s="421">
        <v>3.4</v>
      </c>
      <c r="B822" s="421">
        <v>1</v>
      </c>
      <c r="C822" s="422">
        <v>51170.03</v>
      </c>
      <c r="D822" s="421">
        <v>2274.12</v>
      </c>
    </row>
    <row r="823" spans="1:4">
      <c r="A823" s="421">
        <v>3.4</v>
      </c>
      <c r="B823" s="421">
        <v>1</v>
      </c>
      <c r="C823" s="422">
        <v>87309.17</v>
      </c>
      <c r="D823" s="421">
        <v>2501.0500000000002</v>
      </c>
    </row>
    <row r="824" spans="1:4">
      <c r="A824" s="421">
        <v>3.4</v>
      </c>
      <c r="B824" s="421">
        <v>1</v>
      </c>
      <c r="C824" s="422">
        <v>111649.21</v>
      </c>
      <c r="D824" s="421">
        <v>2875.28</v>
      </c>
    </row>
    <row r="825" spans="1:4">
      <c r="A825" s="421">
        <v>3.4</v>
      </c>
      <c r="B825" s="421">
        <v>1</v>
      </c>
      <c r="C825" s="422">
        <v>1982.28</v>
      </c>
      <c r="D825" s="421">
        <v>4643.42</v>
      </c>
    </row>
    <row r="826" spans="1:4">
      <c r="A826" s="421">
        <v>3.41</v>
      </c>
      <c r="B826" s="421">
        <v>1</v>
      </c>
      <c r="C826" s="422">
        <v>116285.06</v>
      </c>
      <c r="D826" s="421">
        <v>820.92</v>
      </c>
    </row>
    <row r="827" spans="1:4">
      <c r="A827" s="421">
        <v>3.42</v>
      </c>
      <c r="B827" s="421">
        <v>1</v>
      </c>
      <c r="C827" s="422">
        <v>56757.49</v>
      </c>
      <c r="D827" s="421">
        <v>1585.7</v>
      </c>
    </row>
    <row r="828" spans="1:4">
      <c r="A828" s="421">
        <v>3.44</v>
      </c>
      <c r="B828" s="421">
        <v>1</v>
      </c>
      <c r="C828" s="422">
        <v>90706.11</v>
      </c>
      <c r="D828" s="421">
        <v>2217.35</v>
      </c>
    </row>
    <row r="829" spans="1:4">
      <c r="A829" s="421">
        <v>3.44</v>
      </c>
      <c r="B829" s="421">
        <v>1</v>
      </c>
      <c r="C829" s="422">
        <v>586399.99</v>
      </c>
      <c r="D829" s="421">
        <v>3328.74</v>
      </c>
    </row>
    <row r="830" spans="1:4">
      <c r="A830" s="421">
        <v>3.47</v>
      </c>
      <c r="B830" s="421">
        <v>1</v>
      </c>
      <c r="C830" s="422">
        <v>133995.23000000001</v>
      </c>
      <c r="D830" s="421">
        <v>2690.42</v>
      </c>
    </row>
    <row r="831" spans="1:4">
      <c r="A831" s="421">
        <v>3.49</v>
      </c>
      <c r="B831" s="421">
        <v>1</v>
      </c>
      <c r="C831" s="422">
        <v>109908.12</v>
      </c>
      <c r="D831" s="421">
        <v>2574.54</v>
      </c>
    </row>
    <row r="832" spans="1:4">
      <c r="A832" s="421">
        <v>3.51</v>
      </c>
      <c r="B832" s="421">
        <v>1</v>
      </c>
      <c r="C832" s="422">
        <v>76521.47</v>
      </c>
      <c r="D832" s="421">
        <v>1506.32</v>
      </c>
    </row>
    <row r="833" spans="1:4">
      <c r="A833" s="421">
        <v>3.53</v>
      </c>
      <c r="B833" s="421">
        <v>1</v>
      </c>
      <c r="C833" s="422">
        <v>111384.98</v>
      </c>
      <c r="D833" s="421">
        <v>2829.92</v>
      </c>
    </row>
    <row r="834" spans="1:4">
      <c r="A834" s="421">
        <v>3.54</v>
      </c>
      <c r="B834" s="421">
        <v>1</v>
      </c>
      <c r="C834" s="422">
        <v>107482.64</v>
      </c>
      <c r="D834" s="421">
        <v>2567.9699999999998</v>
      </c>
    </row>
    <row r="835" spans="1:4">
      <c r="A835" s="421">
        <v>3.55</v>
      </c>
      <c r="B835" s="421">
        <v>1</v>
      </c>
      <c r="C835" s="422">
        <v>30017.43</v>
      </c>
      <c r="D835" s="421">
        <v>2444.92</v>
      </c>
    </row>
    <row r="836" spans="1:4">
      <c r="A836" s="421">
        <v>3.56</v>
      </c>
      <c r="B836" s="421">
        <v>1</v>
      </c>
      <c r="C836" s="422">
        <v>51314.69</v>
      </c>
      <c r="D836" s="421">
        <v>749.45</v>
      </c>
    </row>
    <row r="837" spans="1:4">
      <c r="A837" s="421">
        <v>3.56</v>
      </c>
      <c r="B837" s="421">
        <v>1</v>
      </c>
      <c r="C837" s="422">
        <v>57431.199999999997</v>
      </c>
      <c r="D837" s="421">
        <v>1452.88</v>
      </c>
    </row>
    <row r="838" spans="1:4">
      <c r="A838" s="421">
        <v>3.57</v>
      </c>
      <c r="B838" s="421">
        <v>1</v>
      </c>
      <c r="C838" s="422">
        <v>78450.03</v>
      </c>
      <c r="D838" s="421">
        <v>1152.6400000000001</v>
      </c>
    </row>
    <row r="839" spans="1:4">
      <c r="A839" s="421">
        <v>3.58</v>
      </c>
      <c r="B839" s="421">
        <v>1</v>
      </c>
      <c r="C839" s="422">
        <v>137666.93</v>
      </c>
      <c r="D839" s="421">
        <v>2043.14</v>
      </c>
    </row>
    <row r="840" spans="1:4">
      <c r="A840" s="421">
        <v>3.59</v>
      </c>
      <c r="B840" s="421">
        <v>1</v>
      </c>
      <c r="C840" s="422">
        <v>49999.83</v>
      </c>
      <c r="D840" s="421">
        <v>1325.08</v>
      </c>
    </row>
    <row r="841" spans="1:4">
      <c r="A841" s="421">
        <v>3.6</v>
      </c>
      <c r="B841" s="421">
        <v>1</v>
      </c>
      <c r="C841" s="422">
        <v>30203.81</v>
      </c>
      <c r="D841" s="421">
        <v>929.15</v>
      </c>
    </row>
    <row r="842" spans="1:4">
      <c r="A842" s="421">
        <v>3.61</v>
      </c>
      <c r="B842" s="421">
        <v>1</v>
      </c>
      <c r="C842" s="422">
        <v>184568.44</v>
      </c>
      <c r="D842" s="421">
        <v>2433.98</v>
      </c>
    </row>
    <row r="843" spans="1:4">
      <c r="A843" s="421">
        <v>3.62</v>
      </c>
      <c r="B843" s="421">
        <v>1</v>
      </c>
      <c r="C843" s="422">
        <v>130448.59</v>
      </c>
      <c r="D843" s="421">
        <v>3067.2</v>
      </c>
    </row>
    <row r="844" spans="1:4">
      <c r="A844" s="421">
        <v>3.63</v>
      </c>
      <c r="B844" s="421">
        <v>1</v>
      </c>
      <c r="C844" s="422">
        <v>175744.15</v>
      </c>
      <c r="D844" s="421">
        <v>1079.17</v>
      </c>
    </row>
    <row r="845" spans="1:4">
      <c r="A845" s="421">
        <v>3.63</v>
      </c>
      <c r="B845" s="421">
        <v>1</v>
      </c>
      <c r="C845" s="422">
        <v>76553.23</v>
      </c>
      <c r="D845" s="421">
        <v>1858.4</v>
      </c>
    </row>
    <row r="846" spans="1:4">
      <c r="A846" s="421">
        <v>3.65</v>
      </c>
      <c r="B846" s="421">
        <v>1</v>
      </c>
      <c r="C846" s="422">
        <v>37816.79</v>
      </c>
      <c r="D846" s="421">
        <v>861.04</v>
      </c>
    </row>
    <row r="847" spans="1:4">
      <c r="A847" s="421">
        <v>3.67</v>
      </c>
      <c r="B847" s="421">
        <v>1</v>
      </c>
      <c r="C847" s="422">
        <v>287029.94</v>
      </c>
      <c r="D847" s="421">
        <v>4697.8999999999996</v>
      </c>
    </row>
    <row r="848" spans="1:4">
      <c r="A848" s="421">
        <v>3.68</v>
      </c>
      <c r="B848" s="421">
        <v>1</v>
      </c>
      <c r="C848" s="422">
        <v>50157.41</v>
      </c>
      <c r="D848" s="421">
        <v>965.4</v>
      </c>
    </row>
    <row r="849" spans="1:4">
      <c r="A849" s="421">
        <v>3.68</v>
      </c>
      <c r="B849" s="421">
        <v>1</v>
      </c>
      <c r="C849" s="422">
        <v>56932.31</v>
      </c>
      <c r="D849" s="421">
        <v>1166.44</v>
      </c>
    </row>
    <row r="850" spans="1:4">
      <c r="A850" s="421">
        <v>3.69</v>
      </c>
      <c r="B850" s="421">
        <v>1</v>
      </c>
      <c r="C850" s="422">
        <v>43283.34</v>
      </c>
      <c r="D850" s="421">
        <v>1701.99</v>
      </c>
    </row>
    <row r="851" spans="1:4">
      <c r="A851" s="421">
        <v>3.71</v>
      </c>
      <c r="B851" s="421">
        <v>1</v>
      </c>
      <c r="C851" s="422">
        <v>60968.56</v>
      </c>
      <c r="D851" s="421">
        <v>1247.77</v>
      </c>
    </row>
    <row r="852" spans="1:4">
      <c r="A852" s="421">
        <v>3.71</v>
      </c>
      <c r="B852" s="421">
        <v>1</v>
      </c>
      <c r="C852" s="422">
        <v>7175.65</v>
      </c>
      <c r="D852" s="421">
        <v>5559.46</v>
      </c>
    </row>
    <row r="853" spans="1:4">
      <c r="A853" s="421">
        <v>3.72</v>
      </c>
      <c r="B853" s="421">
        <v>1</v>
      </c>
      <c r="C853" s="422">
        <v>153396.56</v>
      </c>
      <c r="D853" s="421">
        <v>3268.43</v>
      </c>
    </row>
    <row r="854" spans="1:4">
      <c r="A854" s="421">
        <v>3.73</v>
      </c>
      <c r="B854" s="421">
        <v>1</v>
      </c>
      <c r="C854" s="422">
        <v>72119.509999999995</v>
      </c>
      <c r="D854" s="421">
        <v>1917.22</v>
      </c>
    </row>
    <row r="855" spans="1:4">
      <c r="A855" s="421">
        <v>3.74</v>
      </c>
      <c r="B855" s="421">
        <v>1</v>
      </c>
      <c r="C855" s="422">
        <v>48647.79</v>
      </c>
      <c r="D855" s="421">
        <v>996</v>
      </c>
    </row>
    <row r="856" spans="1:4">
      <c r="A856" s="421">
        <v>3.75</v>
      </c>
      <c r="B856" s="421">
        <v>1</v>
      </c>
      <c r="C856" s="422">
        <v>58019.1</v>
      </c>
      <c r="D856" s="421">
        <v>1469.36</v>
      </c>
    </row>
    <row r="857" spans="1:4">
      <c r="A857" s="421">
        <v>3.76</v>
      </c>
      <c r="B857" s="421">
        <v>1</v>
      </c>
      <c r="C857" s="422">
        <v>165393.63</v>
      </c>
      <c r="D857" s="421">
        <v>798.8</v>
      </c>
    </row>
    <row r="858" spans="1:4">
      <c r="A858" s="421">
        <v>3.76</v>
      </c>
      <c r="B858" s="421">
        <v>1</v>
      </c>
      <c r="C858" s="422">
        <v>167992.52</v>
      </c>
      <c r="D858" s="421">
        <v>2601.4499999999998</v>
      </c>
    </row>
    <row r="859" spans="1:4">
      <c r="A859" s="421">
        <v>3.8</v>
      </c>
      <c r="B859" s="421">
        <v>1</v>
      </c>
      <c r="C859" s="422">
        <v>46012.19</v>
      </c>
      <c r="D859" s="421">
        <v>1034.2</v>
      </c>
    </row>
    <row r="860" spans="1:4">
      <c r="A860" s="421">
        <v>3.8</v>
      </c>
      <c r="B860" s="421">
        <v>1</v>
      </c>
      <c r="C860" s="422">
        <v>30476.77</v>
      </c>
      <c r="D860" s="421">
        <v>1114.45</v>
      </c>
    </row>
    <row r="861" spans="1:4">
      <c r="A861" s="421">
        <v>3.81</v>
      </c>
      <c r="B861" s="421">
        <v>1</v>
      </c>
      <c r="C861" s="422">
        <v>97582.24</v>
      </c>
      <c r="D861" s="421">
        <v>2714.7</v>
      </c>
    </row>
    <row r="862" spans="1:4">
      <c r="A862" s="421">
        <v>3.82</v>
      </c>
      <c r="B862" s="421">
        <v>1</v>
      </c>
      <c r="C862" s="422">
        <v>53947.53</v>
      </c>
      <c r="D862" s="421">
        <v>1556.8</v>
      </c>
    </row>
    <row r="863" spans="1:4">
      <c r="A863" s="421">
        <v>3.82</v>
      </c>
      <c r="B863" s="421">
        <v>1</v>
      </c>
      <c r="C863" s="422">
        <v>174351.24</v>
      </c>
      <c r="D863" s="421">
        <v>4722.32</v>
      </c>
    </row>
    <row r="864" spans="1:4">
      <c r="A864" s="421">
        <v>3.83</v>
      </c>
      <c r="B864" s="421">
        <v>1</v>
      </c>
      <c r="C864" s="422">
        <v>33374.839999999997</v>
      </c>
      <c r="D864" s="421">
        <v>2029.49</v>
      </c>
    </row>
    <row r="865" spans="1:4">
      <c r="A865" s="421">
        <v>3.84</v>
      </c>
      <c r="B865" s="421">
        <v>1</v>
      </c>
      <c r="C865" s="422">
        <v>58821.25</v>
      </c>
      <c r="D865" s="421">
        <v>1464.44</v>
      </c>
    </row>
    <row r="866" spans="1:4">
      <c r="A866" s="421">
        <v>3.84</v>
      </c>
      <c r="B866" s="421">
        <v>1</v>
      </c>
      <c r="C866" s="422">
        <v>204298.28</v>
      </c>
      <c r="D866" s="421">
        <v>3205.45</v>
      </c>
    </row>
    <row r="867" spans="1:4">
      <c r="A867" s="421">
        <v>3.86</v>
      </c>
      <c r="B867" s="421">
        <v>1</v>
      </c>
      <c r="C867" s="422">
        <v>65278.01</v>
      </c>
      <c r="D867" s="421">
        <v>2471.4</v>
      </c>
    </row>
    <row r="868" spans="1:4">
      <c r="A868" s="421">
        <v>3.87</v>
      </c>
      <c r="B868" s="421">
        <v>1</v>
      </c>
      <c r="C868" s="422">
        <v>55060.91</v>
      </c>
      <c r="D868" s="421">
        <v>1465.92</v>
      </c>
    </row>
    <row r="869" spans="1:4">
      <c r="A869" s="421">
        <v>3.88</v>
      </c>
      <c r="B869" s="421">
        <v>1</v>
      </c>
      <c r="C869" s="422">
        <v>111796.02</v>
      </c>
      <c r="D869" s="421">
        <v>1363.44</v>
      </c>
    </row>
    <row r="870" spans="1:4">
      <c r="A870" s="421">
        <v>3.88</v>
      </c>
      <c r="B870" s="421">
        <v>1</v>
      </c>
      <c r="C870" s="422">
        <v>63965.440000000002</v>
      </c>
      <c r="D870" s="421">
        <v>1512.35</v>
      </c>
    </row>
    <row r="871" spans="1:4">
      <c r="A871" s="421">
        <v>3.89</v>
      </c>
      <c r="B871" s="421">
        <v>1</v>
      </c>
      <c r="C871" s="422">
        <v>128368.31</v>
      </c>
      <c r="D871" s="421">
        <v>2028.5</v>
      </c>
    </row>
    <row r="872" spans="1:4">
      <c r="A872" s="421">
        <v>3.9</v>
      </c>
      <c r="B872" s="421">
        <v>1</v>
      </c>
      <c r="C872" s="422">
        <v>25775.86</v>
      </c>
      <c r="D872" s="421">
        <v>436.2</v>
      </c>
    </row>
    <row r="873" spans="1:4">
      <c r="A873" s="421">
        <v>3.9</v>
      </c>
      <c r="B873" s="421">
        <v>1</v>
      </c>
      <c r="C873" s="422">
        <v>75036.639999999999</v>
      </c>
      <c r="D873" s="421">
        <v>1866.08</v>
      </c>
    </row>
    <row r="874" spans="1:4">
      <c r="A874" s="421">
        <v>3.9</v>
      </c>
      <c r="B874" s="421">
        <v>1</v>
      </c>
      <c r="C874" s="422">
        <v>92570.38</v>
      </c>
      <c r="D874" s="421">
        <v>2674.24</v>
      </c>
    </row>
    <row r="875" spans="1:4">
      <c r="A875" s="421">
        <v>3.91</v>
      </c>
      <c r="B875" s="421">
        <v>1</v>
      </c>
      <c r="C875" s="422">
        <v>100837.83</v>
      </c>
      <c r="D875" s="421">
        <v>1720.71</v>
      </c>
    </row>
    <row r="876" spans="1:4">
      <c r="A876" s="421">
        <v>3.91</v>
      </c>
      <c r="B876" s="421">
        <v>1</v>
      </c>
      <c r="C876" s="422">
        <v>134429.65</v>
      </c>
      <c r="D876" s="421">
        <v>3950.28</v>
      </c>
    </row>
    <row r="877" spans="1:4">
      <c r="A877" s="421">
        <v>3.92</v>
      </c>
      <c r="B877" s="421">
        <v>1</v>
      </c>
      <c r="C877" s="422">
        <v>23749.58</v>
      </c>
      <c r="D877" s="421">
        <v>616.96</v>
      </c>
    </row>
    <row r="878" spans="1:4">
      <c r="A878" s="421">
        <v>3.92</v>
      </c>
      <c r="B878" s="421">
        <v>1</v>
      </c>
      <c r="C878" s="422">
        <v>24609.89</v>
      </c>
      <c r="D878" s="421">
        <v>1845.88</v>
      </c>
    </row>
    <row r="879" spans="1:4">
      <c r="A879" s="421">
        <v>3.92</v>
      </c>
      <c r="B879" s="421">
        <v>1</v>
      </c>
      <c r="C879" s="422">
        <v>52634.78</v>
      </c>
      <c r="D879" s="421">
        <v>2534.41</v>
      </c>
    </row>
    <row r="880" spans="1:4">
      <c r="A880" s="421">
        <v>3.93</v>
      </c>
      <c r="B880" s="421">
        <v>1</v>
      </c>
      <c r="C880" s="422">
        <v>64825.89</v>
      </c>
      <c r="D880" s="421">
        <v>2099.08</v>
      </c>
    </row>
    <row r="881" spans="1:4">
      <c r="A881" s="421">
        <v>3.93</v>
      </c>
      <c r="B881" s="421">
        <v>1</v>
      </c>
      <c r="C881" s="422">
        <v>126035.72</v>
      </c>
      <c r="D881" s="421">
        <v>3625.84</v>
      </c>
    </row>
    <row r="882" spans="1:4">
      <c r="A882" s="421">
        <v>3.93</v>
      </c>
      <c r="B882" s="421">
        <v>1</v>
      </c>
      <c r="C882" s="422">
        <v>226903.74</v>
      </c>
      <c r="D882" s="421">
        <v>3647.56</v>
      </c>
    </row>
    <row r="883" spans="1:4">
      <c r="A883" s="421">
        <v>3.94</v>
      </c>
      <c r="B883" s="421">
        <v>1</v>
      </c>
      <c r="C883" s="422">
        <v>28297.62</v>
      </c>
      <c r="D883" s="421">
        <v>772.5</v>
      </c>
    </row>
    <row r="884" spans="1:4">
      <c r="A884" s="421">
        <v>3.95</v>
      </c>
      <c r="B884" s="421">
        <v>1</v>
      </c>
      <c r="C884" s="422">
        <v>72412.800000000003</v>
      </c>
      <c r="D884" s="421">
        <v>1692.57</v>
      </c>
    </row>
    <row r="885" spans="1:4">
      <c r="A885" s="421">
        <v>3.95</v>
      </c>
      <c r="B885" s="421">
        <v>1</v>
      </c>
      <c r="C885" s="422">
        <v>218192.68</v>
      </c>
      <c r="D885" s="421">
        <v>3521.32</v>
      </c>
    </row>
    <row r="886" spans="1:4">
      <c r="A886" s="421">
        <v>3.95</v>
      </c>
      <c r="B886" s="421">
        <v>1</v>
      </c>
      <c r="C886" s="422">
        <v>251984.65</v>
      </c>
      <c r="D886" s="421">
        <v>4079.94</v>
      </c>
    </row>
    <row r="887" spans="1:4">
      <c r="A887" s="421">
        <v>3.97</v>
      </c>
      <c r="B887" s="421">
        <v>1</v>
      </c>
      <c r="C887" s="422">
        <v>112822.38</v>
      </c>
      <c r="D887" s="421">
        <v>1866.93</v>
      </c>
    </row>
    <row r="888" spans="1:4">
      <c r="A888" s="421">
        <v>3.98</v>
      </c>
      <c r="B888" s="421">
        <v>1</v>
      </c>
      <c r="C888" s="422">
        <v>39231.33</v>
      </c>
      <c r="D888" s="421">
        <v>1471.34</v>
      </c>
    </row>
    <row r="889" spans="1:4">
      <c r="A889" s="421">
        <v>3.98</v>
      </c>
      <c r="B889" s="421">
        <v>1</v>
      </c>
      <c r="C889" s="422">
        <v>36897.660000000003</v>
      </c>
      <c r="D889" s="421">
        <v>1931.92</v>
      </c>
    </row>
    <row r="890" spans="1:4">
      <c r="A890" s="421">
        <v>3.99</v>
      </c>
      <c r="B890" s="421">
        <v>1</v>
      </c>
      <c r="C890" s="422">
        <v>39192.22</v>
      </c>
      <c r="D890" s="421">
        <v>1405.97</v>
      </c>
    </row>
    <row r="891" spans="1:4">
      <c r="A891" s="421">
        <v>3.99</v>
      </c>
      <c r="B891" s="421">
        <v>1</v>
      </c>
      <c r="C891" s="422">
        <v>150876.35</v>
      </c>
      <c r="D891" s="421">
        <v>3245.76</v>
      </c>
    </row>
    <row r="892" spans="1:4">
      <c r="A892" s="421">
        <v>4</v>
      </c>
      <c r="B892" s="421">
        <v>1</v>
      </c>
      <c r="C892" s="422">
        <v>98612.35</v>
      </c>
      <c r="D892" s="421">
        <v>486.76</v>
      </c>
    </row>
    <row r="893" spans="1:4">
      <c r="A893" s="421">
        <v>4</v>
      </c>
      <c r="B893" s="421">
        <v>1</v>
      </c>
      <c r="C893" s="422">
        <v>30656.05</v>
      </c>
      <c r="D893" s="421">
        <v>500.36</v>
      </c>
    </row>
    <row r="894" spans="1:4">
      <c r="A894" s="421">
        <v>4</v>
      </c>
      <c r="B894" s="421">
        <v>1</v>
      </c>
      <c r="C894" s="422">
        <v>148268.53</v>
      </c>
      <c r="D894" s="421">
        <v>1042.8</v>
      </c>
    </row>
    <row r="895" spans="1:4">
      <c r="A895" s="421">
        <v>4</v>
      </c>
      <c r="B895" s="421">
        <v>1</v>
      </c>
      <c r="C895" s="422">
        <v>47747.86</v>
      </c>
      <c r="D895" s="421">
        <v>1203.76</v>
      </c>
    </row>
    <row r="896" spans="1:4">
      <c r="A896" s="421">
        <v>4</v>
      </c>
      <c r="B896" s="421">
        <v>1</v>
      </c>
      <c r="C896" s="422">
        <v>183992.98</v>
      </c>
      <c r="D896" s="421">
        <v>1233.8800000000001</v>
      </c>
    </row>
    <row r="897" spans="1:4">
      <c r="A897" s="421">
        <v>4</v>
      </c>
      <c r="B897" s="421">
        <v>1</v>
      </c>
      <c r="C897" s="422">
        <v>86494.47</v>
      </c>
      <c r="D897" s="421">
        <v>1422.08</v>
      </c>
    </row>
    <row r="898" spans="1:4">
      <c r="A898" s="421">
        <v>4</v>
      </c>
      <c r="B898" s="421">
        <v>1</v>
      </c>
      <c r="C898" s="422">
        <v>54353.85</v>
      </c>
      <c r="D898" s="421">
        <v>1560.76</v>
      </c>
    </row>
    <row r="899" spans="1:4">
      <c r="A899" s="421">
        <v>4</v>
      </c>
      <c r="B899" s="421">
        <v>1</v>
      </c>
      <c r="C899" s="422">
        <v>105770.87</v>
      </c>
      <c r="D899" s="421">
        <v>1736</v>
      </c>
    </row>
    <row r="900" spans="1:4">
      <c r="A900" s="421">
        <v>4</v>
      </c>
      <c r="B900" s="421">
        <v>1</v>
      </c>
      <c r="C900" s="422">
        <v>63341.27</v>
      </c>
      <c r="D900" s="421">
        <v>1869.32</v>
      </c>
    </row>
    <row r="901" spans="1:4">
      <c r="A901" s="421">
        <v>4</v>
      </c>
      <c r="B901" s="421">
        <v>1</v>
      </c>
      <c r="C901" s="422">
        <v>65995.91</v>
      </c>
      <c r="D901" s="421">
        <v>2114.2399999999998</v>
      </c>
    </row>
    <row r="902" spans="1:4">
      <c r="A902" s="421">
        <v>4</v>
      </c>
      <c r="B902" s="421">
        <v>1</v>
      </c>
      <c r="C902" s="422">
        <v>133539.53</v>
      </c>
      <c r="D902" s="421">
        <v>2203</v>
      </c>
    </row>
    <row r="903" spans="1:4">
      <c r="A903" s="421">
        <v>4</v>
      </c>
      <c r="B903" s="421">
        <v>1</v>
      </c>
      <c r="C903" s="422">
        <v>53950.61</v>
      </c>
      <c r="D903" s="421">
        <v>2419.2399999999998</v>
      </c>
    </row>
    <row r="904" spans="1:4">
      <c r="A904" s="421">
        <v>4</v>
      </c>
      <c r="B904" s="421">
        <v>1</v>
      </c>
      <c r="C904" s="422">
        <v>392782.33</v>
      </c>
      <c r="D904" s="421">
        <v>3591.36</v>
      </c>
    </row>
    <row r="905" spans="1:4">
      <c r="A905" s="421">
        <v>4.01</v>
      </c>
      <c r="B905" s="421">
        <v>1</v>
      </c>
      <c r="C905" s="422">
        <v>38950.620000000003</v>
      </c>
      <c r="D905" s="421">
        <v>3165.74</v>
      </c>
    </row>
    <row r="906" spans="1:4">
      <c r="A906" s="421">
        <v>4.01</v>
      </c>
      <c r="B906" s="421">
        <v>1</v>
      </c>
      <c r="C906" s="422">
        <v>107711.82</v>
      </c>
      <c r="D906" s="421">
        <v>3462.86</v>
      </c>
    </row>
    <row r="907" spans="1:4">
      <c r="A907" s="421">
        <v>4.0199999999999996</v>
      </c>
      <c r="B907" s="421">
        <v>1</v>
      </c>
      <c r="C907" s="422">
        <v>344914.39</v>
      </c>
      <c r="D907" s="421">
        <v>5079.4399999999996</v>
      </c>
    </row>
    <row r="908" spans="1:4">
      <c r="A908" s="421">
        <v>4.03</v>
      </c>
      <c r="B908" s="421">
        <v>1</v>
      </c>
      <c r="C908" s="422">
        <v>82172.14</v>
      </c>
      <c r="D908" s="421">
        <v>624.39</v>
      </c>
    </row>
    <row r="909" spans="1:4">
      <c r="A909" s="421">
        <v>4.03</v>
      </c>
      <c r="B909" s="421">
        <v>1</v>
      </c>
      <c r="C909" s="422">
        <v>44746.53</v>
      </c>
      <c r="D909" s="421">
        <v>1931.27</v>
      </c>
    </row>
    <row r="910" spans="1:4">
      <c r="A910" s="421">
        <v>4.04</v>
      </c>
      <c r="B910" s="421">
        <v>1</v>
      </c>
      <c r="C910" s="422">
        <v>18703.14</v>
      </c>
      <c r="D910" s="421">
        <v>921.93</v>
      </c>
    </row>
    <row r="911" spans="1:4">
      <c r="A911" s="421">
        <v>4.04</v>
      </c>
      <c r="B911" s="421">
        <v>1</v>
      </c>
      <c r="C911" s="422">
        <v>97983.3</v>
      </c>
      <c r="D911" s="421">
        <v>2029.8</v>
      </c>
    </row>
    <row r="912" spans="1:4">
      <c r="A912" s="421">
        <v>4.05</v>
      </c>
      <c r="B912" s="421">
        <v>1</v>
      </c>
      <c r="C912" s="422">
        <v>57198.89</v>
      </c>
      <c r="D912" s="421">
        <v>2094.6999999999998</v>
      </c>
    </row>
    <row r="913" spans="1:4">
      <c r="A913" s="421">
        <v>4.0599999999999996</v>
      </c>
      <c r="B913" s="421">
        <v>1</v>
      </c>
      <c r="C913" s="422">
        <v>151437.6</v>
      </c>
      <c r="D913" s="421">
        <v>2526.16</v>
      </c>
    </row>
    <row r="914" spans="1:4">
      <c r="A914" s="421">
        <v>4.08</v>
      </c>
      <c r="B914" s="421">
        <v>1</v>
      </c>
      <c r="C914" s="422">
        <v>76313.7</v>
      </c>
      <c r="D914" s="421">
        <v>572.89</v>
      </c>
    </row>
    <row r="915" spans="1:4">
      <c r="A915" s="421">
        <v>4.08</v>
      </c>
      <c r="B915" s="421">
        <v>1</v>
      </c>
      <c r="C915" s="422">
        <v>90305.98</v>
      </c>
      <c r="D915" s="421">
        <v>2228.63</v>
      </c>
    </row>
    <row r="916" spans="1:4">
      <c r="A916" s="421">
        <v>4.08</v>
      </c>
      <c r="B916" s="421">
        <v>1</v>
      </c>
      <c r="C916" s="422">
        <v>137516.14000000001</v>
      </c>
      <c r="D916" s="421">
        <v>2285.4899999999998</v>
      </c>
    </row>
    <row r="917" spans="1:4">
      <c r="A917" s="421">
        <v>4.0999999999999996</v>
      </c>
      <c r="B917" s="421">
        <v>1</v>
      </c>
      <c r="C917" s="422">
        <v>140626</v>
      </c>
      <c r="D917" s="421">
        <v>4709.45</v>
      </c>
    </row>
    <row r="918" spans="1:4">
      <c r="A918" s="421">
        <v>4.1100000000000003</v>
      </c>
      <c r="B918" s="421">
        <v>1</v>
      </c>
      <c r="C918" s="422">
        <v>33183.550000000003</v>
      </c>
      <c r="D918" s="421">
        <v>1394.4</v>
      </c>
    </row>
    <row r="919" spans="1:4">
      <c r="A919" s="421">
        <v>4.12</v>
      </c>
      <c r="B919" s="421">
        <v>1</v>
      </c>
      <c r="C919" s="422">
        <v>126506.11</v>
      </c>
      <c r="D919" s="421">
        <v>2975.8</v>
      </c>
    </row>
    <row r="920" spans="1:4">
      <c r="A920" s="421">
        <v>4.13</v>
      </c>
      <c r="B920" s="421">
        <v>1</v>
      </c>
      <c r="C920" s="422">
        <v>222305.34</v>
      </c>
      <c r="D920" s="421">
        <v>2270.63</v>
      </c>
    </row>
    <row r="921" spans="1:4">
      <c r="A921" s="421">
        <v>4.1399999999999997</v>
      </c>
      <c r="B921" s="421">
        <v>1</v>
      </c>
      <c r="C921" s="422">
        <v>136755.93</v>
      </c>
      <c r="D921" s="421">
        <v>2235.1999999999998</v>
      </c>
    </row>
    <row r="922" spans="1:4">
      <c r="A922" s="421">
        <v>4.1399999999999997</v>
      </c>
      <c r="B922" s="421">
        <v>1</v>
      </c>
      <c r="C922" s="422">
        <v>55515.21</v>
      </c>
      <c r="D922" s="421">
        <v>2928.09</v>
      </c>
    </row>
    <row r="923" spans="1:4">
      <c r="A923" s="421">
        <v>4.16</v>
      </c>
      <c r="B923" s="421">
        <v>1</v>
      </c>
      <c r="C923" s="422">
        <v>160227.13</v>
      </c>
      <c r="D923" s="421">
        <v>8902.32</v>
      </c>
    </row>
    <row r="924" spans="1:4">
      <c r="A924" s="421">
        <v>4.18</v>
      </c>
      <c r="B924" s="421">
        <v>1</v>
      </c>
      <c r="C924" s="422">
        <v>1322.15</v>
      </c>
      <c r="D924" s="421">
        <v>1095.3900000000001</v>
      </c>
    </row>
    <row r="925" spans="1:4">
      <c r="A925" s="421">
        <v>4.2</v>
      </c>
      <c r="B925" s="421">
        <v>1</v>
      </c>
      <c r="C925" s="422">
        <v>112359.56</v>
      </c>
      <c r="D925" s="421">
        <v>3531.49</v>
      </c>
    </row>
    <row r="926" spans="1:4">
      <c r="A926" s="421">
        <v>4.22</v>
      </c>
      <c r="B926" s="421">
        <v>1</v>
      </c>
      <c r="C926" s="422">
        <v>93262.53</v>
      </c>
      <c r="D926" s="421">
        <v>1334.97</v>
      </c>
    </row>
    <row r="927" spans="1:4">
      <c r="A927" s="421">
        <v>4.2300000000000004</v>
      </c>
      <c r="B927" s="421">
        <v>1</v>
      </c>
      <c r="C927" s="422">
        <v>51577.06</v>
      </c>
      <c r="D927" s="421">
        <v>2371.56</v>
      </c>
    </row>
    <row r="928" spans="1:4">
      <c r="A928" s="421">
        <v>4.25</v>
      </c>
      <c r="B928" s="421">
        <v>1</v>
      </c>
      <c r="C928" s="422">
        <v>70218.87</v>
      </c>
      <c r="D928" s="421">
        <v>504.34</v>
      </c>
    </row>
    <row r="929" spans="1:4">
      <c r="A929" s="421">
        <v>4.26</v>
      </c>
      <c r="B929" s="421">
        <v>1</v>
      </c>
      <c r="C929" s="422">
        <v>132480.75</v>
      </c>
      <c r="D929" s="421">
        <v>3670.33</v>
      </c>
    </row>
    <row r="930" spans="1:4">
      <c r="A930" s="421">
        <v>4.28</v>
      </c>
      <c r="B930" s="421">
        <v>1</v>
      </c>
      <c r="C930" s="422">
        <v>207558.75</v>
      </c>
      <c r="D930" s="421">
        <v>3703.62</v>
      </c>
    </row>
    <row r="931" spans="1:4">
      <c r="A931" s="421">
        <v>4.29</v>
      </c>
      <c r="B931" s="421">
        <v>1</v>
      </c>
      <c r="C931" s="422">
        <v>11741.04</v>
      </c>
      <c r="D931" s="421">
        <v>1043.3</v>
      </c>
    </row>
    <row r="932" spans="1:4">
      <c r="A932" s="421">
        <v>4.3</v>
      </c>
      <c r="B932" s="421">
        <v>1</v>
      </c>
      <c r="C932" s="422">
        <v>71732.27</v>
      </c>
      <c r="D932" s="421">
        <v>2058.5</v>
      </c>
    </row>
    <row r="933" spans="1:4">
      <c r="A933" s="421">
        <v>4.3</v>
      </c>
      <c r="B933" s="421">
        <v>1</v>
      </c>
      <c r="C933" s="422">
        <v>40041.550000000003</v>
      </c>
      <c r="D933" s="421">
        <v>2895.41</v>
      </c>
    </row>
    <row r="934" spans="1:4">
      <c r="A934" s="421">
        <v>4.3099999999999996</v>
      </c>
      <c r="B934" s="421">
        <v>1</v>
      </c>
      <c r="C934" s="422">
        <v>58366.93</v>
      </c>
      <c r="D934" s="421">
        <v>1609.53</v>
      </c>
    </row>
    <row r="935" spans="1:4">
      <c r="A935" s="421">
        <v>4.32</v>
      </c>
      <c r="B935" s="421">
        <v>1</v>
      </c>
      <c r="C935" s="422">
        <v>137493.14000000001</v>
      </c>
      <c r="D935" s="421">
        <v>2671.04</v>
      </c>
    </row>
    <row r="936" spans="1:4">
      <c r="A936" s="421">
        <v>4.33</v>
      </c>
      <c r="B936" s="421">
        <v>1</v>
      </c>
      <c r="C936" s="422">
        <v>83094.100000000006</v>
      </c>
      <c r="D936" s="421">
        <v>1826.92</v>
      </c>
    </row>
    <row r="937" spans="1:4">
      <c r="A937" s="421">
        <v>4.33</v>
      </c>
      <c r="B937" s="421">
        <v>1</v>
      </c>
      <c r="C937" s="422">
        <v>136784.39000000001</v>
      </c>
      <c r="D937" s="421">
        <v>2422.58</v>
      </c>
    </row>
    <row r="938" spans="1:4">
      <c r="A938" s="421">
        <v>4.33</v>
      </c>
      <c r="B938" s="421">
        <v>1</v>
      </c>
      <c r="C938" s="422">
        <v>105874</v>
      </c>
      <c r="D938" s="421">
        <v>3191.22</v>
      </c>
    </row>
    <row r="939" spans="1:4">
      <c r="A939" s="421">
        <v>4.34</v>
      </c>
      <c r="B939" s="421">
        <v>1</v>
      </c>
      <c r="C939" s="422">
        <v>141081.06</v>
      </c>
      <c r="D939" s="421">
        <v>4775.2</v>
      </c>
    </row>
    <row r="940" spans="1:4">
      <c r="A940" s="421">
        <v>4.37</v>
      </c>
      <c r="B940" s="421">
        <v>1</v>
      </c>
      <c r="C940" s="422">
        <v>157176.35</v>
      </c>
      <c r="D940" s="421">
        <v>2819.75</v>
      </c>
    </row>
    <row r="941" spans="1:4">
      <c r="A941" s="421">
        <v>4.37</v>
      </c>
      <c r="B941" s="421">
        <v>1</v>
      </c>
      <c r="C941" s="422">
        <v>73167.87</v>
      </c>
      <c r="D941" s="421">
        <v>2856.67</v>
      </c>
    </row>
    <row r="942" spans="1:4">
      <c r="A942" s="421">
        <v>4.38</v>
      </c>
      <c r="B942" s="421">
        <v>1</v>
      </c>
      <c r="C942" s="422">
        <v>57707.81</v>
      </c>
      <c r="D942" s="421">
        <v>1802.6</v>
      </c>
    </row>
    <row r="943" spans="1:4">
      <c r="A943" s="421">
        <v>4.38</v>
      </c>
      <c r="B943" s="421">
        <v>1</v>
      </c>
      <c r="C943" s="422">
        <v>187676.12</v>
      </c>
      <c r="D943" s="421">
        <v>1832.08</v>
      </c>
    </row>
    <row r="944" spans="1:4">
      <c r="A944" s="421">
        <v>4.4000000000000004</v>
      </c>
      <c r="B944" s="421">
        <v>1</v>
      </c>
      <c r="C944" s="422">
        <v>48364.02</v>
      </c>
      <c r="D944" s="421">
        <v>1355.23</v>
      </c>
    </row>
    <row r="945" spans="1:4">
      <c r="A945" s="421">
        <v>4.4000000000000004</v>
      </c>
      <c r="B945" s="421">
        <v>1</v>
      </c>
      <c r="C945" s="422">
        <v>218990.06</v>
      </c>
      <c r="D945" s="421">
        <v>3955.31</v>
      </c>
    </row>
    <row r="946" spans="1:4">
      <c r="A946" s="421">
        <v>4.45</v>
      </c>
      <c r="B946" s="421">
        <v>1</v>
      </c>
      <c r="C946" s="422">
        <v>51193.120000000003</v>
      </c>
      <c r="D946" s="421">
        <v>1630.02</v>
      </c>
    </row>
    <row r="947" spans="1:4">
      <c r="A947" s="421">
        <v>4.46</v>
      </c>
      <c r="B947" s="421">
        <v>1</v>
      </c>
      <c r="C947" s="422">
        <v>291755.95</v>
      </c>
      <c r="D947" s="421">
        <v>5339.43</v>
      </c>
    </row>
    <row r="948" spans="1:4">
      <c r="A948" s="421">
        <v>4.47</v>
      </c>
      <c r="B948" s="421">
        <v>1</v>
      </c>
      <c r="C948" s="422">
        <v>18940.05</v>
      </c>
      <c r="D948" s="421">
        <v>1210.95</v>
      </c>
    </row>
    <row r="949" spans="1:4">
      <c r="A949" s="421">
        <v>4.5</v>
      </c>
      <c r="B949" s="421">
        <v>1</v>
      </c>
      <c r="C949" s="422">
        <v>35651.550000000003</v>
      </c>
      <c r="D949" s="421">
        <v>2357.0700000000002</v>
      </c>
    </row>
    <row r="950" spans="1:4">
      <c r="A950" s="421">
        <v>4.53</v>
      </c>
      <c r="B950" s="421">
        <v>1</v>
      </c>
      <c r="C950" s="422">
        <v>146751.69</v>
      </c>
      <c r="D950" s="421">
        <v>817.8</v>
      </c>
    </row>
    <row r="951" spans="1:4">
      <c r="A951" s="421">
        <v>4.53</v>
      </c>
      <c r="B951" s="421">
        <v>1</v>
      </c>
      <c r="C951" s="422">
        <v>90689.66</v>
      </c>
      <c r="D951" s="421">
        <v>2081.06</v>
      </c>
    </row>
    <row r="952" spans="1:4">
      <c r="A952" s="421">
        <v>4.5599999999999996</v>
      </c>
      <c r="B952" s="421">
        <v>1</v>
      </c>
      <c r="C952" s="422">
        <v>28853.56</v>
      </c>
      <c r="D952" s="421">
        <v>1614</v>
      </c>
    </row>
    <row r="953" spans="1:4">
      <c r="A953" s="421">
        <v>4.5599999999999996</v>
      </c>
      <c r="B953" s="421">
        <v>1</v>
      </c>
      <c r="C953" s="422">
        <v>37754.18</v>
      </c>
      <c r="D953" s="421">
        <v>2492.4</v>
      </c>
    </row>
    <row r="954" spans="1:4">
      <c r="A954" s="421">
        <v>4.57</v>
      </c>
      <c r="B954" s="421">
        <v>1</v>
      </c>
      <c r="C954" s="422">
        <v>13811.38</v>
      </c>
      <c r="D954" s="421">
        <v>1438.63</v>
      </c>
    </row>
    <row r="955" spans="1:4">
      <c r="A955" s="421">
        <v>4.58</v>
      </c>
      <c r="B955" s="421">
        <v>1</v>
      </c>
      <c r="C955" s="422">
        <v>19062.7</v>
      </c>
      <c r="D955" s="421">
        <v>1895.04</v>
      </c>
    </row>
    <row r="956" spans="1:4">
      <c r="A956" s="421">
        <v>4.5999999999999996</v>
      </c>
      <c r="B956" s="421">
        <v>1</v>
      </c>
      <c r="C956" s="422">
        <v>39258.639999999999</v>
      </c>
      <c r="D956" s="421">
        <v>2231.2800000000002</v>
      </c>
    </row>
    <row r="957" spans="1:4">
      <c r="A957" s="421">
        <v>4.6100000000000003</v>
      </c>
      <c r="B957" s="421">
        <v>1</v>
      </c>
      <c r="C957" s="422">
        <v>54202.78</v>
      </c>
      <c r="D957" s="421">
        <v>1532.87</v>
      </c>
    </row>
    <row r="958" spans="1:4">
      <c r="A958" s="421">
        <v>4.62</v>
      </c>
      <c r="B958" s="421">
        <v>1</v>
      </c>
      <c r="C958" s="422">
        <v>177520.16</v>
      </c>
      <c r="D958" s="421">
        <v>3205.72</v>
      </c>
    </row>
    <row r="959" spans="1:4">
      <c r="A959" s="421">
        <v>4.63</v>
      </c>
      <c r="B959" s="421">
        <v>1</v>
      </c>
      <c r="C959" s="422">
        <v>82216.259999999995</v>
      </c>
      <c r="D959" s="421">
        <v>2347.54</v>
      </c>
    </row>
    <row r="960" spans="1:4">
      <c r="A960" s="421">
        <v>4.66</v>
      </c>
      <c r="B960" s="421">
        <v>1</v>
      </c>
      <c r="C960" s="422">
        <v>48547.86</v>
      </c>
      <c r="D960" s="421">
        <v>2430.4</v>
      </c>
    </row>
    <row r="961" spans="1:4">
      <c r="A961" s="421">
        <v>4.67</v>
      </c>
      <c r="B961" s="421">
        <v>1</v>
      </c>
      <c r="C961" s="422">
        <v>123119.03999999999</v>
      </c>
      <c r="D961" s="421">
        <v>4936.3500000000004</v>
      </c>
    </row>
    <row r="962" spans="1:4">
      <c r="A962" s="421">
        <v>4.7</v>
      </c>
      <c r="B962" s="421">
        <v>1</v>
      </c>
      <c r="C962" s="422">
        <v>79421.210000000006</v>
      </c>
      <c r="D962" s="421">
        <v>2042.22</v>
      </c>
    </row>
    <row r="963" spans="1:4">
      <c r="A963" s="421">
        <v>4.7</v>
      </c>
      <c r="B963" s="421">
        <v>1</v>
      </c>
      <c r="C963" s="422">
        <v>48380.22</v>
      </c>
      <c r="D963" s="421">
        <v>2942.64</v>
      </c>
    </row>
    <row r="964" spans="1:4">
      <c r="A964" s="421">
        <v>4.72</v>
      </c>
      <c r="B964" s="421">
        <v>1</v>
      </c>
      <c r="C964" s="422">
        <v>98052.4</v>
      </c>
      <c r="D964" s="421">
        <v>4326.2</v>
      </c>
    </row>
    <row r="965" spans="1:4">
      <c r="A965" s="421">
        <v>4.7699999999999996</v>
      </c>
      <c r="B965" s="421">
        <v>1</v>
      </c>
      <c r="C965" s="422">
        <v>53700.47</v>
      </c>
      <c r="D965" s="421">
        <v>2070</v>
      </c>
    </row>
    <row r="966" spans="1:4">
      <c r="A966" s="421">
        <v>4.78</v>
      </c>
      <c r="B966" s="421">
        <v>1</v>
      </c>
      <c r="C966" s="422">
        <v>59977.17</v>
      </c>
      <c r="D966" s="421">
        <v>2955.41</v>
      </c>
    </row>
    <row r="967" spans="1:4">
      <c r="A967" s="421">
        <v>4.8099999999999996</v>
      </c>
      <c r="B967" s="421">
        <v>1</v>
      </c>
      <c r="C967" s="422">
        <v>115394.97</v>
      </c>
      <c r="D967" s="421">
        <v>3076.58</v>
      </c>
    </row>
    <row r="968" spans="1:4">
      <c r="A968" s="421">
        <v>4.82</v>
      </c>
      <c r="B968" s="421">
        <v>1</v>
      </c>
      <c r="C968" s="422">
        <v>47540.03</v>
      </c>
      <c r="D968" s="421">
        <v>2661.55</v>
      </c>
    </row>
    <row r="969" spans="1:4">
      <c r="A969" s="421">
        <v>4.83</v>
      </c>
      <c r="B969" s="421">
        <v>1</v>
      </c>
      <c r="C969" s="422">
        <v>54850.25</v>
      </c>
      <c r="D969" s="421">
        <v>2075.14</v>
      </c>
    </row>
    <row r="970" spans="1:4">
      <c r="A970" s="421">
        <v>4.83</v>
      </c>
      <c r="B970" s="421">
        <v>1</v>
      </c>
      <c r="C970" s="422">
        <v>101136.22</v>
      </c>
      <c r="D970" s="421">
        <v>4271.2</v>
      </c>
    </row>
    <row r="971" spans="1:4">
      <c r="A971" s="421">
        <v>4.8499999999999996</v>
      </c>
      <c r="B971" s="421">
        <v>1</v>
      </c>
      <c r="C971" s="422">
        <v>94053.18</v>
      </c>
      <c r="D971" s="421">
        <v>1474.99</v>
      </c>
    </row>
    <row r="972" spans="1:4">
      <c r="A972" s="421">
        <v>4.8899999999999997</v>
      </c>
      <c r="B972" s="421">
        <v>1</v>
      </c>
      <c r="C972" s="422">
        <v>91657.79</v>
      </c>
      <c r="D972" s="421">
        <v>2011.95</v>
      </c>
    </row>
    <row r="973" spans="1:4">
      <c r="A973" s="421">
        <v>4.92</v>
      </c>
      <c r="B973" s="421">
        <v>1</v>
      </c>
      <c r="C973" s="422">
        <v>25735.05</v>
      </c>
      <c r="D973" s="421">
        <v>1188.28</v>
      </c>
    </row>
    <row r="974" spans="1:4">
      <c r="A974" s="421">
        <v>4.92</v>
      </c>
      <c r="B974" s="421">
        <v>1</v>
      </c>
      <c r="C974" s="422">
        <v>101906.42</v>
      </c>
      <c r="D974" s="421">
        <v>3521.2</v>
      </c>
    </row>
    <row r="975" spans="1:4">
      <c r="A975" s="421">
        <v>4.93</v>
      </c>
      <c r="B975" s="421">
        <v>1</v>
      </c>
      <c r="C975" s="422">
        <v>101159.94</v>
      </c>
      <c r="D975" s="421">
        <v>3207.46</v>
      </c>
    </row>
    <row r="976" spans="1:4">
      <c r="A976" s="421">
        <v>4.9400000000000004</v>
      </c>
      <c r="B976" s="421">
        <v>1</v>
      </c>
      <c r="C976" s="422">
        <v>32479.06</v>
      </c>
      <c r="D976" s="421">
        <v>1654.6</v>
      </c>
    </row>
    <row r="977" spans="1:4">
      <c r="A977" s="421">
        <v>4.95</v>
      </c>
      <c r="B977" s="421">
        <v>1</v>
      </c>
      <c r="C977" s="422">
        <v>52383.11</v>
      </c>
      <c r="D977" s="421">
        <v>3558.57</v>
      </c>
    </row>
    <row r="978" spans="1:4">
      <c r="A978" s="421">
        <v>4.95</v>
      </c>
      <c r="B978" s="421">
        <v>1</v>
      </c>
      <c r="C978" s="422">
        <v>66525.83</v>
      </c>
      <c r="D978" s="421">
        <v>4267.21</v>
      </c>
    </row>
    <row r="979" spans="1:4">
      <c r="A979" s="421">
        <v>4.96</v>
      </c>
      <c r="B979" s="421">
        <v>1</v>
      </c>
      <c r="C979" s="422">
        <v>60866.78</v>
      </c>
      <c r="D979" s="421">
        <v>1844.94</v>
      </c>
    </row>
    <row r="980" spans="1:4">
      <c r="A980" s="421">
        <v>4.9800000000000004</v>
      </c>
      <c r="B980" s="421">
        <v>1</v>
      </c>
      <c r="C980" s="422">
        <v>60091.3</v>
      </c>
      <c r="D980" s="421">
        <v>1795.34</v>
      </c>
    </row>
    <row r="981" spans="1:4">
      <c r="A981" s="421">
        <v>4.9800000000000004</v>
      </c>
      <c r="B981" s="421">
        <v>1</v>
      </c>
      <c r="C981" s="422">
        <v>35279.050000000003</v>
      </c>
      <c r="D981" s="421">
        <v>2401.48</v>
      </c>
    </row>
    <row r="982" spans="1:4">
      <c r="A982" s="421">
        <v>4.9800000000000004</v>
      </c>
      <c r="B982" s="421">
        <v>1</v>
      </c>
      <c r="C982" s="422">
        <v>130374.11</v>
      </c>
      <c r="D982" s="421">
        <v>2610.5</v>
      </c>
    </row>
    <row r="983" spans="1:4">
      <c r="A983" s="421">
        <v>4.9800000000000004</v>
      </c>
      <c r="B983" s="421">
        <v>1</v>
      </c>
      <c r="C983" s="422">
        <v>334951.38</v>
      </c>
      <c r="D983" s="421">
        <v>5162.96</v>
      </c>
    </row>
    <row r="984" spans="1:4">
      <c r="A984" s="421">
        <v>4.99</v>
      </c>
      <c r="B984" s="421">
        <v>1</v>
      </c>
      <c r="C984" s="422">
        <v>67092.039999999994</v>
      </c>
      <c r="D984" s="421">
        <v>9887.85</v>
      </c>
    </row>
    <row r="985" spans="1:4">
      <c r="A985" s="421">
        <v>5</v>
      </c>
      <c r="B985" s="421">
        <v>1</v>
      </c>
      <c r="C985" s="422">
        <v>150889.82</v>
      </c>
      <c r="D985" s="421">
        <v>933.7</v>
      </c>
    </row>
    <row r="986" spans="1:4">
      <c r="A986" s="421">
        <v>5</v>
      </c>
      <c r="B986" s="421">
        <v>1</v>
      </c>
      <c r="C986" s="422">
        <v>30911.18</v>
      </c>
      <c r="D986" s="421">
        <v>1050.75</v>
      </c>
    </row>
    <row r="987" spans="1:4">
      <c r="A987" s="421">
        <v>5</v>
      </c>
      <c r="B987" s="421">
        <v>1</v>
      </c>
      <c r="C987" s="422">
        <v>55594.59</v>
      </c>
      <c r="D987" s="421">
        <v>1124.55</v>
      </c>
    </row>
    <row r="988" spans="1:4">
      <c r="A988" s="421">
        <v>5</v>
      </c>
      <c r="B988" s="421">
        <v>1</v>
      </c>
      <c r="C988" s="422">
        <v>39638.67</v>
      </c>
      <c r="D988" s="421">
        <v>1399.15</v>
      </c>
    </row>
    <row r="989" spans="1:4">
      <c r="A989" s="421">
        <v>5</v>
      </c>
      <c r="B989" s="421">
        <v>1</v>
      </c>
      <c r="C989" s="422">
        <v>24816.49</v>
      </c>
      <c r="D989" s="421">
        <v>1448.1</v>
      </c>
    </row>
    <row r="990" spans="1:4">
      <c r="A990" s="421">
        <v>5</v>
      </c>
      <c r="B990" s="421">
        <v>1</v>
      </c>
      <c r="C990" s="422">
        <v>47464.98</v>
      </c>
      <c r="D990" s="421">
        <v>1534.85</v>
      </c>
    </row>
    <row r="991" spans="1:4">
      <c r="A991" s="421">
        <v>5</v>
      </c>
      <c r="B991" s="421">
        <v>1</v>
      </c>
      <c r="C991" s="422">
        <v>40464.769999999997</v>
      </c>
      <c r="D991" s="421">
        <v>1672.4</v>
      </c>
    </row>
    <row r="992" spans="1:4">
      <c r="A992" s="421">
        <v>5</v>
      </c>
      <c r="B992" s="421">
        <v>1</v>
      </c>
      <c r="C992" s="422">
        <v>65792.179999999993</v>
      </c>
      <c r="D992" s="421">
        <v>1747.2</v>
      </c>
    </row>
    <row r="993" spans="1:4">
      <c r="A993" s="421">
        <v>5</v>
      </c>
      <c r="B993" s="421">
        <v>1</v>
      </c>
      <c r="C993" s="422">
        <v>92350.09</v>
      </c>
      <c r="D993" s="421">
        <v>1872.2</v>
      </c>
    </row>
    <row r="994" spans="1:4">
      <c r="A994" s="421">
        <v>5</v>
      </c>
      <c r="B994" s="421">
        <v>1</v>
      </c>
      <c r="C994" s="422">
        <v>39812.83</v>
      </c>
      <c r="D994" s="421">
        <v>2635.7</v>
      </c>
    </row>
    <row r="995" spans="1:4">
      <c r="A995" s="421">
        <v>5</v>
      </c>
      <c r="B995" s="421">
        <v>1</v>
      </c>
      <c r="C995" s="422">
        <v>145442.74</v>
      </c>
      <c r="D995" s="421">
        <v>2978.3</v>
      </c>
    </row>
    <row r="996" spans="1:4">
      <c r="A996" s="421">
        <v>5</v>
      </c>
      <c r="B996" s="421">
        <v>1</v>
      </c>
      <c r="C996" s="422">
        <v>57579.39</v>
      </c>
      <c r="D996" s="421">
        <v>3050.25</v>
      </c>
    </row>
    <row r="997" spans="1:4">
      <c r="A997" s="421">
        <v>5</v>
      </c>
      <c r="B997" s="421">
        <v>1</v>
      </c>
      <c r="C997" s="422">
        <v>89622.1</v>
      </c>
      <c r="D997" s="421">
        <v>3632.65</v>
      </c>
    </row>
    <row r="998" spans="1:4">
      <c r="A998" s="421">
        <v>5</v>
      </c>
      <c r="B998" s="421">
        <v>1</v>
      </c>
      <c r="C998" s="422">
        <v>67633.52</v>
      </c>
      <c r="D998" s="421">
        <v>3950.6</v>
      </c>
    </row>
    <row r="999" spans="1:4">
      <c r="A999" s="421">
        <v>5</v>
      </c>
      <c r="B999" s="421">
        <v>1</v>
      </c>
      <c r="C999" s="422">
        <v>112385.82</v>
      </c>
      <c r="D999" s="421">
        <v>4152.2</v>
      </c>
    </row>
    <row r="1000" spans="1:4">
      <c r="A1000" s="421">
        <v>5</v>
      </c>
      <c r="B1000" s="421">
        <v>1</v>
      </c>
      <c r="C1000" s="422">
        <v>131190.26999999999</v>
      </c>
      <c r="D1000" s="421">
        <v>4225.75</v>
      </c>
    </row>
    <row r="1001" spans="1:4">
      <c r="A1001" s="421">
        <v>5</v>
      </c>
      <c r="B1001" s="421">
        <v>1</v>
      </c>
      <c r="C1001" s="422">
        <v>293981.57</v>
      </c>
      <c r="D1001" s="421">
        <v>6527.7</v>
      </c>
    </row>
    <row r="1002" spans="1:4">
      <c r="A1002" s="421">
        <v>5.04</v>
      </c>
      <c r="B1002" s="421">
        <v>1</v>
      </c>
      <c r="C1002" s="422">
        <v>103774.44</v>
      </c>
      <c r="D1002" s="421">
        <v>2116.1</v>
      </c>
    </row>
    <row r="1003" spans="1:4">
      <c r="A1003" s="421">
        <v>5.04</v>
      </c>
      <c r="B1003" s="421">
        <v>1</v>
      </c>
      <c r="C1003" s="422">
        <v>107054.65</v>
      </c>
      <c r="D1003" s="421">
        <v>2214.83</v>
      </c>
    </row>
    <row r="1004" spans="1:4">
      <c r="A1004" s="421">
        <v>5.07</v>
      </c>
      <c r="B1004" s="421">
        <v>1</v>
      </c>
      <c r="C1004" s="422">
        <v>113390.88</v>
      </c>
      <c r="D1004" s="421">
        <v>3160.58</v>
      </c>
    </row>
    <row r="1005" spans="1:4">
      <c r="A1005" s="421">
        <v>5.08</v>
      </c>
      <c r="B1005" s="421">
        <v>1</v>
      </c>
      <c r="C1005" s="422">
        <v>92031</v>
      </c>
      <c r="D1005" s="421">
        <v>2358.23</v>
      </c>
    </row>
    <row r="1006" spans="1:4">
      <c r="A1006" s="421">
        <v>5.08</v>
      </c>
      <c r="B1006" s="421">
        <v>1</v>
      </c>
      <c r="C1006" s="422">
        <v>94206.47</v>
      </c>
      <c r="D1006" s="421">
        <v>3463.17</v>
      </c>
    </row>
    <row r="1007" spans="1:4">
      <c r="A1007" s="421">
        <v>5.0999999999999996</v>
      </c>
      <c r="B1007" s="421">
        <v>1</v>
      </c>
      <c r="C1007" s="422">
        <v>41478.199999999997</v>
      </c>
      <c r="D1007" s="421">
        <v>448.41</v>
      </c>
    </row>
    <row r="1008" spans="1:4">
      <c r="A1008" s="421">
        <v>5.1100000000000003</v>
      </c>
      <c r="B1008" s="421">
        <v>1</v>
      </c>
      <c r="C1008" s="422">
        <v>50752.5</v>
      </c>
      <c r="D1008" s="421">
        <v>1197.77</v>
      </c>
    </row>
    <row r="1009" spans="1:4">
      <c r="A1009" s="421">
        <v>5.12</v>
      </c>
      <c r="B1009" s="421">
        <v>1</v>
      </c>
      <c r="C1009" s="422">
        <v>41918.300000000003</v>
      </c>
      <c r="D1009" s="421">
        <v>962.07</v>
      </c>
    </row>
    <row r="1010" spans="1:4">
      <c r="A1010" s="421">
        <v>5.13</v>
      </c>
      <c r="B1010" s="421">
        <v>1</v>
      </c>
      <c r="C1010" s="422">
        <v>179969.81</v>
      </c>
      <c r="D1010" s="421">
        <v>7934.12</v>
      </c>
    </row>
    <row r="1011" spans="1:4">
      <c r="A1011" s="421">
        <v>5.14</v>
      </c>
      <c r="B1011" s="421">
        <v>1</v>
      </c>
      <c r="C1011" s="422">
        <v>51988.41</v>
      </c>
      <c r="D1011" s="421">
        <v>2622.91</v>
      </c>
    </row>
    <row r="1012" spans="1:4">
      <c r="A1012" s="421">
        <v>5.15</v>
      </c>
      <c r="B1012" s="421">
        <v>1</v>
      </c>
      <c r="C1012" s="422">
        <v>61019.55</v>
      </c>
      <c r="D1012" s="421">
        <v>2465.92</v>
      </c>
    </row>
    <row r="1013" spans="1:4">
      <c r="A1013" s="421">
        <v>5.15</v>
      </c>
      <c r="B1013" s="421">
        <v>1</v>
      </c>
      <c r="C1013" s="422">
        <v>2313.2800000000002</v>
      </c>
      <c r="D1013" s="421">
        <v>2956.05</v>
      </c>
    </row>
    <row r="1014" spans="1:4">
      <c r="A1014" s="421">
        <v>5.16</v>
      </c>
      <c r="B1014" s="421">
        <v>1</v>
      </c>
      <c r="C1014" s="422">
        <v>182959.94</v>
      </c>
      <c r="D1014" s="421">
        <v>4952.87</v>
      </c>
    </row>
    <row r="1015" spans="1:4">
      <c r="A1015" s="421">
        <v>5.19</v>
      </c>
      <c r="B1015" s="421">
        <v>1</v>
      </c>
      <c r="C1015" s="422">
        <v>47797.87</v>
      </c>
      <c r="D1015" s="421">
        <v>3729.89</v>
      </c>
    </row>
    <row r="1016" spans="1:4">
      <c r="A1016" s="421">
        <v>5.19</v>
      </c>
      <c r="B1016" s="421">
        <v>1</v>
      </c>
      <c r="C1016" s="422">
        <v>41432.519999999997</v>
      </c>
      <c r="D1016" s="421">
        <v>4469.24</v>
      </c>
    </row>
    <row r="1017" spans="1:4">
      <c r="A1017" s="421">
        <v>5.2</v>
      </c>
      <c r="B1017" s="421">
        <v>1</v>
      </c>
      <c r="C1017" s="422">
        <v>177506.88</v>
      </c>
      <c r="D1017" s="421">
        <v>1536.41</v>
      </c>
    </row>
    <row r="1018" spans="1:4">
      <c r="A1018" s="421">
        <v>5.22</v>
      </c>
      <c r="B1018" s="421">
        <v>1</v>
      </c>
      <c r="C1018" s="422">
        <v>55718.720000000001</v>
      </c>
      <c r="D1018" s="421">
        <v>1698.55</v>
      </c>
    </row>
    <row r="1019" spans="1:4">
      <c r="A1019" s="421">
        <v>5.29</v>
      </c>
      <c r="B1019" s="421">
        <v>1</v>
      </c>
      <c r="C1019" s="422">
        <v>151184.51</v>
      </c>
      <c r="D1019" s="421">
        <v>999.64</v>
      </c>
    </row>
    <row r="1020" spans="1:4">
      <c r="A1020" s="421">
        <v>5.33</v>
      </c>
      <c r="B1020" s="421">
        <v>1</v>
      </c>
      <c r="C1020" s="422">
        <v>144847.37</v>
      </c>
      <c r="D1020" s="421">
        <v>4003.4</v>
      </c>
    </row>
    <row r="1021" spans="1:4">
      <c r="A1021" s="421">
        <v>5.34</v>
      </c>
      <c r="B1021" s="421">
        <v>1</v>
      </c>
      <c r="C1021" s="422">
        <v>93362.63</v>
      </c>
      <c r="D1021" s="421">
        <v>2028.21</v>
      </c>
    </row>
    <row r="1022" spans="1:4">
      <c r="A1022" s="421">
        <v>5.37</v>
      </c>
      <c r="B1022" s="421">
        <v>1</v>
      </c>
      <c r="C1022" s="422">
        <v>219410.82</v>
      </c>
      <c r="D1022" s="421">
        <v>4732.74</v>
      </c>
    </row>
    <row r="1023" spans="1:4">
      <c r="A1023" s="421">
        <v>5.38</v>
      </c>
      <c r="B1023" s="421">
        <v>1</v>
      </c>
      <c r="C1023" s="422">
        <v>79596.45</v>
      </c>
      <c r="D1023" s="421">
        <v>3088.45</v>
      </c>
    </row>
    <row r="1024" spans="1:4">
      <c r="A1024" s="421">
        <v>5.42</v>
      </c>
      <c r="B1024" s="421">
        <v>1</v>
      </c>
      <c r="C1024" s="422">
        <v>94971.87</v>
      </c>
      <c r="D1024" s="421">
        <v>3739.4</v>
      </c>
    </row>
    <row r="1025" spans="1:4">
      <c r="A1025" s="421">
        <v>5.43</v>
      </c>
      <c r="B1025" s="421">
        <v>1</v>
      </c>
      <c r="C1025" s="422">
        <v>125666.96</v>
      </c>
      <c r="D1025" s="421">
        <v>2768.18</v>
      </c>
    </row>
    <row r="1026" spans="1:4">
      <c r="A1026" s="421">
        <v>5.46</v>
      </c>
      <c r="B1026" s="421">
        <v>1</v>
      </c>
      <c r="C1026" s="422">
        <v>52244.52</v>
      </c>
      <c r="D1026" s="421">
        <v>2095.56</v>
      </c>
    </row>
    <row r="1027" spans="1:4">
      <c r="A1027" s="421">
        <v>5.48</v>
      </c>
      <c r="B1027" s="421">
        <v>1</v>
      </c>
      <c r="C1027" s="422">
        <v>29174.97</v>
      </c>
      <c r="D1027" s="421">
        <v>1376.98</v>
      </c>
    </row>
    <row r="1028" spans="1:4">
      <c r="A1028" s="421">
        <v>5.48</v>
      </c>
      <c r="B1028" s="421">
        <v>1</v>
      </c>
      <c r="C1028" s="422">
        <v>76114.570000000007</v>
      </c>
      <c r="D1028" s="421">
        <v>3037.02</v>
      </c>
    </row>
    <row r="1029" spans="1:4">
      <c r="A1029" s="421">
        <v>5.49</v>
      </c>
      <c r="B1029" s="421">
        <v>1</v>
      </c>
      <c r="C1029" s="422">
        <v>37517.360000000001</v>
      </c>
      <c r="D1029" s="421">
        <v>851.3</v>
      </c>
    </row>
    <row r="1030" spans="1:4">
      <c r="A1030" s="421">
        <v>5.5</v>
      </c>
      <c r="B1030" s="421">
        <v>1</v>
      </c>
      <c r="C1030" s="422">
        <v>137518.92000000001</v>
      </c>
      <c r="D1030" s="421">
        <v>3382.59</v>
      </c>
    </row>
    <row r="1031" spans="1:4">
      <c r="A1031" s="421">
        <v>5.51</v>
      </c>
      <c r="B1031" s="421">
        <v>1</v>
      </c>
      <c r="C1031" s="422">
        <v>47958.79</v>
      </c>
      <c r="D1031" s="421">
        <v>4001.26</v>
      </c>
    </row>
    <row r="1032" spans="1:4">
      <c r="A1032" s="421">
        <v>5.53</v>
      </c>
      <c r="B1032" s="421">
        <v>1</v>
      </c>
      <c r="C1032" s="422">
        <v>108321.04</v>
      </c>
      <c r="D1032" s="421">
        <v>5847.44</v>
      </c>
    </row>
    <row r="1033" spans="1:4">
      <c r="A1033" s="421">
        <v>5.55</v>
      </c>
      <c r="B1033" s="421">
        <v>1</v>
      </c>
      <c r="C1033" s="422">
        <v>203347.19</v>
      </c>
      <c r="D1033" s="421">
        <v>4948.3999999999996</v>
      </c>
    </row>
    <row r="1034" spans="1:4">
      <c r="A1034" s="421">
        <v>5.58</v>
      </c>
      <c r="B1034" s="421">
        <v>1</v>
      </c>
      <c r="C1034" s="422">
        <v>48489.27</v>
      </c>
      <c r="D1034" s="421">
        <v>2303.21</v>
      </c>
    </row>
    <row r="1035" spans="1:4">
      <c r="A1035" s="421">
        <v>5.58</v>
      </c>
      <c r="B1035" s="421">
        <v>1</v>
      </c>
      <c r="C1035" s="422">
        <v>67252.820000000007</v>
      </c>
      <c r="D1035" s="421">
        <v>3026.61</v>
      </c>
    </row>
    <row r="1036" spans="1:4">
      <c r="A1036" s="421">
        <v>5.58</v>
      </c>
      <c r="B1036" s="421">
        <v>1</v>
      </c>
      <c r="C1036" s="422">
        <v>101973.54</v>
      </c>
      <c r="D1036" s="421">
        <v>3928.82</v>
      </c>
    </row>
    <row r="1037" spans="1:4">
      <c r="A1037" s="421">
        <v>5.59</v>
      </c>
      <c r="B1037" s="421">
        <v>1</v>
      </c>
      <c r="C1037" s="422">
        <v>77561.39</v>
      </c>
      <c r="D1037" s="421">
        <v>2660.2</v>
      </c>
    </row>
    <row r="1038" spans="1:4">
      <c r="A1038" s="421">
        <v>5.61</v>
      </c>
      <c r="B1038" s="421">
        <v>1</v>
      </c>
      <c r="C1038" s="422">
        <v>161973.6</v>
      </c>
      <c r="D1038" s="421">
        <v>3676</v>
      </c>
    </row>
    <row r="1039" spans="1:4">
      <c r="A1039" s="421">
        <v>5.62</v>
      </c>
      <c r="B1039" s="421">
        <v>1</v>
      </c>
      <c r="C1039" s="422">
        <v>33243.370000000003</v>
      </c>
      <c r="D1039" s="421">
        <v>2760.76</v>
      </c>
    </row>
    <row r="1040" spans="1:4">
      <c r="A1040" s="421">
        <v>5.64</v>
      </c>
      <c r="B1040" s="421">
        <v>1</v>
      </c>
      <c r="C1040" s="422">
        <v>90859.55</v>
      </c>
      <c r="D1040" s="421">
        <v>2069.73</v>
      </c>
    </row>
    <row r="1041" spans="1:4">
      <c r="A1041" s="421">
        <v>5.65</v>
      </c>
      <c r="B1041" s="421">
        <v>1</v>
      </c>
      <c r="C1041" s="422">
        <v>59922.42</v>
      </c>
      <c r="D1041" s="421">
        <v>1439.89</v>
      </c>
    </row>
    <row r="1042" spans="1:4">
      <c r="A1042" s="421">
        <v>5.66</v>
      </c>
      <c r="B1042" s="421">
        <v>1</v>
      </c>
      <c r="C1042" s="422">
        <v>169264.67</v>
      </c>
      <c r="D1042" s="421">
        <v>3849.19</v>
      </c>
    </row>
    <row r="1043" spans="1:4">
      <c r="A1043" s="421">
        <v>5.67</v>
      </c>
      <c r="B1043" s="421">
        <v>1</v>
      </c>
      <c r="C1043" s="422">
        <v>163930.65</v>
      </c>
      <c r="D1043" s="421">
        <v>4351.8999999999996</v>
      </c>
    </row>
    <row r="1044" spans="1:4">
      <c r="A1044" s="421">
        <v>5.68</v>
      </c>
      <c r="B1044" s="421">
        <v>1</v>
      </c>
      <c r="C1044" s="422">
        <v>282494.8</v>
      </c>
      <c r="D1044" s="421">
        <v>6510.55</v>
      </c>
    </row>
    <row r="1045" spans="1:4">
      <c r="A1045" s="421">
        <v>5.7</v>
      </c>
      <c r="B1045" s="421">
        <v>1</v>
      </c>
      <c r="C1045" s="422">
        <v>168396.63</v>
      </c>
      <c r="D1045" s="421">
        <v>5973.84</v>
      </c>
    </row>
    <row r="1046" spans="1:4">
      <c r="A1046" s="421">
        <v>5.7</v>
      </c>
      <c r="B1046" s="421">
        <v>1</v>
      </c>
      <c r="C1046" s="422">
        <v>134881.82999999999</v>
      </c>
      <c r="D1046" s="421">
        <v>7776.14</v>
      </c>
    </row>
    <row r="1047" spans="1:4">
      <c r="A1047" s="421">
        <v>5.72</v>
      </c>
      <c r="B1047" s="421">
        <v>1</v>
      </c>
      <c r="C1047" s="422">
        <v>22144.58</v>
      </c>
      <c r="D1047" s="421">
        <v>843.38</v>
      </c>
    </row>
    <row r="1048" spans="1:4">
      <c r="A1048" s="421">
        <v>5.74</v>
      </c>
      <c r="B1048" s="421">
        <v>1</v>
      </c>
      <c r="C1048" s="422">
        <v>175882.19</v>
      </c>
      <c r="D1048" s="421">
        <v>4272.12</v>
      </c>
    </row>
    <row r="1049" spans="1:4">
      <c r="A1049" s="421">
        <v>5.76</v>
      </c>
      <c r="B1049" s="421">
        <v>1</v>
      </c>
      <c r="C1049" s="422">
        <v>72259.350000000006</v>
      </c>
      <c r="D1049" s="421">
        <v>3616.27</v>
      </c>
    </row>
    <row r="1050" spans="1:4">
      <c r="A1050" s="421">
        <v>5.79</v>
      </c>
      <c r="B1050" s="421">
        <v>1</v>
      </c>
      <c r="C1050" s="422">
        <v>45484.63</v>
      </c>
      <c r="D1050" s="421">
        <v>1697.52</v>
      </c>
    </row>
    <row r="1051" spans="1:4">
      <c r="A1051" s="421">
        <v>5.79</v>
      </c>
      <c r="B1051" s="421">
        <v>1</v>
      </c>
      <c r="C1051" s="422">
        <v>75421.73</v>
      </c>
      <c r="D1051" s="421">
        <v>2533.6799999999998</v>
      </c>
    </row>
    <row r="1052" spans="1:4">
      <c r="A1052" s="421">
        <v>5.84</v>
      </c>
      <c r="B1052" s="421">
        <v>1</v>
      </c>
      <c r="C1052" s="422">
        <v>65504.72</v>
      </c>
      <c r="D1052" s="421">
        <v>2849</v>
      </c>
    </row>
    <row r="1053" spans="1:4">
      <c r="A1053" s="421">
        <v>5.84</v>
      </c>
      <c r="B1053" s="421">
        <v>1</v>
      </c>
      <c r="C1053" s="422">
        <v>60184.56</v>
      </c>
      <c r="D1053" s="421">
        <v>2959.23</v>
      </c>
    </row>
    <row r="1054" spans="1:4">
      <c r="A1054" s="421">
        <v>5.86</v>
      </c>
      <c r="B1054" s="421">
        <v>1</v>
      </c>
      <c r="C1054" s="422">
        <v>184367.01</v>
      </c>
      <c r="D1054" s="421">
        <v>7643.92</v>
      </c>
    </row>
    <row r="1055" spans="1:4">
      <c r="A1055" s="421">
        <v>5.87</v>
      </c>
      <c r="B1055" s="421">
        <v>1</v>
      </c>
      <c r="C1055" s="422">
        <v>116807.11</v>
      </c>
      <c r="D1055" s="421">
        <v>2728.08</v>
      </c>
    </row>
    <row r="1056" spans="1:4">
      <c r="A1056" s="421">
        <v>5.9</v>
      </c>
      <c r="B1056" s="421">
        <v>1</v>
      </c>
      <c r="C1056" s="422">
        <v>250692.43</v>
      </c>
      <c r="D1056" s="421">
        <v>4493.95</v>
      </c>
    </row>
    <row r="1057" spans="1:4">
      <c r="A1057" s="421">
        <v>5.98</v>
      </c>
      <c r="B1057" s="421">
        <v>1</v>
      </c>
      <c r="C1057" s="422">
        <v>59981.74</v>
      </c>
      <c r="D1057" s="421">
        <v>2391.9899999999998</v>
      </c>
    </row>
    <row r="1058" spans="1:4">
      <c r="A1058" s="421">
        <v>5.99</v>
      </c>
      <c r="B1058" s="421">
        <v>1</v>
      </c>
      <c r="C1058" s="422">
        <v>54270.82</v>
      </c>
      <c r="D1058" s="421">
        <v>1857.28</v>
      </c>
    </row>
    <row r="1059" spans="1:4">
      <c r="A1059" s="421">
        <v>6</v>
      </c>
      <c r="B1059" s="421">
        <v>1</v>
      </c>
      <c r="C1059" s="422">
        <v>92087.33</v>
      </c>
      <c r="D1059" s="421">
        <v>562.08000000000004</v>
      </c>
    </row>
    <row r="1060" spans="1:4">
      <c r="A1060" s="421">
        <v>6</v>
      </c>
      <c r="B1060" s="421">
        <v>1</v>
      </c>
      <c r="C1060" s="422">
        <v>108628.2</v>
      </c>
      <c r="D1060" s="421">
        <v>803.22</v>
      </c>
    </row>
    <row r="1061" spans="1:4">
      <c r="A1061" s="421">
        <v>6</v>
      </c>
      <c r="B1061" s="421">
        <v>1</v>
      </c>
      <c r="C1061" s="422">
        <v>45040.959999999999</v>
      </c>
      <c r="D1061" s="421">
        <v>1092.54</v>
      </c>
    </row>
    <row r="1062" spans="1:4">
      <c r="A1062" s="421">
        <v>6</v>
      </c>
      <c r="B1062" s="421">
        <v>1</v>
      </c>
      <c r="C1062" s="422">
        <v>77082.17</v>
      </c>
      <c r="D1062" s="421">
        <v>1934.9</v>
      </c>
    </row>
    <row r="1063" spans="1:4">
      <c r="A1063" s="421">
        <v>6</v>
      </c>
      <c r="B1063" s="421">
        <v>1</v>
      </c>
      <c r="C1063" s="422">
        <v>45415.55</v>
      </c>
      <c r="D1063" s="421">
        <v>1942.08</v>
      </c>
    </row>
    <row r="1064" spans="1:4">
      <c r="A1064" s="421">
        <v>6</v>
      </c>
      <c r="B1064" s="421">
        <v>1</v>
      </c>
      <c r="C1064" s="422">
        <v>41031.32</v>
      </c>
      <c r="D1064" s="421">
        <v>2019.18</v>
      </c>
    </row>
    <row r="1065" spans="1:4">
      <c r="A1065" s="421">
        <v>6</v>
      </c>
      <c r="B1065" s="421">
        <v>1</v>
      </c>
      <c r="C1065" s="422">
        <v>51920.18</v>
      </c>
      <c r="D1065" s="421">
        <v>2052.1799999999998</v>
      </c>
    </row>
    <row r="1066" spans="1:4">
      <c r="A1066" s="421">
        <v>6</v>
      </c>
      <c r="B1066" s="421">
        <v>1</v>
      </c>
      <c r="C1066" s="422">
        <v>118942.89</v>
      </c>
      <c r="D1066" s="421">
        <v>2843.52</v>
      </c>
    </row>
    <row r="1067" spans="1:4">
      <c r="A1067" s="421">
        <v>6</v>
      </c>
      <c r="B1067" s="421">
        <v>1</v>
      </c>
      <c r="C1067" s="422">
        <v>98769.63</v>
      </c>
      <c r="D1067" s="421">
        <v>3640.14</v>
      </c>
    </row>
    <row r="1068" spans="1:4">
      <c r="A1068" s="421">
        <v>6</v>
      </c>
      <c r="B1068" s="421">
        <v>1</v>
      </c>
      <c r="C1068" s="422">
        <v>150543.51999999999</v>
      </c>
      <c r="D1068" s="421">
        <v>3809.04</v>
      </c>
    </row>
    <row r="1069" spans="1:4">
      <c r="A1069" s="421">
        <v>6</v>
      </c>
      <c r="B1069" s="421">
        <v>1</v>
      </c>
      <c r="C1069" s="422">
        <v>88659.88</v>
      </c>
      <c r="D1069" s="421">
        <v>4255.32</v>
      </c>
    </row>
    <row r="1070" spans="1:4">
      <c r="A1070" s="421">
        <v>6</v>
      </c>
      <c r="B1070" s="421">
        <v>1</v>
      </c>
      <c r="C1070" s="422">
        <v>129205.52</v>
      </c>
      <c r="D1070" s="421">
        <v>4297.1400000000003</v>
      </c>
    </row>
    <row r="1071" spans="1:4">
      <c r="A1071" s="421">
        <v>6</v>
      </c>
      <c r="B1071" s="421">
        <v>1</v>
      </c>
      <c r="C1071" s="422">
        <v>103124.48</v>
      </c>
      <c r="D1071" s="421">
        <v>4537.74</v>
      </c>
    </row>
    <row r="1072" spans="1:4">
      <c r="A1072" s="421">
        <v>6</v>
      </c>
      <c r="B1072" s="421">
        <v>1</v>
      </c>
      <c r="C1072" s="422">
        <v>129889.42</v>
      </c>
      <c r="D1072" s="421">
        <v>5570.76</v>
      </c>
    </row>
    <row r="1073" spans="1:4">
      <c r="A1073" s="421">
        <v>6.01</v>
      </c>
      <c r="B1073" s="421">
        <v>1</v>
      </c>
      <c r="C1073" s="422">
        <v>50358.13</v>
      </c>
      <c r="D1073" s="421">
        <v>2090.5</v>
      </c>
    </row>
    <row r="1074" spans="1:4">
      <c r="A1074" s="421">
        <v>6.03</v>
      </c>
      <c r="B1074" s="421">
        <v>1</v>
      </c>
      <c r="C1074" s="422">
        <v>91011.49</v>
      </c>
      <c r="D1074" s="421">
        <v>2811.04</v>
      </c>
    </row>
    <row r="1075" spans="1:4">
      <c r="A1075" s="421">
        <v>6.05</v>
      </c>
      <c r="B1075" s="421">
        <v>1</v>
      </c>
      <c r="C1075" s="422">
        <v>280670.28999999998</v>
      </c>
      <c r="D1075" s="421">
        <v>7220.05</v>
      </c>
    </row>
    <row r="1076" spans="1:4">
      <c r="A1076" s="421">
        <v>6.07</v>
      </c>
      <c r="B1076" s="421">
        <v>1</v>
      </c>
      <c r="C1076" s="422">
        <v>70608.259999999995</v>
      </c>
      <c r="D1076" s="421">
        <v>2520</v>
      </c>
    </row>
    <row r="1077" spans="1:4">
      <c r="A1077" s="421">
        <v>6.07</v>
      </c>
      <c r="B1077" s="421">
        <v>1</v>
      </c>
      <c r="C1077" s="422">
        <v>232082.54</v>
      </c>
      <c r="D1077" s="421">
        <v>6942.7</v>
      </c>
    </row>
    <row r="1078" spans="1:4">
      <c r="A1078" s="421">
        <v>6.1</v>
      </c>
      <c r="B1078" s="421">
        <v>1</v>
      </c>
      <c r="C1078" s="422">
        <v>137070.68</v>
      </c>
      <c r="D1078" s="421">
        <v>3419.06</v>
      </c>
    </row>
    <row r="1079" spans="1:4">
      <c r="A1079" s="421">
        <v>6.11</v>
      </c>
      <c r="B1079" s="421">
        <v>1</v>
      </c>
      <c r="C1079" s="422">
        <v>117995.3</v>
      </c>
      <c r="D1079" s="421">
        <v>4911.37</v>
      </c>
    </row>
    <row r="1080" spans="1:4">
      <c r="A1080" s="421">
        <v>6.12</v>
      </c>
      <c r="B1080" s="421">
        <v>1</v>
      </c>
      <c r="C1080" s="422">
        <v>33089.89</v>
      </c>
      <c r="D1080" s="421">
        <v>2613.38</v>
      </c>
    </row>
    <row r="1081" spans="1:4">
      <c r="A1081" s="421">
        <v>6.12</v>
      </c>
      <c r="B1081" s="421">
        <v>1</v>
      </c>
      <c r="C1081" s="422">
        <v>112193.67</v>
      </c>
      <c r="D1081" s="421">
        <v>2762.04</v>
      </c>
    </row>
    <row r="1082" spans="1:4">
      <c r="A1082" s="421">
        <v>6.12</v>
      </c>
      <c r="B1082" s="421">
        <v>1</v>
      </c>
      <c r="C1082" s="422">
        <v>66691.240000000005</v>
      </c>
      <c r="D1082" s="421">
        <v>3423.14</v>
      </c>
    </row>
    <row r="1083" spans="1:4">
      <c r="A1083" s="421">
        <v>6.12</v>
      </c>
      <c r="B1083" s="421">
        <v>1</v>
      </c>
      <c r="C1083" s="422">
        <v>109554.67</v>
      </c>
      <c r="D1083" s="421">
        <v>4654.6000000000004</v>
      </c>
    </row>
    <row r="1084" spans="1:4">
      <c r="A1084" s="421">
        <v>6.13</v>
      </c>
      <c r="B1084" s="421">
        <v>1</v>
      </c>
      <c r="C1084" s="422">
        <v>28072.36</v>
      </c>
      <c r="D1084" s="421">
        <v>2709.8</v>
      </c>
    </row>
    <row r="1085" spans="1:4">
      <c r="A1085" s="421">
        <v>6.14</v>
      </c>
      <c r="B1085" s="421">
        <v>1</v>
      </c>
      <c r="C1085" s="422">
        <v>73735</v>
      </c>
      <c r="D1085" s="421">
        <v>1571.3</v>
      </c>
    </row>
    <row r="1086" spans="1:4">
      <c r="A1086" s="421">
        <v>6.21</v>
      </c>
      <c r="B1086" s="421">
        <v>1</v>
      </c>
      <c r="C1086" s="422">
        <v>77947.63</v>
      </c>
      <c r="D1086" s="421">
        <v>1961.04</v>
      </c>
    </row>
    <row r="1087" spans="1:4">
      <c r="A1087" s="421">
        <v>6.24</v>
      </c>
      <c r="B1087" s="421">
        <v>1</v>
      </c>
      <c r="C1087" s="422">
        <v>50421.760000000002</v>
      </c>
      <c r="D1087" s="421">
        <v>4314.6899999999996</v>
      </c>
    </row>
    <row r="1088" spans="1:4">
      <c r="A1088" s="421">
        <v>6.25</v>
      </c>
      <c r="B1088" s="421">
        <v>1</v>
      </c>
      <c r="C1088" s="422">
        <v>134652.49</v>
      </c>
      <c r="D1088" s="421">
        <v>7919.64</v>
      </c>
    </row>
    <row r="1089" spans="1:4">
      <c r="A1089" s="421">
        <v>6.3</v>
      </c>
      <c r="B1089" s="421">
        <v>1</v>
      </c>
      <c r="C1089" s="422">
        <v>45066.1</v>
      </c>
      <c r="D1089" s="421">
        <v>3548.74</v>
      </c>
    </row>
    <row r="1090" spans="1:4">
      <c r="A1090" s="421">
        <v>6.32</v>
      </c>
      <c r="B1090" s="421">
        <v>1</v>
      </c>
      <c r="C1090" s="422">
        <v>60218.06</v>
      </c>
      <c r="D1090" s="421">
        <v>2415.48</v>
      </c>
    </row>
    <row r="1091" spans="1:4">
      <c r="A1091" s="421">
        <v>6.32</v>
      </c>
      <c r="B1091" s="421">
        <v>1</v>
      </c>
      <c r="C1091" s="422">
        <v>69211.22</v>
      </c>
      <c r="D1091" s="421">
        <v>2885.75</v>
      </c>
    </row>
    <row r="1092" spans="1:4">
      <c r="A1092" s="421">
        <v>6.34</v>
      </c>
      <c r="B1092" s="421">
        <v>1</v>
      </c>
      <c r="C1092" s="422">
        <v>87985.59</v>
      </c>
      <c r="D1092" s="421">
        <v>3335.31</v>
      </c>
    </row>
    <row r="1093" spans="1:4">
      <c r="A1093" s="421">
        <v>6.37</v>
      </c>
      <c r="B1093" s="421">
        <v>1</v>
      </c>
      <c r="C1093" s="422">
        <v>72131.259999999995</v>
      </c>
      <c r="D1093" s="421">
        <v>1962.36</v>
      </c>
    </row>
    <row r="1094" spans="1:4">
      <c r="A1094" s="421">
        <v>6.39</v>
      </c>
      <c r="B1094" s="421">
        <v>1</v>
      </c>
      <c r="C1094" s="422">
        <v>39998.879999999997</v>
      </c>
      <c r="D1094" s="421">
        <v>2312.17</v>
      </c>
    </row>
    <row r="1095" spans="1:4">
      <c r="A1095" s="421">
        <v>6.48</v>
      </c>
      <c r="B1095" s="421">
        <v>1</v>
      </c>
      <c r="C1095" s="422">
        <v>296685.65000000002</v>
      </c>
      <c r="D1095" s="421">
        <v>6621.86</v>
      </c>
    </row>
    <row r="1096" spans="1:4">
      <c r="A1096" s="421">
        <v>6.51</v>
      </c>
      <c r="B1096" s="421">
        <v>1</v>
      </c>
      <c r="C1096" s="422">
        <v>115098.5</v>
      </c>
      <c r="D1096" s="421">
        <v>3420.08</v>
      </c>
    </row>
    <row r="1097" spans="1:4">
      <c r="A1097" s="421">
        <v>6.53</v>
      </c>
      <c r="B1097" s="421">
        <v>1</v>
      </c>
      <c r="C1097" s="422">
        <v>35082.51</v>
      </c>
      <c r="D1097" s="421">
        <v>1801.84</v>
      </c>
    </row>
    <row r="1098" spans="1:4">
      <c r="A1098" s="421">
        <v>6.58</v>
      </c>
      <c r="B1098" s="421">
        <v>1</v>
      </c>
      <c r="C1098" s="422">
        <v>62669.54</v>
      </c>
      <c r="D1098" s="421">
        <v>9156.85</v>
      </c>
    </row>
    <row r="1099" spans="1:4">
      <c r="A1099" s="421">
        <v>6.59</v>
      </c>
      <c r="B1099" s="421">
        <v>1</v>
      </c>
      <c r="C1099" s="422">
        <v>65745.73</v>
      </c>
      <c r="D1099" s="421">
        <v>3885.57</v>
      </c>
    </row>
    <row r="1100" spans="1:4">
      <c r="A1100" s="421">
        <v>6.61</v>
      </c>
      <c r="B1100" s="421">
        <v>1</v>
      </c>
      <c r="C1100" s="422">
        <v>147522.47</v>
      </c>
      <c r="D1100" s="421">
        <v>8445.2000000000007</v>
      </c>
    </row>
    <row r="1101" spans="1:4">
      <c r="A1101" s="421">
        <v>6.62</v>
      </c>
      <c r="B1101" s="421">
        <v>1</v>
      </c>
      <c r="C1101" s="422">
        <v>21232.94</v>
      </c>
      <c r="D1101" s="421">
        <v>1263.74</v>
      </c>
    </row>
    <row r="1102" spans="1:4">
      <c r="A1102" s="421">
        <v>6.62</v>
      </c>
      <c r="B1102" s="421">
        <v>1</v>
      </c>
      <c r="C1102" s="422">
        <v>39336.04</v>
      </c>
      <c r="D1102" s="421">
        <v>2056.37</v>
      </c>
    </row>
    <row r="1103" spans="1:4">
      <c r="A1103" s="421">
        <v>6.71</v>
      </c>
      <c r="B1103" s="421">
        <v>1</v>
      </c>
      <c r="C1103" s="422">
        <v>13815.49</v>
      </c>
      <c r="D1103" s="421">
        <v>3902.65</v>
      </c>
    </row>
    <row r="1104" spans="1:4">
      <c r="A1104" s="421">
        <v>6.75</v>
      </c>
      <c r="B1104" s="421">
        <v>1</v>
      </c>
      <c r="C1104" s="422">
        <v>45371.35</v>
      </c>
      <c r="D1104" s="421">
        <v>2005.85</v>
      </c>
    </row>
    <row r="1105" spans="1:4">
      <c r="A1105" s="421">
        <v>6.75</v>
      </c>
      <c r="B1105" s="421">
        <v>1</v>
      </c>
      <c r="C1105" s="422">
        <v>200929.31</v>
      </c>
      <c r="D1105" s="421">
        <v>5982.63</v>
      </c>
    </row>
    <row r="1106" spans="1:4">
      <c r="A1106" s="421">
        <v>6.76</v>
      </c>
      <c r="B1106" s="421">
        <v>1</v>
      </c>
      <c r="C1106" s="422">
        <v>136194.54</v>
      </c>
      <c r="D1106" s="421">
        <v>3773.1</v>
      </c>
    </row>
    <row r="1107" spans="1:4">
      <c r="A1107" s="421">
        <v>6.79</v>
      </c>
      <c r="B1107" s="421">
        <v>1</v>
      </c>
      <c r="C1107" s="422">
        <v>321484.78999999998</v>
      </c>
      <c r="D1107" s="421">
        <v>9009.16</v>
      </c>
    </row>
    <row r="1108" spans="1:4">
      <c r="A1108" s="421">
        <v>6.8</v>
      </c>
      <c r="B1108" s="421">
        <v>1</v>
      </c>
      <c r="C1108" s="422">
        <v>83881.86</v>
      </c>
      <c r="D1108" s="421">
        <v>2416.87</v>
      </c>
    </row>
    <row r="1109" spans="1:4">
      <c r="A1109" s="421">
        <v>6.8</v>
      </c>
      <c r="B1109" s="421">
        <v>1</v>
      </c>
      <c r="C1109" s="422">
        <v>37304.28</v>
      </c>
      <c r="D1109" s="421">
        <v>3394.67</v>
      </c>
    </row>
    <row r="1110" spans="1:4">
      <c r="A1110" s="421">
        <v>6.8</v>
      </c>
      <c r="B1110" s="421">
        <v>1</v>
      </c>
      <c r="C1110" s="422">
        <v>112045.13</v>
      </c>
      <c r="D1110" s="421">
        <v>6842.05</v>
      </c>
    </row>
    <row r="1111" spans="1:4">
      <c r="A1111" s="421">
        <v>6.82</v>
      </c>
      <c r="B1111" s="421">
        <v>1</v>
      </c>
      <c r="C1111" s="422">
        <v>48903.88</v>
      </c>
      <c r="D1111" s="421">
        <v>408.24</v>
      </c>
    </row>
    <row r="1112" spans="1:4">
      <c r="A1112" s="421">
        <v>6.82</v>
      </c>
      <c r="B1112" s="421">
        <v>1</v>
      </c>
      <c r="C1112" s="422">
        <v>17582.25</v>
      </c>
      <c r="D1112" s="421">
        <v>859.62</v>
      </c>
    </row>
    <row r="1113" spans="1:4">
      <c r="A1113" s="421">
        <v>6.82</v>
      </c>
      <c r="B1113" s="421">
        <v>1</v>
      </c>
      <c r="C1113" s="422">
        <v>52660.67</v>
      </c>
      <c r="D1113" s="421">
        <v>2587.4499999999998</v>
      </c>
    </row>
    <row r="1114" spans="1:4">
      <c r="A1114" s="421">
        <v>6.82</v>
      </c>
      <c r="B1114" s="421">
        <v>1</v>
      </c>
      <c r="C1114" s="422">
        <v>93619.38</v>
      </c>
      <c r="D1114" s="421">
        <v>2631.2</v>
      </c>
    </row>
    <row r="1115" spans="1:4">
      <c r="A1115" s="421">
        <v>6.82</v>
      </c>
      <c r="B1115" s="421">
        <v>1</v>
      </c>
      <c r="C1115" s="422">
        <v>37712.959999999999</v>
      </c>
      <c r="D1115" s="421">
        <v>3163.24</v>
      </c>
    </row>
    <row r="1116" spans="1:4">
      <c r="A1116" s="421">
        <v>6.82</v>
      </c>
      <c r="B1116" s="421">
        <v>1</v>
      </c>
      <c r="C1116" s="422">
        <v>127306.95</v>
      </c>
      <c r="D1116" s="421">
        <v>6007.74</v>
      </c>
    </row>
    <row r="1117" spans="1:4">
      <c r="A1117" s="421">
        <v>6.85</v>
      </c>
      <c r="B1117" s="421">
        <v>1</v>
      </c>
      <c r="C1117" s="422">
        <v>120791.24</v>
      </c>
      <c r="D1117" s="421">
        <v>5385.28</v>
      </c>
    </row>
    <row r="1118" spans="1:4">
      <c r="A1118" s="421">
        <v>6.89</v>
      </c>
      <c r="B1118" s="421">
        <v>1</v>
      </c>
      <c r="C1118" s="422">
        <v>31159.279999999999</v>
      </c>
      <c r="D1118" s="421">
        <v>3219.2</v>
      </c>
    </row>
    <row r="1119" spans="1:4">
      <c r="A1119" s="421">
        <v>6.9</v>
      </c>
      <c r="B1119" s="421">
        <v>1</v>
      </c>
      <c r="C1119" s="422">
        <v>64672.07</v>
      </c>
      <c r="D1119" s="421">
        <v>2878.8</v>
      </c>
    </row>
    <row r="1120" spans="1:4">
      <c r="A1120" s="421">
        <v>6.9</v>
      </c>
      <c r="B1120" s="421">
        <v>1</v>
      </c>
      <c r="C1120" s="422">
        <v>87505.93</v>
      </c>
      <c r="D1120" s="421">
        <v>3064.67</v>
      </c>
    </row>
    <row r="1121" spans="1:4">
      <c r="A1121" s="421">
        <v>6.91</v>
      </c>
      <c r="B1121" s="421">
        <v>1</v>
      </c>
      <c r="C1121" s="422">
        <v>76869.45</v>
      </c>
      <c r="D1121" s="421">
        <v>2176.08</v>
      </c>
    </row>
    <row r="1122" spans="1:4">
      <c r="A1122" s="421">
        <v>6.91</v>
      </c>
      <c r="B1122" s="421">
        <v>1</v>
      </c>
      <c r="C1122" s="422">
        <v>79277.13</v>
      </c>
      <c r="D1122" s="421">
        <v>2207.5700000000002</v>
      </c>
    </row>
    <row r="1123" spans="1:4">
      <c r="A1123" s="421">
        <v>6.93</v>
      </c>
      <c r="B1123" s="421">
        <v>1</v>
      </c>
      <c r="C1123" s="422">
        <v>47148.53</v>
      </c>
      <c r="D1123" s="421">
        <v>2791.61</v>
      </c>
    </row>
    <row r="1124" spans="1:4">
      <c r="A1124" s="421">
        <v>6.93</v>
      </c>
      <c r="B1124" s="421">
        <v>1</v>
      </c>
      <c r="C1124" s="422">
        <v>76286.740000000005</v>
      </c>
      <c r="D1124" s="421">
        <v>5519.95</v>
      </c>
    </row>
    <row r="1125" spans="1:4">
      <c r="A1125" s="421">
        <v>6.94</v>
      </c>
      <c r="B1125" s="421">
        <v>1</v>
      </c>
      <c r="C1125" s="422">
        <v>60323.64</v>
      </c>
      <c r="D1125" s="421">
        <v>3151.85</v>
      </c>
    </row>
    <row r="1126" spans="1:4">
      <c r="A1126" s="421">
        <v>6.94</v>
      </c>
      <c r="B1126" s="421">
        <v>1</v>
      </c>
      <c r="C1126" s="422">
        <v>201250.92</v>
      </c>
      <c r="D1126" s="421">
        <v>6696.05</v>
      </c>
    </row>
    <row r="1127" spans="1:4">
      <c r="A1127" s="421">
        <v>6.96</v>
      </c>
      <c r="B1127" s="421">
        <v>1</v>
      </c>
      <c r="C1127" s="422">
        <v>55372.59</v>
      </c>
      <c r="D1127" s="421">
        <v>2340.5500000000002</v>
      </c>
    </row>
    <row r="1128" spans="1:4">
      <c r="A1128" s="421">
        <v>6.99</v>
      </c>
      <c r="B1128" s="421">
        <v>1</v>
      </c>
      <c r="C1128" s="422">
        <v>66242.429999999993</v>
      </c>
      <c r="D1128" s="421">
        <v>2806.68</v>
      </c>
    </row>
    <row r="1129" spans="1:4">
      <c r="A1129" s="421">
        <v>7</v>
      </c>
      <c r="B1129" s="421">
        <v>1</v>
      </c>
      <c r="C1129" s="422">
        <v>26664.43</v>
      </c>
      <c r="D1129" s="421">
        <v>645.82000000000005</v>
      </c>
    </row>
    <row r="1130" spans="1:4">
      <c r="A1130" s="421">
        <v>7</v>
      </c>
      <c r="B1130" s="421">
        <v>1</v>
      </c>
      <c r="C1130" s="422">
        <v>17900.29</v>
      </c>
      <c r="D1130" s="421">
        <v>1064</v>
      </c>
    </row>
    <row r="1131" spans="1:4">
      <c r="A1131" s="421">
        <v>7</v>
      </c>
      <c r="B1131" s="421">
        <v>1</v>
      </c>
      <c r="C1131" s="422">
        <v>164449.39000000001</v>
      </c>
      <c r="D1131" s="421">
        <v>1417.22</v>
      </c>
    </row>
    <row r="1132" spans="1:4">
      <c r="A1132" s="421">
        <v>7</v>
      </c>
      <c r="B1132" s="421">
        <v>1</v>
      </c>
      <c r="C1132" s="422">
        <v>27048.19</v>
      </c>
      <c r="D1132" s="421">
        <v>1832.04</v>
      </c>
    </row>
    <row r="1133" spans="1:4">
      <c r="A1133" s="421">
        <v>7</v>
      </c>
      <c r="B1133" s="421">
        <v>1</v>
      </c>
      <c r="C1133" s="422">
        <v>267460.23</v>
      </c>
      <c r="D1133" s="421">
        <v>2341.71</v>
      </c>
    </row>
    <row r="1134" spans="1:4">
      <c r="A1134" s="421">
        <v>7</v>
      </c>
      <c r="B1134" s="421">
        <v>1</v>
      </c>
      <c r="C1134" s="422">
        <v>141259.38</v>
      </c>
      <c r="D1134" s="421">
        <v>3991.12</v>
      </c>
    </row>
    <row r="1135" spans="1:4">
      <c r="A1135" s="421">
        <v>7</v>
      </c>
      <c r="B1135" s="421">
        <v>1</v>
      </c>
      <c r="C1135" s="422">
        <v>77151.39</v>
      </c>
      <c r="D1135" s="421">
        <v>4059.65</v>
      </c>
    </row>
    <row r="1136" spans="1:4">
      <c r="A1136" s="421">
        <v>7.03</v>
      </c>
      <c r="B1136" s="421">
        <v>1</v>
      </c>
      <c r="C1136" s="422">
        <v>97515.24</v>
      </c>
      <c r="D1136" s="421">
        <v>3690.57</v>
      </c>
    </row>
    <row r="1137" spans="1:4">
      <c r="A1137" s="421">
        <v>7.07</v>
      </c>
      <c r="B1137" s="421">
        <v>1</v>
      </c>
      <c r="C1137" s="422">
        <v>63653.59</v>
      </c>
      <c r="D1137" s="421">
        <v>3003.5</v>
      </c>
    </row>
    <row r="1138" spans="1:4">
      <c r="A1138" s="421">
        <v>7.08</v>
      </c>
      <c r="B1138" s="421">
        <v>1</v>
      </c>
      <c r="C1138" s="422">
        <v>55316.91</v>
      </c>
      <c r="D1138" s="421">
        <v>2496.7399999999998</v>
      </c>
    </row>
    <row r="1139" spans="1:4">
      <c r="A1139" s="421">
        <v>7.08</v>
      </c>
      <c r="B1139" s="421">
        <v>1</v>
      </c>
      <c r="C1139" s="422">
        <v>138735.51999999999</v>
      </c>
      <c r="D1139" s="421">
        <v>7599.71</v>
      </c>
    </row>
    <row r="1140" spans="1:4">
      <c r="A1140" s="421">
        <v>7.08</v>
      </c>
      <c r="B1140" s="421">
        <v>1</v>
      </c>
      <c r="C1140" s="422">
        <v>46878.03</v>
      </c>
      <c r="D1140" s="421">
        <v>8373.17</v>
      </c>
    </row>
    <row r="1141" spans="1:4">
      <c r="A1141" s="421">
        <v>7.09</v>
      </c>
      <c r="B1141" s="421">
        <v>1</v>
      </c>
      <c r="C1141" s="422">
        <v>67232.539999999994</v>
      </c>
      <c r="D1141" s="421">
        <v>2565.3000000000002</v>
      </c>
    </row>
    <row r="1142" spans="1:4">
      <c r="A1142" s="421">
        <v>7.09</v>
      </c>
      <c r="B1142" s="421">
        <v>1</v>
      </c>
      <c r="C1142" s="422">
        <v>54685</v>
      </c>
      <c r="D1142" s="421">
        <v>3710.3</v>
      </c>
    </row>
    <row r="1143" spans="1:4">
      <c r="A1143" s="421">
        <v>7.14</v>
      </c>
      <c r="B1143" s="421">
        <v>1</v>
      </c>
      <c r="C1143" s="422">
        <v>82327.88</v>
      </c>
      <c r="D1143" s="421">
        <v>2389.69</v>
      </c>
    </row>
    <row r="1144" spans="1:4">
      <c r="A1144" s="421">
        <v>7.14</v>
      </c>
      <c r="B1144" s="421">
        <v>1</v>
      </c>
      <c r="C1144" s="422">
        <v>59330.99</v>
      </c>
      <c r="D1144" s="421">
        <v>2623.38</v>
      </c>
    </row>
    <row r="1145" spans="1:4">
      <c r="A1145" s="421">
        <v>7.14</v>
      </c>
      <c r="B1145" s="421">
        <v>1</v>
      </c>
      <c r="C1145" s="422">
        <v>154895.62</v>
      </c>
      <c r="D1145" s="421">
        <v>4459.0200000000004</v>
      </c>
    </row>
    <row r="1146" spans="1:4">
      <c r="A1146" s="421">
        <v>7.16</v>
      </c>
      <c r="B1146" s="421">
        <v>1</v>
      </c>
      <c r="C1146" s="422">
        <v>51540.45</v>
      </c>
      <c r="D1146" s="421">
        <v>2409.81</v>
      </c>
    </row>
    <row r="1147" spans="1:4">
      <c r="A1147" s="421">
        <v>7.16</v>
      </c>
      <c r="B1147" s="421">
        <v>1</v>
      </c>
      <c r="C1147" s="422">
        <v>96778.67</v>
      </c>
      <c r="D1147" s="421">
        <v>5062.28</v>
      </c>
    </row>
    <row r="1148" spans="1:4">
      <c r="A1148" s="421">
        <v>7.17</v>
      </c>
      <c r="B1148" s="421">
        <v>1</v>
      </c>
      <c r="C1148" s="422">
        <v>40066.93</v>
      </c>
      <c r="D1148" s="421">
        <v>1794.78</v>
      </c>
    </row>
    <row r="1149" spans="1:4">
      <c r="A1149" s="421">
        <v>7.17</v>
      </c>
      <c r="B1149" s="421">
        <v>1</v>
      </c>
      <c r="C1149" s="422">
        <v>65910.66</v>
      </c>
      <c r="D1149" s="421">
        <v>3890.1</v>
      </c>
    </row>
    <row r="1150" spans="1:4">
      <c r="A1150" s="421">
        <v>7.19</v>
      </c>
      <c r="B1150" s="421">
        <v>1</v>
      </c>
      <c r="C1150" s="422">
        <v>67878.27</v>
      </c>
      <c r="D1150" s="421">
        <v>3202.23</v>
      </c>
    </row>
    <row r="1151" spans="1:4">
      <c r="A1151" s="421">
        <v>7.27</v>
      </c>
      <c r="B1151" s="421">
        <v>1</v>
      </c>
      <c r="C1151" s="422">
        <v>31600.78</v>
      </c>
      <c r="D1151" s="421">
        <v>1995.04</v>
      </c>
    </row>
    <row r="1152" spans="1:4">
      <c r="A1152" s="421">
        <v>7.27</v>
      </c>
      <c r="B1152" s="421">
        <v>1</v>
      </c>
      <c r="C1152" s="422">
        <v>62220.68</v>
      </c>
      <c r="D1152" s="421">
        <v>3102.91</v>
      </c>
    </row>
    <row r="1153" spans="1:4">
      <c r="A1153" s="421">
        <v>7.29</v>
      </c>
      <c r="B1153" s="421">
        <v>1</v>
      </c>
      <c r="C1153" s="422">
        <v>130964.45</v>
      </c>
      <c r="D1153" s="421">
        <v>1173.6099999999999</v>
      </c>
    </row>
    <row r="1154" spans="1:4">
      <c r="A1154" s="421">
        <v>7.29</v>
      </c>
      <c r="B1154" s="421">
        <v>1</v>
      </c>
      <c r="C1154" s="422">
        <v>59671.05</v>
      </c>
      <c r="D1154" s="421">
        <v>4077.5</v>
      </c>
    </row>
    <row r="1155" spans="1:4">
      <c r="A1155" s="421">
        <v>7.33</v>
      </c>
      <c r="B1155" s="421">
        <v>1</v>
      </c>
      <c r="C1155" s="422">
        <v>62675.31</v>
      </c>
      <c r="D1155" s="421">
        <v>4739.53</v>
      </c>
    </row>
    <row r="1156" spans="1:4">
      <c r="A1156" s="421">
        <v>7.37</v>
      </c>
      <c r="B1156" s="421">
        <v>1</v>
      </c>
      <c r="C1156" s="422">
        <v>76389.919999999998</v>
      </c>
      <c r="D1156" s="421">
        <v>3457.67</v>
      </c>
    </row>
    <row r="1157" spans="1:4">
      <c r="A1157" s="421">
        <v>7.43</v>
      </c>
      <c r="B1157" s="421">
        <v>1</v>
      </c>
      <c r="C1157" s="422">
        <v>77995.41</v>
      </c>
      <c r="D1157" s="421">
        <v>3661.33</v>
      </c>
    </row>
    <row r="1158" spans="1:4">
      <c r="A1158" s="421">
        <v>7.47</v>
      </c>
      <c r="B1158" s="421">
        <v>1</v>
      </c>
      <c r="C1158" s="422">
        <v>43345.83</v>
      </c>
      <c r="D1158" s="421">
        <v>1895.03</v>
      </c>
    </row>
    <row r="1159" spans="1:4">
      <c r="A1159" s="421">
        <v>7.52</v>
      </c>
      <c r="B1159" s="421">
        <v>1</v>
      </c>
      <c r="C1159" s="422">
        <v>180050.22</v>
      </c>
      <c r="D1159" s="421">
        <v>5430.8</v>
      </c>
    </row>
    <row r="1160" spans="1:4">
      <c r="A1160" s="421">
        <v>7.56</v>
      </c>
      <c r="B1160" s="421">
        <v>1</v>
      </c>
      <c r="C1160" s="422">
        <v>113685.05</v>
      </c>
      <c r="D1160" s="421">
        <v>6217.11</v>
      </c>
    </row>
    <row r="1161" spans="1:4">
      <c r="A1161" s="421">
        <v>7.62</v>
      </c>
      <c r="B1161" s="421">
        <v>1</v>
      </c>
      <c r="C1161" s="422">
        <v>80280.89</v>
      </c>
      <c r="D1161" s="421">
        <v>3537.71</v>
      </c>
    </row>
    <row r="1162" spans="1:4">
      <c r="A1162" s="421">
        <v>7.64</v>
      </c>
      <c r="B1162" s="421">
        <v>1</v>
      </c>
      <c r="C1162" s="422">
        <v>57190.26</v>
      </c>
      <c r="D1162" s="421">
        <v>3081.74</v>
      </c>
    </row>
    <row r="1163" spans="1:4">
      <c r="A1163" s="421">
        <v>7.68</v>
      </c>
      <c r="B1163" s="421">
        <v>1</v>
      </c>
      <c r="C1163" s="422">
        <v>110850.69</v>
      </c>
      <c r="D1163" s="421">
        <v>3493.52</v>
      </c>
    </row>
    <row r="1164" spans="1:4">
      <c r="A1164" s="421">
        <v>7.72</v>
      </c>
      <c r="B1164" s="421">
        <v>1</v>
      </c>
      <c r="C1164" s="422">
        <v>110145.9</v>
      </c>
      <c r="D1164" s="421">
        <v>4640.9399999999996</v>
      </c>
    </row>
    <row r="1165" spans="1:4">
      <c r="A1165" s="421">
        <v>7.72</v>
      </c>
      <c r="B1165" s="421">
        <v>1</v>
      </c>
      <c r="C1165" s="422">
        <v>169748.24</v>
      </c>
      <c r="D1165" s="421">
        <v>6686.55</v>
      </c>
    </row>
    <row r="1166" spans="1:4">
      <c r="A1166" s="421">
        <v>7.75</v>
      </c>
      <c r="B1166" s="421">
        <v>1</v>
      </c>
      <c r="C1166" s="422">
        <v>117523.79</v>
      </c>
      <c r="D1166" s="421">
        <v>3663.73</v>
      </c>
    </row>
    <row r="1167" spans="1:4">
      <c r="A1167" s="421">
        <v>7.76</v>
      </c>
      <c r="B1167" s="421">
        <v>1</v>
      </c>
      <c r="C1167" s="422">
        <v>62437.75</v>
      </c>
      <c r="D1167" s="421">
        <v>2684.27</v>
      </c>
    </row>
    <row r="1168" spans="1:4">
      <c r="A1168" s="421">
        <v>7.77</v>
      </c>
      <c r="B1168" s="421">
        <v>1</v>
      </c>
      <c r="C1168" s="422">
        <v>151401.94</v>
      </c>
      <c r="D1168" s="421">
        <v>4683.46</v>
      </c>
    </row>
    <row r="1169" spans="1:4">
      <c r="A1169" s="421">
        <v>7.83</v>
      </c>
      <c r="B1169" s="421">
        <v>1</v>
      </c>
      <c r="C1169" s="422">
        <v>35445.910000000003</v>
      </c>
      <c r="D1169" s="421">
        <v>2981.24</v>
      </c>
    </row>
    <row r="1170" spans="1:4">
      <c r="A1170" s="421">
        <v>7.84</v>
      </c>
      <c r="B1170" s="421">
        <v>1</v>
      </c>
      <c r="C1170" s="422">
        <v>19493.810000000001</v>
      </c>
      <c r="D1170" s="421">
        <v>1233.2</v>
      </c>
    </row>
    <row r="1171" spans="1:4">
      <c r="A1171" s="421">
        <v>7.9</v>
      </c>
      <c r="B1171" s="421">
        <v>1</v>
      </c>
      <c r="C1171" s="422">
        <v>68323.600000000006</v>
      </c>
      <c r="D1171" s="421">
        <v>3839.62</v>
      </c>
    </row>
    <row r="1172" spans="1:4">
      <c r="A1172" s="421">
        <v>7.95</v>
      </c>
      <c r="B1172" s="421">
        <v>1</v>
      </c>
      <c r="C1172" s="422">
        <v>74638.899999999994</v>
      </c>
      <c r="D1172" s="421">
        <v>3822.3</v>
      </c>
    </row>
    <row r="1173" spans="1:4">
      <c r="A1173" s="421">
        <v>7.96</v>
      </c>
      <c r="B1173" s="421">
        <v>1</v>
      </c>
      <c r="C1173" s="422">
        <v>127815.74</v>
      </c>
      <c r="D1173" s="421">
        <v>7271.61</v>
      </c>
    </row>
    <row r="1174" spans="1:4">
      <c r="A1174" s="421">
        <v>7.99</v>
      </c>
      <c r="B1174" s="421">
        <v>1</v>
      </c>
      <c r="C1174" s="422">
        <v>83377.89</v>
      </c>
      <c r="D1174" s="421">
        <v>5153.5600000000004</v>
      </c>
    </row>
    <row r="1175" spans="1:4">
      <c r="A1175" s="421">
        <v>8</v>
      </c>
      <c r="B1175" s="421">
        <v>1</v>
      </c>
      <c r="C1175" s="422">
        <v>164958.99</v>
      </c>
      <c r="D1175" s="421">
        <v>1648.32</v>
      </c>
    </row>
    <row r="1176" spans="1:4">
      <c r="A1176" s="421">
        <v>8</v>
      </c>
      <c r="B1176" s="421">
        <v>1</v>
      </c>
      <c r="C1176" s="422">
        <v>16068.54</v>
      </c>
      <c r="D1176" s="421">
        <v>1849.84</v>
      </c>
    </row>
    <row r="1177" spans="1:4">
      <c r="A1177" s="421">
        <v>8</v>
      </c>
      <c r="B1177" s="421">
        <v>1</v>
      </c>
      <c r="C1177" s="422">
        <v>47599.360000000001</v>
      </c>
      <c r="D1177" s="421">
        <v>2360.7800000000002</v>
      </c>
    </row>
    <row r="1178" spans="1:4">
      <c r="A1178" s="421">
        <v>8</v>
      </c>
      <c r="B1178" s="421">
        <v>1</v>
      </c>
      <c r="C1178" s="422">
        <v>117136.14</v>
      </c>
      <c r="D1178" s="421">
        <v>2460.8000000000002</v>
      </c>
    </row>
    <row r="1179" spans="1:4">
      <c r="A1179" s="421">
        <v>8</v>
      </c>
      <c r="B1179" s="421">
        <v>1</v>
      </c>
      <c r="C1179" s="422">
        <v>112850.49</v>
      </c>
      <c r="D1179" s="421">
        <v>3629.36</v>
      </c>
    </row>
    <row r="1180" spans="1:4">
      <c r="A1180" s="421">
        <v>8</v>
      </c>
      <c r="B1180" s="421">
        <v>1</v>
      </c>
      <c r="C1180" s="422">
        <v>76646.929999999993</v>
      </c>
      <c r="D1180" s="421">
        <v>3951.2</v>
      </c>
    </row>
    <row r="1181" spans="1:4">
      <c r="A1181" s="421">
        <v>8</v>
      </c>
      <c r="B1181" s="421">
        <v>1</v>
      </c>
      <c r="C1181" s="422">
        <v>150432.93</v>
      </c>
      <c r="D1181" s="421">
        <v>4848.88</v>
      </c>
    </row>
    <row r="1182" spans="1:4">
      <c r="A1182" s="421">
        <v>8</v>
      </c>
      <c r="B1182" s="421">
        <v>1</v>
      </c>
      <c r="C1182" s="422">
        <v>71526.5</v>
      </c>
      <c r="D1182" s="421">
        <v>5034.4799999999996</v>
      </c>
    </row>
    <row r="1183" spans="1:4">
      <c r="A1183" s="421">
        <v>8</v>
      </c>
      <c r="B1183" s="421">
        <v>1</v>
      </c>
      <c r="C1183" s="422">
        <v>189919.68</v>
      </c>
      <c r="D1183" s="421">
        <v>8722.56</v>
      </c>
    </row>
    <row r="1184" spans="1:4">
      <c r="A1184" s="421">
        <v>8.16</v>
      </c>
      <c r="B1184" s="421">
        <v>1</v>
      </c>
      <c r="C1184" s="422">
        <v>59780.13</v>
      </c>
      <c r="D1184" s="421">
        <v>3675.55</v>
      </c>
    </row>
    <row r="1185" spans="1:4">
      <c r="A1185" s="421">
        <v>8.2200000000000006</v>
      </c>
      <c r="B1185" s="421">
        <v>1</v>
      </c>
      <c r="C1185" s="422">
        <v>21865.19</v>
      </c>
      <c r="D1185" s="421">
        <v>1435.57</v>
      </c>
    </row>
    <row r="1186" spans="1:4">
      <c r="A1186" s="421">
        <v>8.23</v>
      </c>
      <c r="B1186" s="421">
        <v>1</v>
      </c>
      <c r="C1186" s="422">
        <v>82181.97</v>
      </c>
      <c r="D1186" s="421">
        <v>4708.3</v>
      </c>
    </row>
    <row r="1187" spans="1:4">
      <c r="A1187" s="421">
        <v>8.27</v>
      </c>
      <c r="B1187" s="421">
        <v>1</v>
      </c>
      <c r="C1187" s="422">
        <v>248694.89</v>
      </c>
      <c r="D1187" s="421">
        <v>3658.66</v>
      </c>
    </row>
    <row r="1188" spans="1:4">
      <c r="A1188" s="421">
        <v>8.27</v>
      </c>
      <c r="B1188" s="421">
        <v>1</v>
      </c>
      <c r="C1188" s="422">
        <v>150246.64000000001</v>
      </c>
      <c r="D1188" s="421">
        <v>5666.82</v>
      </c>
    </row>
    <row r="1189" spans="1:4">
      <c r="A1189" s="421">
        <v>8.3000000000000007</v>
      </c>
      <c r="B1189" s="421">
        <v>1</v>
      </c>
      <c r="C1189" s="422">
        <v>108241</v>
      </c>
      <c r="D1189" s="421">
        <v>6723.4</v>
      </c>
    </row>
    <row r="1190" spans="1:4">
      <c r="A1190" s="421">
        <v>8.33</v>
      </c>
      <c r="B1190" s="421">
        <v>1</v>
      </c>
      <c r="C1190" s="422">
        <v>76346.97</v>
      </c>
      <c r="D1190" s="421">
        <v>5069.8</v>
      </c>
    </row>
    <row r="1191" spans="1:4">
      <c r="A1191" s="421">
        <v>8.3699999999999992</v>
      </c>
      <c r="B1191" s="421">
        <v>1</v>
      </c>
      <c r="C1191" s="422">
        <v>73128.28</v>
      </c>
      <c r="D1191" s="421">
        <v>3486.91</v>
      </c>
    </row>
    <row r="1192" spans="1:4">
      <c r="A1192" s="421">
        <v>8.4</v>
      </c>
      <c r="B1192" s="421">
        <v>1</v>
      </c>
      <c r="C1192" s="422">
        <v>204922.48</v>
      </c>
      <c r="D1192" s="421">
        <v>6826</v>
      </c>
    </row>
    <row r="1193" spans="1:4">
      <c r="A1193" s="421">
        <v>8.43</v>
      </c>
      <c r="B1193" s="421">
        <v>1</v>
      </c>
      <c r="C1193" s="422">
        <v>100871.12</v>
      </c>
      <c r="D1193" s="421">
        <v>871.2</v>
      </c>
    </row>
    <row r="1194" spans="1:4">
      <c r="A1194" s="421">
        <v>8.43</v>
      </c>
      <c r="B1194" s="421">
        <v>1</v>
      </c>
      <c r="C1194" s="422">
        <v>102255.26</v>
      </c>
      <c r="D1194" s="421">
        <v>5756.68</v>
      </c>
    </row>
    <row r="1195" spans="1:4">
      <c r="A1195" s="421">
        <v>8.44</v>
      </c>
      <c r="B1195" s="421">
        <v>1</v>
      </c>
      <c r="C1195" s="422">
        <v>98511.43</v>
      </c>
      <c r="D1195" s="421">
        <v>4463</v>
      </c>
    </row>
    <row r="1196" spans="1:4">
      <c r="A1196" s="421">
        <v>8.48</v>
      </c>
      <c r="B1196" s="421">
        <v>1</v>
      </c>
      <c r="C1196" s="422">
        <v>27923.360000000001</v>
      </c>
      <c r="D1196" s="421">
        <v>2698.92</v>
      </c>
    </row>
    <row r="1197" spans="1:4">
      <c r="A1197" s="421">
        <v>8.48</v>
      </c>
      <c r="B1197" s="421">
        <v>1</v>
      </c>
      <c r="C1197" s="422">
        <v>158722.04999999999</v>
      </c>
      <c r="D1197" s="421">
        <v>5403.41</v>
      </c>
    </row>
    <row r="1198" spans="1:4">
      <c r="A1198" s="421">
        <v>8.5</v>
      </c>
      <c r="B1198" s="421">
        <v>1</v>
      </c>
      <c r="C1198" s="422">
        <v>26141.040000000001</v>
      </c>
      <c r="D1198" s="421">
        <v>1899.27</v>
      </c>
    </row>
    <row r="1199" spans="1:4">
      <c r="A1199" s="421">
        <v>8.52</v>
      </c>
      <c r="B1199" s="421">
        <v>1</v>
      </c>
      <c r="C1199" s="422">
        <v>128194.54</v>
      </c>
      <c r="D1199" s="421">
        <v>2059.44</v>
      </c>
    </row>
    <row r="1200" spans="1:4">
      <c r="A1200" s="421">
        <v>8.66</v>
      </c>
      <c r="B1200" s="421">
        <v>1</v>
      </c>
      <c r="C1200" s="422">
        <v>35965.129999999997</v>
      </c>
      <c r="D1200" s="421">
        <v>2676.34</v>
      </c>
    </row>
    <row r="1201" spans="1:4">
      <c r="A1201" s="421">
        <v>8.69</v>
      </c>
      <c r="B1201" s="421">
        <v>1</v>
      </c>
      <c r="C1201" s="422">
        <v>229613.57</v>
      </c>
      <c r="D1201" s="421">
        <v>2710.4</v>
      </c>
    </row>
    <row r="1202" spans="1:4">
      <c r="A1202" s="421">
        <v>8.75</v>
      </c>
      <c r="B1202" s="421">
        <v>1</v>
      </c>
      <c r="C1202" s="422">
        <v>68482.320000000007</v>
      </c>
      <c r="D1202" s="421">
        <v>3756.44</v>
      </c>
    </row>
    <row r="1203" spans="1:4">
      <c r="A1203" s="421">
        <v>8.77</v>
      </c>
      <c r="B1203" s="421">
        <v>1</v>
      </c>
      <c r="C1203" s="422">
        <v>146173.85999999999</v>
      </c>
      <c r="D1203" s="421">
        <v>5102.13</v>
      </c>
    </row>
    <row r="1204" spans="1:4">
      <c r="A1204" s="421">
        <v>8.8000000000000007</v>
      </c>
      <c r="B1204" s="421">
        <v>1</v>
      </c>
      <c r="C1204" s="422">
        <v>79622.97</v>
      </c>
      <c r="D1204" s="421">
        <v>5201.8</v>
      </c>
    </row>
    <row r="1205" spans="1:4">
      <c r="A1205" s="421">
        <v>8.84</v>
      </c>
      <c r="B1205" s="421">
        <v>1</v>
      </c>
      <c r="C1205" s="422">
        <v>131585.16</v>
      </c>
      <c r="D1205" s="421">
        <v>4636.04</v>
      </c>
    </row>
    <row r="1206" spans="1:4">
      <c r="A1206" s="421">
        <v>8.92</v>
      </c>
      <c r="B1206" s="421">
        <v>1</v>
      </c>
      <c r="C1206" s="422">
        <v>140606.63</v>
      </c>
      <c r="D1206" s="421">
        <v>7477.82</v>
      </c>
    </row>
    <row r="1207" spans="1:4">
      <c r="A1207" s="421">
        <v>9</v>
      </c>
      <c r="B1207" s="421">
        <v>1</v>
      </c>
      <c r="C1207" s="422">
        <v>76526.95</v>
      </c>
      <c r="D1207" s="421">
        <v>3172.23</v>
      </c>
    </row>
    <row r="1208" spans="1:4">
      <c r="A1208" s="421">
        <v>9</v>
      </c>
      <c r="B1208" s="421">
        <v>1</v>
      </c>
      <c r="C1208" s="422">
        <v>74858.41</v>
      </c>
      <c r="D1208" s="421">
        <v>4055.05</v>
      </c>
    </row>
    <row r="1209" spans="1:4">
      <c r="A1209" s="421">
        <v>9</v>
      </c>
      <c r="B1209" s="421">
        <v>1</v>
      </c>
      <c r="C1209" s="422">
        <v>140341.20000000001</v>
      </c>
      <c r="D1209" s="421">
        <v>4535.1899999999996</v>
      </c>
    </row>
    <row r="1210" spans="1:4">
      <c r="A1210" s="421">
        <v>9</v>
      </c>
      <c r="B1210" s="421">
        <v>1</v>
      </c>
      <c r="C1210" s="422">
        <v>96985.33</v>
      </c>
      <c r="D1210" s="421">
        <v>4734.72</v>
      </c>
    </row>
    <row r="1211" spans="1:4">
      <c r="A1211" s="421">
        <v>9</v>
      </c>
      <c r="B1211" s="421">
        <v>1</v>
      </c>
      <c r="C1211" s="422">
        <v>194146.66</v>
      </c>
      <c r="D1211" s="421">
        <v>6964.38</v>
      </c>
    </row>
    <row r="1212" spans="1:4">
      <c r="A1212" s="421">
        <v>9</v>
      </c>
      <c r="B1212" s="421">
        <v>1</v>
      </c>
      <c r="C1212" s="422">
        <v>321112.78000000003</v>
      </c>
      <c r="D1212" s="421">
        <v>11683.26</v>
      </c>
    </row>
    <row r="1213" spans="1:4">
      <c r="A1213" s="421">
        <v>9.02</v>
      </c>
      <c r="B1213" s="421">
        <v>1</v>
      </c>
      <c r="C1213" s="422">
        <v>19873.46</v>
      </c>
      <c r="D1213" s="421">
        <v>3450.56</v>
      </c>
    </row>
    <row r="1214" spans="1:4">
      <c r="A1214" s="421">
        <v>9.06</v>
      </c>
      <c r="B1214" s="421">
        <v>1</v>
      </c>
      <c r="C1214" s="422">
        <v>16175.73</v>
      </c>
      <c r="D1214" s="421">
        <v>3907.8</v>
      </c>
    </row>
    <row r="1215" spans="1:4">
      <c r="A1215" s="421">
        <v>9.06</v>
      </c>
      <c r="B1215" s="421">
        <v>1</v>
      </c>
      <c r="C1215" s="422">
        <v>164919.60999999999</v>
      </c>
      <c r="D1215" s="421">
        <v>8967.2800000000007</v>
      </c>
    </row>
    <row r="1216" spans="1:4">
      <c r="A1216" s="421">
        <v>9.1199999999999992</v>
      </c>
      <c r="B1216" s="421">
        <v>1</v>
      </c>
      <c r="C1216" s="422">
        <v>145872.46</v>
      </c>
      <c r="D1216" s="421">
        <v>5375.49</v>
      </c>
    </row>
    <row r="1217" spans="1:4">
      <c r="A1217" s="421">
        <v>9.15</v>
      </c>
      <c r="B1217" s="421">
        <v>1</v>
      </c>
      <c r="C1217" s="422">
        <v>68244.78</v>
      </c>
      <c r="D1217" s="421">
        <v>4334.59</v>
      </c>
    </row>
    <row r="1218" spans="1:4">
      <c r="A1218" s="421">
        <v>9.16</v>
      </c>
      <c r="B1218" s="421">
        <v>1</v>
      </c>
      <c r="C1218" s="422">
        <v>85682.19</v>
      </c>
      <c r="D1218" s="421">
        <v>3001.25</v>
      </c>
    </row>
    <row r="1219" spans="1:4">
      <c r="A1219" s="421">
        <v>9.18</v>
      </c>
      <c r="B1219" s="421">
        <v>1</v>
      </c>
      <c r="C1219" s="422">
        <v>156489.62</v>
      </c>
      <c r="D1219" s="421">
        <v>8752.7999999999993</v>
      </c>
    </row>
    <row r="1220" spans="1:4">
      <c r="A1220" s="421">
        <v>9.19</v>
      </c>
      <c r="B1220" s="421">
        <v>1</v>
      </c>
      <c r="C1220" s="422">
        <v>74659.960000000006</v>
      </c>
      <c r="D1220" s="421">
        <v>6380.5</v>
      </c>
    </row>
    <row r="1221" spans="1:4">
      <c r="A1221" s="421">
        <v>9.1999999999999993</v>
      </c>
      <c r="B1221" s="421">
        <v>1</v>
      </c>
      <c r="C1221" s="422">
        <v>40097.769999999997</v>
      </c>
      <c r="D1221" s="421">
        <v>1394.01</v>
      </c>
    </row>
    <row r="1222" spans="1:4">
      <c r="A1222" s="421">
        <v>9.1999999999999993</v>
      </c>
      <c r="B1222" s="421">
        <v>1</v>
      </c>
      <c r="C1222" s="422">
        <v>46719.51</v>
      </c>
      <c r="D1222" s="421">
        <v>2259.89</v>
      </c>
    </row>
    <row r="1223" spans="1:4">
      <c r="A1223" s="421">
        <v>9.23</v>
      </c>
      <c r="B1223" s="421">
        <v>1</v>
      </c>
      <c r="C1223" s="422">
        <v>84292.67</v>
      </c>
      <c r="D1223" s="421">
        <v>3100.41</v>
      </c>
    </row>
    <row r="1224" spans="1:4">
      <c r="A1224" s="421">
        <v>9.24</v>
      </c>
      <c r="B1224" s="421">
        <v>1</v>
      </c>
      <c r="C1224" s="422">
        <v>63918.54</v>
      </c>
      <c r="D1224" s="421">
        <v>3385.22</v>
      </c>
    </row>
    <row r="1225" spans="1:4">
      <c r="A1225" s="421">
        <v>9.25</v>
      </c>
      <c r="B1225" s="421">
        <v>1</v>
      </c>
      <c r="C1225" s="422">
        <v>135736.15</v>
      </c>
      <c r="D1225" s="421">
        <v>30936.43</v>
      </c>
    </row>
    <row r="1226" spans="1:4">
      <c r="A1226" s="421">
        <v>9.3000000000000007</v>
      </c>
      <c r="B1226" s="421">
        <v>1</v>
      </c>
      <c r="C1226" s="422">
        <v>58427.98</v>
      </c>
      <c r="D1226" s="421">
        <v>3405.65</v>
      </c>
    </row>
    <row r="1227" spans="1:4">
      <c r="A1227" s="421">
        <v>9.3000000000000007</v>
      </c>
      <c r="B1227" s="421">
        <v>1</v>
      </c>
      <c r="C1227" s="422">
        <v>43234.49</v>
      </c>
      <c r="D1227" s="421">
        <v>3914</v>
      </c>
    </row>
    <row r="1228" spans="1:4">
      <c r="A1228" s="421">
        <v>9.31</v>
      </c>
      <c r="B1228" s="421">
        <v>1</v>
      </c>
      <c r="C1228" s="422">
        <v>37836.07</v>
      </c>
      <c r="D1228" s="421">
        <v>7120</v>
      </c>
    </row>
    <row r="1229" spans="1:4">
      <c r="A1229" s="421">
        <v>9.41</v>
      </c>
      <c r="B1229" s="421">
        <v>1</v>
      </c>
      <c r="C1229" s="422">
        <v>61683.97</v>
      </c>
      <c r="D1229" s="421">
        <v>4527.71</v>
      </c>
    </row>
    <row r="1230" spans="1:4">
      <c r="A1230" s="421">
        <v>9.4499999999999993</v>
      </c>
      <c r="B1230" s="421">
        <v>1</v>
      </c>
      <c r="C1230" s="422">
        <v>50062.2</v>
      </c>
      <c r="D1230" s="421">
        <v>2027.68</v>
      </c>
    </row>
    <row r="1231" spans="1:4">
      <c r="A1231" s="421">
        <v>9.48</v>
      </c>
      <c r="B1231" s="421">
        <v>1</v>
      </c>
      <c r="C1231" s="422">
        <v>253251.15</v>
      </c>
      <c r="D1231" s="421">
        <v>10424.52</v>
      </c>
    </row>
    <row r="1232" spans="1:4">
      <c r="A1232" s="421">
        <v>9.52</v>
      </c>
      <c r="B1232" s="421">
        <v>1</v>
      </c>
      <c r="C1232" s="422">
        <v>127578.53</v>
      </c>
      <c r="D1232" s="421">
        <v>15721.73</v>
      </c>
    </row>
    <row r="1233" spans="1:14">
      <c r="A1233" s="421">
        <v>9.58</v>
      </c>
      <c r="B1233" s="421">
        <v>1</v>
      </c>
      <c r="C1233" s="422">
        <v>16058.26</v>
      </c>
      <c r="D1233" s="421">
        <v>1932.31</v>
      </c>
    </row>
    <row r="1234" spans="1:14">
      <c r="A1234" s="421">
        <v>9.58</v>
      </c>
      <c r="B1234" s="421">
        <v>1</v>
      </c>
      <c r="C1234" s="422">
        <v>117052.26</v>
      </c>
      <c r="D1234" s="421">
        <v>4551.8999999999996</v>
      </c>
    </row>
    <row r="1235" spans="1:14">
      <c r="A1235" s="421">
        <v>9.59</v>
      </c>
      <c r="B1235" s="421">
        <v>1</v>
      </c>
      <c r="C1235" s="422">
        <v>78716.490000000005</v>
      </c>
      <c r="D1235" s="421">
        <v>3434.84</v>
      </c>
    </row>
    <row r="1236" spans="1:14" ht="12.75">
      <c r="A1236" s="421">
        <v>9.59</v>
      </c>
      <c r="B1236" s="421">
        <v>1</v>
      </c>
      <c r="C1236" s="422">
        <v>160887.07</v>
      </c>
      <c r="D1236" s="421">
        <v>6201.18</v>
      </c>
      <c r="M1236">
        <v>42926.42</v>
      </c>
      <c r="N1236">
        <v>15742.5</v>
      </c>
    </row>
    <row r="1237" spans="1:14">
      <c r="A1237" s="421">
        <v>9.59</v>
      </c>
      <c r="B1237" s="421">
        <v>1</v>
      </c>
      <c r="C1237" s="422">
        <v>150520.26</v>
      </c>
      <c r="D1237" s="421">
        <v>11662.49</v>
      </c>
    </row>
    <row r="1238" spans="1:14">
      <c r="A1238" s="421">
        <v>9.6</v>
      </c>
      <c r="B1238" s="421">
        <v>1</v>
      </c>
      <c r="C1238" s="422">
        <v>91402.37</v>
      </c>
      <c r="D1238" s="421">
        <v>5556.82</v>
      </c>
    </row>
    <row r="1239" spans="1:14">
      <c r="A1239" s="421">
        <v>9.64</v>
      </c>
      <c r="B1239" s="421">
        <v>1</v>
      </c>
      <c r="C1239" s="422">
        <v>70068.86</v>
      </c>
      <c r="D1239" s="421">
        <v>5435.5</v>
      </c>
    </row>
    <row r="1240" spans="1:14">
      <c r="A1240" s="421">
        <v>9.67</v>
      </c>
      <c r="B1240" s="421">
        <v>1</v>
      </c>
      <c r="C1240" s="422">
        <v>68299.22</v>
      </c>
      <c r="D1240" s="421">
        <v>5078.1499999999996</v>
      </c>
    </row>
    <row r="1241" spans="1:14">
      <c r="A1241" s="421">
        <v>9.7799999999999994</v>
      </c>
      <c r="B1241" s="421">
        <v>1</v>
      </c>
      <c r="C1241" s="422">
        <v>95521.76</v>
      </c>
      <c r="D1241" s="421">
        <v>3710.8</v>
      </c>
    </row>
    <row r="1242" spans="1:14">
      <c r="A1242" s="421">
        <v>9.7899999999999991</v>
      </c>
      <c r="B1242" s="421">
        <v>1</v>
      </c>
      <c r="C1242" s="422">
        <v>71248.429999999993</v>
      </c>
      <c r="D1242" s="421">
        <v>3705.3</v>
      </c>
    </row>
    <row r="1243" spans="1:14">
      <c r="A1243" s="421">
        <v>9.8000000000000007</v>
      </c>
      <c r="B1243" s="421">
        <v>1</v>
      </c>
      <c r="C1243" s="422">
        <v>92014.34</v>
      </c>
      <c r="D1243" s="421">
        <v>4382.3599999999997</v>
      </c>
    </row>
    <row r="1244" spans="1:14">
      <c r="A1244" s="421">
        <v>9.81</v>
      </c>
      <c r="B1244" s="421">
        <v>1</v>
      </c>
      <c r="C1244" s="422">
        <v>55146.19</v>
      </c>
      <c r="D1244" s="421">
        <v>3019.89</v>
      </c>
    </row>
    <row r="1245" spans="1:14">
      <c r="A1245" s="421">
        <v>9.82</v>
      </c>
      <c r="B1245" s="421">
        <v>1</v>
      </c>
      <c r="C1245" s="422">
        <v>34842.67</v>
      </c>
      <c r="D1245" s="421">
        <v>3099.08</v>
      </c>
    </row>
    <row r="1246" spans="1:14">
      <c r="A1246" s="421">
        <v>9.86</v>
      </c>
      <c r="B1246" s="421">
        <v>1</v>
      </c>
      <c r="C1246" s="422">
        <v>186698.66</v>
      </c>
      <c r="D1246" s="421">
        <v>2296.88</v>
      </c>
    </row>
    <row r="1247" spans="1:14">
      <c r="A1247" s="421">
        <v>9.86</v>
      </c>
      <c r="B1247" s="421">
        <v>1</v>
      </c>
      <c r="C1247" s="422">
        <v>94845.26</v>
      </c>
      <c r="D1247" s="421">
        <v>5417.88</v>
      </c>
    </row>
    <row r="1248" spans="1:14">
      <c r="A1248" s="421">
        <v>9.8800000000000008</v>
      </c>
      <c r="B1248" s="421">
        <v>1</v>
      </c>
      <c r="C1248" s="422">
        <v>62863.54</v>
      </c>
      <c r="D1248" s="421">
        <v>6119.05</v>
      </c>
    </row>
    <row r="1249" spans="1:4">
      <c r="A1249" s="421">
        <v>9.94</v>
      </c>
      <c r="B1249" s="421">
        <v>1</v>
      </c>
      <c r="C1249" s="422">
        <v>157936.6</v>
      </c>
      <c r="D1249" s="421">
        <v>9533.57</v>
      </c>
    </row>
    <row r="1250" spans="1:4">
      <c r="A1250" s="421">
        <v>9.94</v>
      </c>
      <c r="B1250" s="421">
        <v>1</v>
      </c>
      <c r="C1250" s="422">
        <v>263196</v>
      </c>
      <c r="D1250" s="421">
        <v>10333.15</v>
      </c>
    </row>
    <row r="1251" spans="1:4">
      <c r="A1251" s="421">
        <v>10</v>
      </c>
      <c r="B1251" s="421">
        <v>1</v>
      </c>
      <c r="C1251" s="422">
        <v>41195.14</v>
      </c>
      <c r="D1251" s="421">
        <v>2529.5</v>
      </c>
    </row>
    <row r="1252" spans="1:4">
      <c r="A1252" s="421">
        <v>10</v>
      </c>
      <c r="B1252" s="421">
        <v>1</v>
      </c>
      <c r="C1252" s="422">
        <v>174633.51</v>
      </c>
      <c r="D1252" s="421">
        <v>3744.7</v>
      </c>
    </row>
    <row r="1253" spans="1:4">
      <c r="A1253" s="421">
        <v>10</v>
      </c>
      <c r="B1253" s="421">
        <v>1</v>
      </c>
      <c r="C1253" s="422">
        <v>78592.320000000007</v>
      </c>
      <c r="D1253" s="421">
        <v>5324.4</v>
      </c>
    </row>
    <row r="1254" spans="1:4">
      <c r="A1254" s="421">
        <v>10</v>
      </c>
      <c r="B1254" s="421">
        <v>1</v>
      </c>
      <c r="C1254" s="422">
        <v>91174.58</v>
      </c>
      <c r="D1254" s="421">
        <v>6039.5</v>
      </c>
    </row>
    <row r="1255" spans="1:4">
      <c r="A1255" s="421">
        <v>10.01</v>
      </c>
      <c r="B1255" s="421">
        <v>1</v>
      </c>
      <c r="C1255" s="422">
        <v>87524.83</v>
      </c>
      <c r="D1255" s="421">
        <v>4702.1000000000004</v>
      </c>
    </row>
    <row r="1256" spans="1:4">
      <c r="A1256" s="421">
        <v>10.050000000000001</v>
      </c>
      <c r="B1256" s="421">
        <v>1</v>
      </c>
      <c r="C1256" s="422">
        <v>130055.41</v>
      </c>
      <c r="D1256" s="421">
        <v>8656.18</v>
      </c>
    </row>
    <row r="1257" spans="1:4">
      <c r="A1257" s="421">
        <v>10.07</v>
      </c>
      <c r="B1257" s="421">
        <v>1</v>
      </c>
      <c r="C1257" s="422">
        <v>50897.5</v>
      </c>
      <c r="D1257" s="421">
        <v>3474.41</v>
      </c>
    </row>
    <row r="1258" spans="1:4">
      <c r="A1258" s="421">
        <v>10.1</v>
      </c>
      <c r="B1258" s="421">
        <v>1</v>
      </c>
      <c r="C1258" s="422">
        <v>100939.69</v>
      </c>
      <c r="D1258" s="421">
        <v>5049.6899999999996</v>
      </c>
    </row>
    <row r="1259" spans="1:4">
      <c r="A1259" s="421">
        <v>10.1</v>
      </c>
      <c r="B1259" s="421">
        <v>1</v>
      </c>
      <c r="C1259" s="422">
        <v>231778</v>
      </c>
      <c r="D1259" s="421">
        <v>10342.59</v>
      </c>
    </row>
    <row r="1260" spans="1:4">
      <c r="A1260" s="421">
        <v>10.17</v>
      </c>
      <c r="B1260" s="421">
        <v>1</v>
      </c>
      <c r="C1260" s="422">
        <v>107110.55</v>
      </c>
      <c r="D1260" s="421">
        <v>4363.78</v>
      </c>
    </row>
    <row r="1261" spans="1:4">
      <c r="A1261" s="421">
        <v>10.210000000000001</v>
      </c>
      <c r="B1261" s="421">
        <v>1</v>
      </c>
      <c r="C1261" s="422">
        <v>101895.4</v>
      </c>
      <c r="D1261" s="421">
        <v>6278.67</v>
      </c>
    </row>
    <row r="1262" spans="1:4">
      <c r="A1262" s="421">
        <v>10.220000000000001</v>
      </c>
      <c r="B1262" s="421">
        <v>1</v>
      </c>
      <c r="C1262" s="422">
        <v>20112.93</v>
      </c>
      <c r="D1262" s="421">
        <v>2280.64</v>
      </c>
    </row>
    <row r="1263" spans="1:4">
      <c r="A1263" s="421">
        <v>10.3</v>
      </c>
      <c r="B1263" s="421">
        <v>1</v>
      </c>
      <c r="C1263" s="422">
        <v>192023.17</v>
      </c>
      <c r="D1263" s="421">
        <v>7872.18</v>
      </c>
    </row>
    <row r="1264" spans="1:4">
      <c r="A1264" s="421">
        <v>10.33</v>
      </c>
      <c r="B1264" s="421">
        <v>1</v>
      </c>
      <c r="C1264" s="422">
        <v>67657.2</v>
      </c>
      <c r="D1264" s="421">
        <v>4980.2299999999996</v>
      </c>
    </row>
    <row r="1265" spans="1:4">
      <c r="A1265" s="421">
        <v>10.35</v>
      </c>
      <c r="B1265" s="421">
        <v>1</v>
      </c>
      <c r="C1265" s="422">
        <v>82242.16</v>
      </c>
      <c r="D1265" s="421">
        <v>1844.08</v>
      </c>
    </row>
    <row r="1266" spans="1:4">
      <c r="A1266" s="421">
        <v>10.37</v>
      </c>
      <c r="B1266" s="421">
        <v>1</v>
      </c>
      <c r="C1266" s="422">
        <v>42213.1</v>
      </c>
      <c r="D1266" s="421">
        <v>2732.05</v>
      </c>
    </row>
    <row r="1267" spans="1:4">
      <c r="A1267" s="421">
        <v>10.4</v>
      </c>
      <c r="B1267" s="421">
        <v>1</v>
      </c>
      <c r="C1267" s="422">
        <v>341491.84</v>
      </c>
      <c r="D1267" s="421">
        <v>14083.85</v>
      </c>
    </row>
    <row r="1268" spans="1:4">
      <c r="A1268" s="421">
        <v>10.41</v>
      </c>
      <c r="B1268" s="421">
        <v>1</v>
      </c>
      <c r="C1268" s="422">
        <v>49041.23</v>
      </c>
      <c r="D1268" s="421">
        <v>4620.25</v>
      </c>
    </row>
    <row r="1269" spans="1:4">
      <c r="A1269" s="421">
        <v>10.47</v>
      </c>
      <c r="B1269" s="421">
        <v>1</v>
      </c>
      <c r="C1269" s="422">
        <v>185354.27</v>
      </c>
      <c r="D1269" s="421">
        <v>8710.5400000000009</v>
      </c>
    </row>
    <row r="1270" spans="1:4">
      <c r="A1270" s="421">
        <v>10.48</v>
      </c>
      <c r="B1270" s="421">
        <v>1</v>
      </c>
      <c r="C1270" s="422">
        <v>59293.7</v>
      </c>
      <c r="D1270" s="421">
        <v>3125.78</v>
      </c>
    </row>
    <row r="1271" spans="1:4">
      <c r="A1271" s="421">
        <v>10.54</v>
      </c>
      <c r="B1271" s="421">
        <v>1</v>
      </c>
      <c r="C1271" s="422">
        <v>11127.01</v>
      </c>
      <c r="D1271" s="421">
        <v>3219.24</v>
      </c>
    </row>
    <row r="1272" spans="1:4">
      <c r="A1272" s="421">
        <v>10.72</v>
      </c>
      <c r="B1272" s="421">
        <v>1</v>
      </c>
      <c r="C1272" s="422">
        <v>97765.4</v>
      </c>
      <c r="D1272" s="421">
        <v>7954.94</v>
      </c>
    </row>
    <row r="1273" spans="1:4">
      <c r="A1273" s="421">
        <v>10.77</v>
      </c>
      <c r="B1273" s="421">
        <v>1</v>
      </c>
      <c r="C1273" s="422">
        <v>137716.70000000001</v>
      </c>
      <c r="D1273" s="421">
        <v>5379.38</v>
      </c>
    </row>
    <row r="1274" spans="1:4">
      <c r="A1274" s="421">
        <v>10.78</v>
      </c>
      <c r="B1274" s="421">
        <v>1</v>
      </c>
      <c r="C1274" s="422">
        <v>97109.42</v>
      </c>
      <c r="D1274" s="421">
        <v>5258.2</v>
      </c>
    </row>
    <row r="1275" spans="1:4">
      <c r="A1275" s="421">
        <v>10.94</v>
      </c>
      <c r="B1275" s="421">
        <v>1</v>
      </c>
      <c r="C1275" s="422">
        <v>31838.54</v>
      </c>
      <c r="D1275" s="421">
        <v>2656.63</v>
      </c>
    </row>
    <row r="1276" spans="1:4">
      <c r="A1276" s="421">
        <v>10.99</v>
      </c>
      <c r="B1276" s="421">
        <v>1</v>
      </c>
      <c r="C1276" s="422">
        <v>104481.75</v>
      </c>
      <c r="D1276" s="421">
        <v>4553.49</v>
      </c>
    </row>
    <row r="1277" spans="1:4">
      <c r="A1277" s="421">
        <v>10.99</v>
      </c>
      <c r="B1277" s="421">
        <v>1</v>
      </c>
      <c r="C1277" s="422">
        <v>47814.32</v>
      </c>
      <c r="D1277" s="421">
        <v>5001.28</v>
      </c>
    </row>
    <row r="1278" spans="1:4">
      <c r="A1278" s="421">
        <v>11</v>
      </c>
      <c r="B1278" s="421">
        <v>1</v>
      </c>
      <c r="C1278" s="422">
        <v>50932.6</v>
      </c>
      <c r="D1278" s="421">
        <v>3312.54</v>
      </c>
    </row>
    <row r="1279" spans="1:4">
      <c r="A1279" s="421">
        <v>11</v>
      </c>
      <c r="B1279" s="421">
        <v>1</v>
      </c>
      <c r="C1279" s="422">
        <v>76081.73</v>
      </c>
      <c r="D1279" s="421">
        <v>3320.35</v>
      </c>
    </row>
    <row r="1280" spans="1:4">
      <c r="A1280" s="421">
        <v>11</v>
      </c>
      <c r="B1280" s="421">
        <v>1</v>
      </c>
      <c r="C1280" s="422">
        <v>50408.34</v>
      </c>
      <c r="D1280" s="421">
        <v>3535.4</v>
      </c>
    </row>
    <row r="1281" spans="1:4">
      <c r="A1281" s="421">
        <v>11</v>
      </c>
      <c r="B1281" s="421">
        <v>1</v>
      </c>
      <c r="C1281" s="422">
        <v>50202.45</v>
      </c>
      <c r="D1281" s="421">
        <v>6158.02</v>
      </c>
    </row>
    <row r="1282" spans="1:4">
      <c r="A1282" s="421">
        <v>11</v>
      </c>
      <c r="B1282" s="421">
        <v>1</v>
      </c>
      <c r="C1282" s="422">
        <v>114093.25</v>
      </c>
      <c r="D1282" s="421">
        <v>8705.07</v>
      </c>
    </row>
    <row r="1283" spans="1:4">
      <c r="A1283" s="421">
        <v>11</v>
      </c>
      <c r="B1283" s="421">
        <v>1</v>
      </c>
      <c r="C1283" s="422">
        <v>289635.61</v>
      </c>
      <c r="D1283" s="421">
        <v>22797.83</v>
      </c>
    </row>
    <row r="1284" spans="1:4">
      <c r="A1284" s="421">
        <v>11.05</v>
      </c>
      <c r="B1284" s="421">
        <v>1</v>
      </c>
      <c r="C1284" s="422">
        <v>47671.48</v>
      </c>
      <c r="D1284" s="421">
        <v>3492.36</v>
      </c>
    </row>
    <row r="1285" spans="1:4">
      <c r="A1285" s="421">
        <v>11.07</v>
      </c>
      <c r="B1285" s="421">
        <v>1</v>
      </c>
      <c r="C1285" s="422">
        <v>64382.7</v>
      </c>
      <c r="D1285" s="421">
        <v>2712.79</v>
      </c>
    </row>
    <row r="1286" spans="1:4">
      <c r="A1286" s="421">
        <v>11.09</v>
      </c>
      <c r="B1286" s="421">
        <v>1</v>
      </c>
      <c r="C1286" s="422">
        <v>33364.639999999999</v>
      </c>
      <c r="D1286" s="421">
        <v>1803.64</v>
      </c>
    </row>
    <row r="1287" spans="1:4">
      <c r="A1287" s="421">
        <v>11.1</v>
      </c>
      <c r="B1287" s="421">
        <v>1</v>
      </c>
      <c r="C1287" s="422">
        <v>53695.94</v>
      </c>
      <c r="D1287" s="421">
        <v>7201.25</v>
      </c>
    </row>
    <row r="1288" spans="1:4">
      <c r="A1288" s="421">
        <v>11.14</v>
      </c>
      <c r="B1288" s="421">
        <v>1</v>
      </c>
      <c r="C1288" s="422">
        <v>91096.85</v>
      </c>
      <c r="D1288" s="421">
        <v>6017.09</v>
      </c>
    </row>
    <row r="1289" spans="1:4">
      <c r="A1289" s="421">
        <v>11.17</v>
      </c>
      <c r="B1289" s="421">
        <v>1</v>
      </c>
      <c r="C1289" s="422">
        <v>57315.45</v>
      </c>
      <c r="D1289" s="421">
        <v>4419.54</v>
      </c>
    </row>
    <row r="1290" spans="1:4">
      <c r="A1290" s="421">
        <v>11.18</v>
      </c>
      <c r="B1290" s="421">
        <v>1</v>
      </c>
      <c r="C1290" s="422">
        <v>27636.32</v>
      </c>
      <c r="D1290" s="421">
        <v>1843.05</v>
      </c>
    </row>
    <row r="1291" spans="1:4">
      <c r="A1291" s="421">
        <v>11.18</v>
      </c>
      <c r="B1291" s="421">
        <v>1</v>
      </c>
      <c r="C1291" s="422">
        <v>22816.86</v>
      </c>
      <c r="D1291" s="421">
        <v>3339.85</v>
      </c>
    </row>
    <row r="1292" spans="1:4">
      <c r="A1292" s="421">
        <v>11.23</v>
      </c>
      <c r="B1292" s="421">
        <v>1</v>
      </c>
      <c r="C1292" s="422">
        <v>159580.35999999999</v>
      </c>
      <c r="D1292" s="421">
        <v>14062.24</v>
      </c>
    </row>
    <row r="1293" spans="1:4">
      <c r="A1293" s="421">
        <v>11.29</v>
      </c>
      <c r="B1293" s="421">
        <v>1</v>
      </c>
      <c r="C1293" s="422">
        <v>119505.18</v>
      </c>
      <c r="D1293" s="421">
        <v>12355.56</v>
      </c>
    </row>
    <row r="1294" spans="1:4">
      <c r="A1294" s="421">
        <v>11.32</v>
      </c>
      <c r="B1294" s="421">
        <v>1</v>
      </c>
      <c r="C1294" s="422">
        <v>123467.05</v>
      </c>
      <c r="D1294" s="421">
        <v>5582.4</v>
      </c>
    </row>
    <row r="1295" spans="1:4">
      <c r="A1295" s="421">
        <v>11.35</v>
      </c>
      <c r="B1295" s="421">
        <v>1</v>
      </c>
      <c r="C1295" s="422">
        <v>57416.27</v>
      </c>
      <c r="D1295" s="421">
        <v>1100.56</v>
      </c>
    </row>
    <row r="1296" spans="1:4">
      <c r="A1296" s="421">
        <v>11.38</v>
      </c>
      <c r="B1296" s="421">
        <v>1</v>
      </c>
      <c r="C1296" s="422">
        <v>111502.24</v>
      </c>
      <c r="D1296" s="421">
        <v>5381.89</v>
      </c>
    </row>
    <row r="1297" spans="1:4">
      <c r="A1297" s="421">
        <v>11.4</v>
      </c>
      <c r="B1297" s="421">
        <v>1</v>
      </c>
      <c r="C1297" s="422">
        <v>54544.93</v>
      </c>
      <c r="D1297" s="421">
        <v>4023.46</v>
      </c>
    </row>
    <row r="1298" spans="1:4">
      <c r="A1298" s="421">
        <v>11.45</v>
      </c>
      <c r="B1298" s="421">
        <v>1</v>
      </c>
      <c r="C1298" s="422">
        <v>193885.99</v>
      </c>
      <c r="D1298" s="421">
        <v>4573.57</v>
      </c>
    </row>
    <row r="1299" spans="1:4">
      <c r="A1299" s="421">
        <v>11.45</v>
      </c>
      <c r="B1299" s="421">
        <v>1</v>
      </c>
      <c r="C1299" s="422">
        <v>206987.57</v>
      </c>
      <c r="D1299" s="421">
        <v>10746.29</v>
      </c>
    </row>
    <row r="1300" spans="1:4">
      <c r="A1300" s="421">
        <v>11.48</v>
      </c>
      <c r="B1300" s="421">
        <v>1</v>
      </c>
      <c r="C1300" s="422">
        <v>38513.660000000003</v>
      </c>
      <c r="D1300" s="421">
        <v>3788.69</v>
      </c>
    </row>
    <row r="1301" spans="1:4">
      <c r="A1301" s="421">
        <v>11.49</v>
      </c>
      <c r="B1301" s="421">
        <v>1</v>
      </c>
      <c r="C1301" s="422">
        <v>62117.97</v>
      </c>
      <c r="D1301" s="421">
        <v>4130.0600000000004</v>
      </c>
    </row>
    <row r="1302" spans="1:4">
      <c r="A1302" s="421">
        <v>11.61</v>
      </c>
      <c r="B1302" s="421">
        <v>1</v>
      </c>
      <c r="C1302" s="422">
        <v>114191.72</v>
      </c>
      <c r="D1302" s="421">
        <v>2453.88</v>
      </c>
    </row>
    <row r="1303" spans="1:4">
      <c r="A1303" s="421">
        <v>11.62</v>
      </c>
      <c r="B1303" s="421">
        <v>1</v>
      </c>
      <c r="C1303" s="422">
        <v>126682.38</v>
      </c>
      <c r="D1303" s="421">
        <v>2077.3200000000002</v>
      </c>
    </row>
    <row r="1304" spans="1:4">
      <c r="A1304" s="421">
        <v>11.64</v>
      </c>
      <c r="B1304" s="421">
        <v>1</v>
      </c>
      <c r="C1304" s="422">
        <v>84502.22</v>
      </c>
      <c r="D1304" s="421">
        <v>4078.74</v>
      </c>
    </row>
    <row r="1305" spans="1:4">
      <c r="A1305" s="421">
        <v>11.74</v>
      </c>
      <c r="B1305" s="421">
        <v>1</v>
      </c>
      <c r="C1305" s="422">
        <v>46272.23</v>
      </c>
      <c r="D1305" s="421">
        <v>1841.74</v>
      </c>
    </row>
    <row r="1306" spans="1:4">
      <c r="A1306" s="421">
        <v>11.82</v>
      </c>
      <c r="B1306" s="421">
        <v>1</v>
      </c>
      <c r="C1306" s="422">
        <v>79112.53</v>
      </c>
      <c r="D1306" s="421">
        <v>6495.28</v>
      </c>
    </row>
    <row r="1307" spans="1:4">
      <c r="A1307" s="421">
        <v>11.83</v>
      </c>
      <c r="B1307" s="421">
        <v>1</v>
      </c>
      <c r="C1307" s="422">
        <v>29898.33</v>
      </c>
      <c r="D1307" s="421">
        <v>6653.28</v>
      </c>
    </row>
    <row r="1308" spans="1:4">
      <c r="A1308" s="421">
        <v>11.95</v>
      </c>
      <c r="B1308" s="421">
        <v>1</v>
      </c>
      <c r="C1308" s="422">
        <v>15924.92</v>
      </c>
      <c r="D1308" s="421">
        <v>2936.2</v>
      </c>
    </row>
    <row r="1309" spans="1:4">
      <c r="A1309" s="421">
        <v>11.95</v>
      </c>
      <c r="B1309" s="421">
        <v>1</v>
      </c>
      <c r="C1309" s="422">
        <v>111129.57</v>
      </c>
      <c r="D1309" s="421">
        <v>5963.54</v>
      </c>
    </row>
    <row r="1310" spans="1:4">
      <c r="A1310" s="421">
        <v>11.99</v>
      </c>
      <c r="B1310" s="421">
        <v>1</v>
      </c>
      <c r="C1310" s="422">
        <v>102276.37</v>
      </c>
      <c r="D1310" s="421">
        <v>4823.22</v>
      </c>
    </row>
    <row r="1311" spans="1:4">
      <c r="A1311" s="421">
        <v>11.99</v>
      </c>
      <c r="B1311" s="421">
        <v>1</v>
      </c>
      <c r="C1311" s="422">
        <v>91374.52</v>
      </c>
      <c r="D1311" s="421">
        <v>7288.55</v>
      </c>
    </row>
    <row r="1312" spans="1:4">
      <c r="A1312" s="421">
        <v>12</v>
      </c>
      <c r="B1312" s="421">
        <v>1</v>
      </c>
      <c r="C1312" s="422">
        <v>65323.1</v>
      </c>
      <c r="D1312" s="421">
        <v>805.56</v>
      </c>
    </row>
    <row r="1313" spans="1:4">
      <c r="A1313" s="421">
        <v>12</v>
      </c>
      <c r="B1313" s="421">
        <v>1</v>
      </c>
      <c r="C1313" s="422">
        <v>21375.8</v>
      </c>
      <c r="D1313" s="421">
        <v>1570.92</v>
      </c>
    </row>
    <row r="1314" spans="1:4">
      <c r="A1314" s="421">
        <v>12</v>
      </c>
      <c r="B1314" s="421">
        <v>1</v>
      </c>
      <c r="C1314" s="422">
        <v>286777.09999999998</v>
      </c>
      <c r="D1314" s="421">
        <v>8295.1200000000008</v>
      </c>
    </row>
    <row r="1315" spans="1:4">
      <c r="A1315" s="421">
        <v>12.05</v>
      </c>
      <c r="B1315" s="421">
        <v>1</v>
      </c>
      <c r="C1315" s="422">
        <v>99455.01</v>
      </c>
      <c r="D1315" s="421">
        <v>6110.31</v>
      </c>
    </row>
    <row r="1316" spans="1:4">
      <c r="A1316" s="421">
        <v>12.08</v>
      </c>
      <c r="B1316" s="421">
        <v>1</v>
      </c>
      <c r="C1316" s="422">
        <v>128675.13</v>
      </c>
      <c r="D1316" s="421">
        <v>7457.09</v>
      </c>
    </row>
    <row r="1317" spans="1:4">
      <c r="A1317" s="421">
        <v>12.16</v>
      </c>
      <c r="B1317" s="421">
        <v>1</v>
      </c>
      <c r="C1317" s="422">
        <v>1322.67</v>
      </c>
      <c r="D1317" s="421">
        <v>1789.22</v>
      </c>
    </row>
    <row r="1318" spans="1:4">
      <c r="A1318" s="421">
        <v>12.17</v>
      </c>
      <c r="B1318" s="421">
        <v>1</v>
      </c>
      <c r="C1318" s="422">
        <v>29140.89</v>
      </c>
      <c r="D1318" s="421">
        <v>3262</v>
      </c>
    </row>
    <row r="1319" spans="1:4">
      <c r="A1319" s="421">
        <v>12.17</v>
      </c>
      <c r="B1319" s="421">
        <v>1</v>
      </c>
      <c r="C1319" s="422">
        <v>104063.83</v>
      </c>
      <c r="D1319" s="421">
        <v>6397.84</v>
      </c>
    </row>
    <row r="1320" spans="1:4">
      <c r="A1320" s="421">
        <v>12.21</v>
      </c>
      <c r="B1320" s="421">
        <v>1</v>
      </c>
      <c r="C1320" s="422">
        <v>196581.07</v>
      </c>
      <c r="D1320" s="421">
        <v>15535.88</v>
      </c>
    </row>
    <row r="1321" spans="1:4">
      <c r="A1321" s="421">
        <v>12.35</v>
      </c>
      <c r="B1321" s="421">
        <v>1</v>
      </c>
      <c r="C1321" s="422">
        <v>105678.21</v>
      </c>
      <c r="D1321" s="421">
        <v>1612.14</v>
      </c>
    </row>
    <row r="1322" spans="1:4">
      <c r="A1322" s="421">
        <v>12.39</v>
      </c>
      <c r="B1322" s="421">
        <v>1</v>
      </c>
      <c r="C1322" s="422">
        <v>152935.01</v>
      </c>
      <c r="D1322" s="421">
        <v>7555.75</v>
      </c>
    </row>
    <row r="1323" spans="1:4">
      <c r="A1323" s="421">
        <v>12.42</v>
      </c>
      <c r="B1323" s="421">
        <v>1</v>
      </c>
      <c r="C1323" s="422">
        <v>83553.11</v>
      </c>
      <c r="D1323" s="421">
        <v>1441.79</v>
      </c>
    </row>
    <row r="1324" spans="1:4">
      <c r="A1324" s="421">
        <v>12.46</v>
      </c>
      <c r="B1324" s="421">
        <v>1</v>
      </c>
      <c r="C1324" s="422">
        <v>159679.89000000001</v>
      </c>
      <c r="D1324" s="421">
        <v>7947.37</v>
      </c>
    </row>
    <row r="1325" spans="1:4">
      <c r="A1325" s="421">
        <v>12.58</v>
      </c>
      <c r="B1325" s="421">
        <v>1</v>
      </c>
      <c r="C1325" s="422">
        <v>79449.2</v>
      </c>
      <c r="D1325" s="421">
        <v>6382.26</v>
      </c>
    </row>
    <row r="1326" spans="1:4">
      <c r="A1326" s="421">
        <v>12.64</v>
      </c>
      <c r="B1326" s="421">
        <v>1</v>
      </c>
      <c r="C1326" s="422">
        <v>8854.3700000000008</v>
      </c>
      <c r="D1326" s="421">
        <v>754.88</v>
      </c>
    </row>
    <row r="1327" spans="1:4">
      <c r="A1327" s="421">
        <v>12.64</v>
      </c>
      <c r="B1327" s="421">
        <v>1</v>
      </c>
      <c r="C1327" s="422">
        <v>101865.01</v>
      </c>
      <c r="D1327" s="421">
        <v>7336.4</v>
      </c>
    </row>
    <row r="1328" spans="1:4">
      <c r="A1328" s="421">
        <v>12.65</v>
      </c>
      <c r="B1328" s="421">
        <v>1</v>
      </c>
      <c r="C1328" s="422">
        <v>58654.75</v>
      </c>
      <c r="D1328" s="421">
        <v>5784.4</v>
      </c>
    </row>
    <row r="1329" spans="1:4">
      <c r="A1329" s="421">
        <v>12.69</v>
      </c>
      <c r="B1329" s="421">
        <v>1</v>
      </c>
      <c r="C1329" s="422">
        <v>45149.61</v>
      </c>
      <c r="D1329" s="421">
        <v>1658.33</v>
      </c>
    </row>
    <row r="1330" spans="1:4">
      <c r="A1330" s="421">
        <v>12.85</v>
      </c>
      <c r="B1330" s="421">
        <v>1</v>
      </c>
      <c r="C1330" s="422">
        <v>43375.59</v>
      </c>
      <c r="D1330" s="421">
        <v>3828.08</v>
      </c>
    </row>
    <row r="1331" spans="1:4">
      <c r="A1331" s="421">
        <v>12.86</v>
      </c>
      <c r="B1331" s="421">
        <v>1</v>
      </c>
      <c r="C1331" s="422">
        <v>96119.73</v>
      </c>
      <c r="D1331" s="421">
        <v>4863.68</v>
      </c>
    </row>
    <row r="1332" spans="1:4">
      <c r="A1332" s="421">
        <v>12.87</v>
      </c>
      <c r="B1332" s="421">
        <v>1</v>
      </c>
      <c r="C1332" s="422">
        <v>123672.23</v>
      </c>
      <c r="D1332" s="421">
        <v>6341.68</v>
      </c>
    </row>
    <row r="1333" spans="1:4">
      <c r="A1333" s="421">
        <v>12.87</v>
      </c>
      <c r="B1333" s="421">
        <v>1</v>
      </c>
      <c r="C1333" s="422">
        <v>218565.51</v>
      </c>
      <c r="D1333" s="421">
        <v>15238.98</v>
      </c>
    </row>
    <row r="1334" spans="1:4">
      <c r="A1334" s="421">
        <v>12.95</v>
      </c>
      <c r="B1334" s="421">
        <v>1</v>
      </c>
      <c r="C1334" s="422">
        <v>158262.39000000001</v>
      </c>
      <c r="D1334" s="421">
        <v>8065.24</v>
      </c>
    </row>
    <row r="1335" spans="1:4">
      <c r="A1335" s="421">
        <v>13</v>
      </c>
      <c r="B1335" s="421">
        <v>1</v>
      </c>
      <c r="C1335" s="422">
        <v>10703.71</v>
      </c>
      <c r="D1335" s="421">
        <v>1480.31</v>
      </c>
    </row>
    <row r="1336" spans="1:4">
      <c r="A1336" s="421">
        <v>13</v>
      </c>
      <c r="B1336" s="421">
        <v>1</v>
      </c>
      <c r="C1336" s="422">
        <v>86876.93</v>
      </c>
      <c r="D1336" s="421">
        <v>4464.59</v>
      </c>
    </row>
    <row r="1337" spans="1:4">
      <c r="A1337" s="421">
        <v>13</v>
      </c>
      <c r="B1337" s="421">
        <v>1</v>
      </c>
      <c r="C1337" s="422">
        <v>182393.87</v>
      </c>
      <c r="D1337" s="421">
        <v>9359.61</v>
      </c>
    </row>
    <row r="1338" spans="1:4">
      <c r="A1338" s="421">
        <v>13</v>
      </c>
      <c r="B1338" s="421">
        <v>1</v>
      </c>
      <c r="C1338" s="422">
        <v>146668.18</v>
      </c>
      <c r="D1338" s="421">
        <v>11049.87</v>
      </c>
    </row>
    <row r="1339" spans="1:4">
      <c r="A1339" s="421">
        <v>13.02</v>
      </c>
      <c r="B1339" s="421">
        <v>1</v>
      </c>
      <c r="C1339" s="422">
        <v>47920.81</v>
      </c>
      <c r="D1339" s="421">
        <v>724.09</v>
      </c>
    </row>
    <row r="1340" spans="1:4">
      <c r="A1340" s="421">
        <v>13.09</v>
      </c>
      <c r="B1340" s="421">
        <v>1</v>
      </c>
      <c r="C1340" s="422">
        <v>49278.79</v>
      </c>
      <c r="D1340" s="421">
        <v>4801.9799999999996</v>
      </c>
    </row>
    <row r="1341" spans="1:4">
      <c r="A1341" s="421">
        <v>13.18</v>
      </c>
      <c r="B1341" s="421">
        <v>1</v>
      </c>
      <c r="C1341" s="422">
        <v>164619.62</v>
      </c>
      <c r="D1341" s="421">
        <v>11611.18</v>
      </c>
    </row>
    <row r="1342" spans="1:4">
      <c r="A1342" s="421">
        <v>13.21</v>
      </c>
      <c r="B1342" s="421">
        <v>1</v>
      </c>
      <c r="C1342" s="422">
        <v>58851.09</v>
      </c>
      <c r="D1342" s="421">
        <v>5557.34</v>
      </c>
    </row>
    <row r="1343" spans="1:4">
      <c r="A1343" s="421">
        <v>13.36</v>
      </c>
      <c r="B1343" s="421">
        <v>1</v>
      </c>
      <c r="C1343" s="422">
        <v>83084.87</v>
      </c>
      <c r="D1343" s="421">
        <v>1709.92</v>
      </c>
    </row>
    <row r="1344" spans="1:4">
      <c r="A1344" s="421">
        <v>13.44</v>
      </c>
      <c r="B1344" s="421">
        <v>1</v>
      </c>
      <c r="C1344" s="422">
        <v>109320.28</v>
      </c>
      <c r="D1344" s="421">
        <v>6589.83</v>
      </c>
    </row>
    <row r="1345" spans="1:4">
      <c r="A1345" s="421">
        <v>13.44</v>
      </c>
      <c r="B1345" s="421">
        <v>1</v>
      </c>
      <c r="C1345" s="422">
        <v>161275.37</v>
      </c>
      <c r="D1345" s="421">
        <v>13327.63</v>
      </c>
    </row>
    <row r="1346" spans="1:4">
      <c r="A1346" s="421">
        <v>13.79</v>
      </c>
      <c r="B1346" s="421">
        <v>1</v>
      </c>
      <c r="C1346" s="422">
        <v>160665.09</v>
      </c>
      <c r="D1346" s="421">
        <v>13046.42</v>
      </c>
    </row>
    <row r="1347" spans="1:4">
      <c r="A1347" s="421">
        <v>13.9</v>
      </c>
      <c r="B1347" s="421">
        <v>1</v>
      </c>
      <c r="C1347" s="422">
        <v>52206.15</v>
      </c>
      <c r="D1347" s="421">
        <v>8351.39</v>
      </c>
    </row>
    <row r="1348" spans="1:4">
      <c r="A1348" s="421">
        <v>13.97</v>
      </c>
      <c r="B1348" s="421">
        <v>1</v>
      </c>
      <c r="C1348" s="422">
        <v>115131.43</v>
      </c>
      <c r="D1348" s="421">
        <v>12062.58</v>
      </c>
    </row>
    <row r="1349" spans="1:4">
      <c r="A1349" s="421">
        <v>14</v>
      </c>
      <c r="B1349" s="421">
        <v>1</v>
      </c>
      <c r="C1349" s="422">
        <v>131994.56</v>
      </c>
      <c r="D1349" s="421">
        <v>7272.02</v>
      </c>
    </row>
    <row r="1350" spans="1:4">
      <c r="A1350" s="421">
        <v>14.02</v>
      </c>
      <c r="B1350" s="421">
        <v>1</v>
      </c>
      <c r="C1350" s="422">
        <v>63609.27</v>
      </c>
      <c r="D1350" s="421">
        <v>6162.23</v>
      </c>
    </row>
    <row r="1351" spans="1:4">
      <c r="A1351" s="421">
        <v>14.05</v>
      </c>
      <c r="B1351" s="421">
        <v>1</v>
      </c>
      <c r="C1351" s="422">
        <v>62578.29</v>
      </c>
      <c r="D1351" s="421">
        <v>5081.6000000000004</v>
      </c>
    </row>
    <row r="1352" spans="1:4">
      <c r="A1352" s="421">
        <v>14.07</v>
      </c>
      <c r="B1352" s="421">
        <v>1</v>
      </c>
      <c r="C1352" s="422">
        <v>81402.06</v>
      </c>
      <c r="D1352" s="421">
        <v>1395.72</v>
      </c>
    </row>
    <row r="1353" spans="1:4">
      <c r="A1353" s="421">
        <v>14.1</v>
      </c>
      <c r="B1353" s="421">
        <v>1</v>
      </c>
      <c r="C1353" s="422">
        <v>93609.56</v>
      </c>
      <c r="D1353" s="421">
        <v>7151.32</v>
      </c>
    </row>
    <row r="1354" spans="1:4">
      <c r="A1354" s="421">
        <v>14.15</v>
      </c>
      <c r="B1354" s="421">
        <v>1</v>
      </c>
      <c r="C1354" s="422">
        <v>2515.27</v>
      </c>
      <c r="D1354" s="421">
        <v>1479.04</v>
      </c>
    </row>
    <row r="1355" spans="1:4">
      <c r="A1355" s="421">
        <v>14.32</v>
      </c>
      <c r="B1355" s="421">
        <v>1</v>
      </c>
      <c r="C1355" s="422">
        <v>190695.1</v>
      </c>
      <c r="D1355" s="421">
        <v>10498.3</v>
      </c>
    </row>
    <row r="1356" spans="1:4">
      <c r="A1356" s="421">
        <v>14.33</v>
      </c>
      <c r="B1356" s="421">
        <v>1</v>
      </c>
      <c r="C1356" s="422">
        <v>102530.6</v>
      </c>
      <c r="D1356" s="421">
        <v>6244.26</v>
      </c>
    </row>
    <row r="1357" spans="1:4">
      <c r="A1357" s="421">
        <v>14.34</v>
      </c>
      <c r="B1357" s="421">
        <v>1</v>
      </c>
      <c r="C1357" s="422">
        <v>120960.34</v>
      </c>
      <c r="D1357" s="421">
        <v>6713.56</v>
      </c>
    </row>
    <row r="1358" spans="1:4">
      <c r="A1358" s="421">
        <v>14.42</v>
      </c>
      <c r="B1358" s="421">
        <v>1</v>
      </c>
      <c r="C1358" s="422">
        <v>27147.17</v>
      </c>
      <c r="D1358" s="421">
        <v>4579.17</v>
      </c>
    </row>
    <row r="1359" spans="1:4">
      <c r="A1359" s="421">
        <v>14.44</v>
      </c>
      <c r="B1359" s="421">
        <v>1</v>
      </c>
      <c r="C1359" s="422">
        <v>147145.20000000001</v>
      </c>
      <c r="D1359" s="421">
        <v>9896.7800000000007</v>
      </c>
    </row>
    <row r="1360" spans="1:4">
      <c r="A1360" s="421">
        <v>14.5</v>
      </c>
      <c r="B1360" s="421">
        <v>1</v>
      </c>
      <c r="C1360" s="422">
        <v>72002.009999999995</v>
      </c>
      <c r="D1360" s="421">
        <v>11903.88</v>
      </c>
    </row>
    <row r="1361" spans="1:4">
      <c r="A1361" s="421">
        <v>14.53</v>
      </c>
      <c r="B1361" s="421">
        <v>1</v>
      </c>
      <c r="C1361" s="422">
        <v>198073.24</v>
      </c>
      <c r="D1361" s="421">
        <v>3514.64</v>
      </c>
    </row>
    <row r="1362" spans="1:4">
      <c r="A1362" s="421">
        <v>14.57</v>
      </c>
      <c r="B1362" s="421">
        <v>1</v>
      </c>
      <c r="C1362" s="422">
        <v>18617.71</v>
      </c>
      <c r="D1362" s="421">
        <v>2628.13</v>
      </c>
    </row>
    <row r="1363" spans="1:4">
      <c r="A1363" s="421">
        <v>14.74</v>
      </c>
      <c r="B1363" s="421">
        <v>1</v>
      </c>
      <c r="C1363" s="422">
        <v>140473.35999999999</v>
      </c>
      <c r="D1363" s="421">
        <v>8320.2099999999991</v>
      </c>
    </row>
    <row r="1364" spans="1:4">
      <c r="A1364" s="421">
        <v>14.95</v>
      </c>
      <c r="B1364" s="421">
        <v>1</v>
      </c>
      <c r="C1364" s="422">
        <v>35931.519999999997</v>
      </c>
      <c r="D1364" s="421">
        <v>4567.76</v>
      </c>
    </row>
    <row r="1365" spans="1:4">
      <c r="A1365" s="421">
        <v>14.96</v>
      </c>
      <c r="B1365" s="421">
        <v>1</v>
      </c>
      <c r="C1365" s="422">
        <v>70959.100000000006</v>
      </c>
      <c r="D1365" s="421">
        <v>6802.59</v>
      </c>
    </row>
    <row r="1366" spans="1:4">
      <c r="A1366" s="421">
        <v>15</v>
      </c>
      <c r="B1366" s="421">
        <v>1</v>
      </c>
      <c r="C1366" s="422">
        <v>140887.38</v>
      </c>
      <c r="D1366" s="421">
        <v>2604.3000000000002</v>
      </c>
    </row>
    <row r="1367" spans="1:4">
      <c r="A1367" s="421">
        <v>15</v>
      </c>
      <c r="B1367" s="421">
        <v>1</v>
      </c>
      <c r="C1367" s="422">
        <v>171160.54</v>
      </c>
      <c r="D1367" s="421">
        <v>9990.2999999999993</v>
      </c>
    </row>
    <row r="1368" spans="1:4">
      <c r="A1368" s="421">
        <v>15</v>
      </c>
      <c r="B1368" s="421">
        <v>1</v>
      </c>
      <c r="C1368" s="422">
        <v>115006.03</v>
      </c>
      <c r="D1368" s="421">
        <v>10039.799999999999</v>
      </c>
    </row>
    <row r="1369" spans="1:4">
      <c r="A1369" s="421">
        <v>15.01</v>
      </c>
      <c r="B1369" s="421">
        <v>1</v>
      </c>
      <c r="C1369" s="422">
        <v>63335.72</v>
      </c>
      <c r="D1369" s="421">
        <v>8665.1299999999992</v>
      </c>
    </row>
    <row r="1370" spans="1:4">
      <c r="A1370" s="421">
        <v>15.61</v>
      </c>
      <c r="B1370" s="421">
        <v>1</v>
      </c>
      <c r="C1370" s="422">
        <v>76325.37</v>
      </c>
      <c r="D1370" s="421">
        <v>6078.64</v>
      </c>
    </row>
    <row r="1371" spans="1:4">
      <c r="A1371" s="421">
        <v>15.62</v>
      </c>
      <c r="B1371" s="421">
        <v>1</v>
      </c>
      <c r="C1371" s="422">
        <v>58051.59</v>
      </c>
      <c r="D1371" s="421">
        <v>9435.82</v>
      </c>
    </row>
    <row r="1372" spans="1:4">
      <c r="A1372" s="421">
        <v>15.79</v>
      </c>
      <c r="B1372" s="421">
        <v>1</v>
      </c>
      <c r="C1372" s="422">
        <v>52631.16</v>
      </c>
      <c r="D1372" s="421">
        <v>4454.33</v>
      </c>
    </row>
    <row r="1373" spans="1:4">
      <c r="A1373" s="421">
        <v>15.87</v>
      </c>
      <c r="B1373" s="421">
        <v>1</v>
      </c>
      <c r="C1373" s="422">
        <v>17359.810000000001</v>
      </c>
      <c r="D1373" s="421">
        <v>2967.81</v>
      </c>
    </row>
    <row r="1374" spans="1:4">
      <c r="A1374" s="421">
        <v>16</v>
      </c>
      <c r="B1374" s="421">
        <v>1</v>
      </c>
      <c r="C1374" s="422">
        <v>130918.62</v>
      </c>
      <c r="D1374" s="421">
        <v>8078.56</v>
      </c>
    </row>
    <row r="1375" spans="1:4">
      <c r="A1375" s="421">
        <v>16.260000000000002</v>
      </c>
      <c r="B1375" s="421">
        <v>1</v>
      </c>
      <c r="C1375" s="422">
        <v>84102.52</v>
      </c>
      <c r="D1375" s="421">
        <v>8333.8700000000008</v>
      </c>
    </row>
    <row r="1376" spans="1:4">
      <c r="A1376" s="421">
        <v>16.3</v>
      </c>
      <c r="B1376" s="421">
        <v>1</v>
      </c>
      <c r="C1376" s="422">
        <v>80025.66</v>
      </c>
      <c r="D1376" s="421">
        <v>11388.85</v>
      </c>
    </row>
    <row r="1377" spans="1:4">
      <c r="A1377" s="421">
        <v>16.36</v>
      </c>
      <c r="B1377" s="421">
        <v>1</v>
      </c>
      <c r="C1377" s="422">
        <v>15583.92</v>
      </c>
      <c r="D1377" s="421">
        <v>4115.3599999999997</v>
      </c>
    </row>
    <row r="1378" spans="1:4">
      <c r="A1378" s="421">
        <v>16.36</v>
      </c>
      <c r="B1378" s="421">
        <v>1</v>
      </c>
      <c r="C1378" s="422">
        <v>246418.69</v>
      </c>
      <c r="D1378" s="421">
        <v>15945.88</v>
      </c>
    </row>
    <row r="1379" spans="1:4">
      <c r="A1379" s="421">
        <v>16.38</v>
      </c>
      <c r="B1379" s="421">
        <v>1</v>
      </c>
      <c r="C1379" s="422">
        <v>38068.129999999997</v>
      </c>
      <c r="D1379" s="421">
        <v>5026.08</v>
      </c>
    </row>
    <row r="1380" spans="1:4">
      <c r="A1380" s="421">
        <v>16.579999999999998</v>
      </c>
      <c r="B1380" s="421">
        <v>1</v>
      </c>
      <c r="C1380" s="422">
        <v>61466.2</v>
      </c>
      <c r="D1380" s="421">
        <v>6025.91</v>
      </c>
    </row>
    <row r="1381" spans="1:4">
      <c r="A1381" s="421">
        <v>16.59</v>
      </c>
      <c r="B1381" s="421">
        <v>1</v>
      </c>
      <c r="C1381" s="422">
        <v>6138.91</v>
      </c>
      <c r="D1381" s="421">
        <v>1246.5899999999999</v>
      </c>
    </row>
    <row r="1382" spans="1:4">
      <c r="A1382" s="421">
        <v>16.739999999999998</v>
      </c>
      <c r="B1382" s="421">
        <v>1</v>
      </c>
      <c r="C1382" s="422">
        <v>77058.179999999993</v>
      </c>
      <c r="D1382" s="421">
        <v>4996.95</v>
      </c>
    </row>
    <row r="1383" spans="1:4">
      <c r="A1383" s="421">
        <v>16.829999999999998</v>
      </c>
      <c r="B1383" s="421">
        <v>1</v>
      </c>
      <c r="C1383" s="422">
        <v>47967.57</v>
      </c>
      <c r="D1383" s="421">
        <v>787.99</v>
      </c>
    </row>
    <row r="1384" spans="1:4">
      <c r="A1384" s="421">
        <v>16.920000000000002</v>
      </c>
      <c r="B1384" s="421">
        <v>1</v>
      </c>
      <c r="C1384" s="422">
        <v>238129.13</v>
      </c>
      <c r="D1384" s="421">
        <v>16253.81</v>
      </c>
    </row>
    <row r="1385" spans="1:4">
      <c r="A1385" s="421">
        <v>16.989999999999998</v>
      </c>
      <c r="B1385" s="421">
        <v>1</v>
      </c>
      <c r="C1385" s="422">
        <v>137311.79</v>
      </c>
      <c r="D1385" s="421">
        <v>8947.4</v>
      </c>
    </row>
    <row r="1386" spans="1:4">
      <c r="A1386" s="421">
        <v>17</v>
      </c>
      <c r="B1386" s="421">
        <v>1</v>
      </c>
      <c r="C1386" s="422">
        <v>24268.97</v>
      </c>
      <c r="D1386" s="421">
        <v>790.33</v>
      </c>
    </row>
    <row r="1387" spans="1:4">
      <c r="A1387" s="421">
        <v>17</v>
      </c>
      <c r="B1387" s="421">
        <v>1</v>
      </c>
      <c r="C1387" s="422">
        <v>23043.72</v>
      </c>
      <c r="D1387" s="421">
        <v>2740.4</v>
      </c>
    </row>
    <row r="1388" spans="1:4">
      <c r="A1388" s="421">
        <v>17</v>
      </c>
      <c r="B1388" s="421">
        <v>1</v>
      </c>
      <c r="C1388" s="422">
        <v>56164.41</v>
      </c>
      <c r="D1388" s="421">
        <v>7842.1</v>
      </c>
    </row>
    <row r="1389" spans="1:4">
      <c r="A1389" s="421">
        <v>17</v>
      </c>
      <c r="B1389" s="421">
        <v>1</v>
      </c>
      <c r="C1389" s="422">
        <v>21471.55</v>
      </c>
      <c r="D1389" s="421">
        <v>12075.95</v>
      </c>
    </row>
    <row r="1390" spans="1:4">
      <c r="A1390" s="421">
        <v>17</v>
      </c>
      <c r="B1390" s="421">
        <v>1</v>
      </c>
      <c r="C1390" s="422">
        <v>149185.45000000001</v>
      </c>
      <c r="D1390" s="421">
        <v>13135.56</v>
      </c>
    </row>
    <row r="1391" spans="1:4">
      <c r="A1391" s="421">
        <v>17.07</v>
      </c>
      <c r="B1391" s="421">
        <v>1</v>
      </c>
      <c r="C1391" s="422">
        <v>90514.59</v>
      </c>
      <c r="D1391" s="421">
        <v>10924.16</v>
      </c>
    </row>
    <row r="1392" spans="1:4">
      <c r="A1392" s="421">
        <v>17.14</v>
      </c>
      <c r="B1392" s="421">
        <v>1</v>
      </c>
      <c r="C1392" s="422">
        <v>38856.78</v>
      </c>
      <c r="D1392" s="421">
        <v>12516.79</v>
      </c>
    </row>
    <row r="1393" spans="1:4">
      <c r="A1393" s="421">
        <v>17.61</v>
      </c>
      <c r="B1393" s="421">
        <v>1</v>
      </c>
      <c r="C1393" s="422">
        <v>54225.75</v>
      </c>
      <c r="D1393" s="421">
        <v>7091.82</v>
      </c>
    </row>
    <row r="1394" spans="1:4">
      <c r="A1394" s="421">
        <v>17.93</v>
      </c>
      <c r="B1394" s="421">
        <v>1</v>
      </c>
      <c r="C1394" s="422">
        <v>167507.10999999999</v>
      </c>
      <c r="D1394" s="421">
        <v>12681.44</v>
      </c>
    </row>
    <row r="1395" spans="1:4">
      <c r="A1395" s="421">
        <v>18.03</v>
      </c>
      <c r="B1395" s="421">
        <v>1</v>
      </c>
      <c r="C1395" s="422">
        <v>57788.95</v>
      </c>
      <c r="D1395" s="421">
        <v>7960.12</v>
      </c>
    </row>
    <row r="1396" spans="1:4">
      <c r="A1396" s="421">
        <v>18.149999999999999</v>
      </c>
      <c r="B1396" s="421">
        <v>1</v>
      </c>
      <c r="C1396" s="422">
        <v>205674.99</v>
      </c>
      <c r="D1396" s="421">
        <v>14273.05</v>
      </c>
    </row>
    <row r="1397" spans="1:4">
      <c r="A1397" s="421">
        <v>18.2</v>
      </c>
      <c r="B1397" s="421">
        <v>1</v>
      </c>
      <c r="C1397" s="422">
        <v>123883.43</v>
      </c>
      <c r="D1397" s="421">
        <v>8637.3799999999992</v>
      </c>
    </row>
    <row r="1398" spans="1:4">
      <c r="A1398" s="421">
        <v>18.25</v>
      </c>
      <c r="B1398" s="421">
        <v>1</v>
      </c>
      <c r="C1398" s="422">
        <v>109028.41</v>
      </c>
      <c r="D1398" s="421">
        <v>10586.88</v>
      </c>
    </row>
    <row r="1399" spans="1:4">
      <c r="A1399" s="421">
        <v>18.46</v>
      </c>
      <c r="B1399" s="421">
        <v>1</v>
      </c>
      <c r="C1399" s="422">
        <v>215075.76</v>
      </c>
      <c r="D1399" s="421">
        <v>5295.27</v>
      </c>
    </row>
    <row r="1400" spans="1:4">
      <c r="A1400" s="421">
        <v>19</v>
      </c>
      <c r="B1400" s="421">
        <v>1</v>
      </c>
      <c r="C1400" s="422">
        <v>84748</v>
      </c>
      <c r="D1400" s="421">
        <v>3730.27</v>
      </c>
    </row>
    <row r="1401" spans="1:4">
      <c r="A1401" s="421">
        <v>19.260000000000002</v>
      </c>
      <c r="B1401" s="421">
        <v>1</v>
      </c>
      <c r="C1401" s="422">
        <v>63627.31</v>
      </c>
      <c r="D1401" s="421">
        <v>12921.74</v>
      </c>
    </row>
    <row r="1402" spans="1:4">
      <c r="A1402" s="421">
        <v>19.45</v>
      </c>
      <c r="B1402" s="421">
        <v>1</v>
      </c>
      <c r="C1402" s="422">
        <v>21851.68</v>
      </c>
      <c r="D1402" s="421">
        <v>2458.46</v>
      </c>
    </row>
    <row r="1403" spans="1:4">
      <c r="A1403" s="421">
        <v>19.78</v>
      </c>
      <c r="B1403" s="421">
        <v>1</v>
      </c>
      <c r="C1403" s="422">
        <v>89670.98</v>
      </c>
      <c r="D1403" s="421">
        <v>13196.4</v>
      </c>
    </row>
    <row r="1404" spans="1:4">
      <c r="A1404" s="421">
        <v>19.899999999999999</v>
      </c>
      <c r="B1404" s="421">
        <v>1</v>
      </c>
      <c r="C1404" s="422">
        <v>89592.17</v>
      </c>
      <c r="D1404" s="421">
        <v>12879.58</v>
      </c>
    </row>
    <row r="1405" spans="1:4">
      <c r="A1405" s="421">
        <v>20</v>
      </c>
      <c r="B1405" s="421">
        <v>1</v>
      </c>
      <c r="C1405" s="422">
        <v>162875.82999999999</v>
      </c>
      <c r="D1405" s="421">
        <v>6237.2</v>
      </c>
    </row>
    <row r="1406" spans="1:4">
      <c r="A1406" s="421">
        <v>20.43</v>
      </c>
      <c r="B1406" s="421">
        <v>1</v>
      </c>
      <c r="C1406" s="422">
        <v>47256.86</v>
      </c>
      <c r="D1406" s="421">
        <v>1798.32</v>
      </c>
    </row>
    <row r="1407" spans="1:4">
      <c r="A1407" s="421">
        <v>20.75</v>
      </c>
      <c r="B1407" s="421">
        <v>1</v>
      </c>
      <c r="C1407" s="422">
        <v>145916.32999999999</v>
      </c>
      <c r="D1407" s="421">
        <v>23594.73</v>
      </c>
    </row>
    <row r="1408" spans="1:4">
      <c r="A1408" s="421">
        <v>21.72</v>
      </c>
      <c r="B1408" s="421">
        <v>1</v>
      </c>
      <c r="C1408" s="422">
        <v>184061.82</v>
      </c>
      <c r="D1408" s="421">
        <v>15170.32</v>
      </c>
    </row>
    <row r="1409" spans="1:4">
      <c r="A1409" s="421">
        <v>21.85</v>
      </c>
      <c r="B1409" s="421">
        <v>1</v>
      </c>
      <c r="C1409" s="422">
        <v>63993.33</v>
      </c>
      <c r="D1409" s="421">
        <v>9080.8799999999992</v>
      </c>
    </row>
    <row r="1410" spans="1:4">
      <c r="A1410" s="421">
        <v>22.26</v>
      </c>
      <c r="B1410" s="421">
        <v>1</v>
      </c>
      <c r="C1410" s="422">
        <v>95822.64</v>
      </c>
      <c r="D1410" s="421">
        <v>10492.25</v>
      </c>
    </row>
    <row r="1411" spans="1:4">
      <c r="A1411" s="421">
        <v>22.48</v>
      </c>
      <c r="B1411" s="421">
        <v>1</v>
      </c>
      <c r="C1411" s="422">
        <v>48863.54</v>
      </c>
      <c r="D1411" s="421">
        <v>7186.8</v>
      </c>
    </row>
    <row r="1412" spans="1:4">
      <c r="A1412" s="421">
        <v>22.61</v>
      </c>
      <c r="B1412" s="421">
        <v>1</v>
      </c>
      <c r="C1412" s="422">
        <v>42311.57</v>
      </c>
      <c r="D1412" s="421">
        <v>6275.57</v>
      </c>
    </row>
    <row r="1413" spans="1:4">
      <c r="A1413" s="421">
        <v>22.94</v>
      </c>
      <c r="B1413" s="421">
        <v>1</v>
      </c>
      <c r="C1413" s="422">
        <v>116570.32</v>
      </c>
      <c r="D1413" s="421">
        <v>3414.72</v>
      </c>
    </row>
    <row r="1414" spans="1:4">
      <c r="A1414" s="421">
        <v>23</v>
      </c>
      <c r="B1414" s="421">
        <v>1</v>
      </c>
      <c r="C1414" s="422">
        <v>24461.52</v>
      </c>
      <c r="D1414" s="421">
        <v>5897.89</v>
      </c>
    </row>
    <row r="1415" spans="1:4">
      <c r="A1415" s="421">
        <v>23.6</v>
      </c>
      <c r="B1415" s="421">
        <v>1</v>
      </c>
      <c r="C1415" s="422">
        <v>221037.1</v>
      </c>
      <c r="D1415" s="421">
        <v>6994.47</v>
      </c>
    </row>
    <row r="1416" spans="1:4">
      <c r="A1416" s="421">
        <v>23.66</v>
      </c>
      <c r="B1416" s="421">
        <v>1</v>
      </c>
      <c r="C1416" s="422">
        <v>221316.24</v>
      </c>
      <c r="D1416" s="421">
        <v>32926.5</v>
      </c>
    </row>
    <row r="1417" spans="1:4">
      <c r="A1417" s="421">
        <v>24</v>
      </c>
      <c r="B1417" s="421">
        <v>1</v>
      </c>
      <c r="C1417" s="422">
        <v>33094.370000000003</v>
      </c>
      <c r="D1417" s="421">
        <v>9498.24</v>
      </c>
    </row>
    <row r="1418" spans="1:4">
      <c r="A1418" s="421">
        <v>24.13</v>
      </c>
      <c r="B1418" s="421">
        <v>1</v>
      </c>
      <c r="C1418" s="422">
        <v>73132.25</v>
      </c>
      <c r="D1418" s="421">
        <v>11058.53</v>
      </c>
    </row>
    <row r="1419" spans="1:4">
      <c r="A1419" s="421">
        <v>24.14</v>
      </c>
      <c r="B1419" s="421">
        <v>1</v>
      </c>
      <c r="C1419" s="422">
        <v>120664.24</v>
      </c>
      <c r="D1419" s="421">
        <v>10780.92</v>
      </c>
    </row>
    <row r="1420" spans="1:4">
      <c r="A1420" s="421">
        <v>24.21</v>
      </c>
      <c r="B1420" s="421">
        <v>1</v>
      </c>
      <c r="C1420" s="422">
        <v>137416.20000000001</v>
      </c>
      <c r="D1420" s="421">
        <v>12943.8</v>
      </c>
    </row>
    <row r="1421" spans="1:4">
      <c r="A1421" s="421">
        <v>24.31</v>
      </c>
      <c r="B1421" s="421">
        <v>1</v>
      </c>
      <c r="C1421" s="422">
        <v>97374.77</v>
      </c>
      <c r="D1421" s="421">
        <v>4636.01</v>
      </c>
    </row>
    <row r="1422" spans="1:4">
      <c r="A1422" s="421">
        <v>24.5</v>
      </c>
      <c r="B1422" s="421">
        <v>1</v>
      </c>
      <c r="C1422" s="422">
        <v>88654.81</v>
      </c>
      <c r="D1422" s="421">
        <v>7926.5</v>
      </c>
    </row>
    <row r="1423" spans="1:4">
      <c r="A1423" s="421">
        <v>25.25</v>
      </c>
      <c r="B1423" s="421">
        <v>1</v>
      </c>
      <c r="C1423" s="422">
        <v>7647.49</v>
      </c>
      <c r="D1423" s="421">
        <v>8919.6299999999992</v>
      </c>
    </row>
    <row r="1424" spans="1:4">
      <c r="A1424" s="421">
        <v>26</v>
      </c>
      <c r="B1424" s="421">
        <v>1</v>
      </c>
      <c r="C1424" s="422">
        <v>100476.75</v>
      </c>
      <c r="D1424" s="421">
        <v>3159.26</v>
      </c>
    </row>
    <row r="1425" spans="1:4">
      <c r="A1425" s="421">
        <v>26</v>
      </c>
      <c r="B1425" s="421">
        <v>1</v>
      </c>
      <c r="C1425" s="422">
        <v>77988.179999999993</v>
      </c>
      <c r="D1425" s="421">
        <v>7619.04</v>
      </c>
    </row>
    <row r="1426" spans="1:4">
      <c r="A1426" s="421">
        <v>27.62</v>
      </c>
      <c r="B1426" s="421">
        <v>1</v>
      </c>
      <c r="C1426" s="422">
        <v>200373.88</v>
      </c>
      <c r="D1426" s="421">
        <v>7280.38</v>
      </c>
    </row>
    <row r="1427" spans="1:4">
      <c r="A1427" s="421">
        <v>29</v>
      </c>
      <c r="B1427" s="421">
        <v>1</v>
      </c>
      <c r="C1427" s="422">
        <v>52656.35</v>
      </c>
      <c r="D1427" s="421">
        <v>5654.24</v>
      </c>
    </row>
    <row r="1428" spans="1:4">
      <c r="A1428" s="421">
        <v>29.04</v>
      </c>
      <c r="B1428" s="421">
        <v>1</v>
      </c>
      <c r="C1428" s="422">
        <v>102373.69</v>
      </c>
      <c r="D1428" s="421">
        <v>14231.71</v>
      </c>
    </row>
    <row r="1429" spans="1:4">
      <c r="A1429" s="421">
        <v>30</v>
      </c>
      <c r="B1429" s="421">
        <v>1</v>
      </c>
      <c r="C1429" s="422">
        <v>12868.24</v>
      </c>
      <c r="D1429" s="421">
        <v>17772.55</v>
      </c>
    </row>
    <row r="1430" spans="1:4">
      <c r="A1430" s="421">
        <v>30.29</v>
      </c>
      <c r="B1430" s="421">
        <v>1</v>
      </c>
      <c r="C1430" s="422">
        <v>142242.23999999999</v>
      </c>
      <c r="D1430" s="421">
        <v>15695.65</v>
      </c>
    </row>
    <row r="1431" spans="1:4">
      <c r="A1431" s="421">
        <v>31.21</v>
      </c>
      <c r="B1431" s="421">
        <v>1</v>
      </c>
      <c r="C1431" s="422">
        <v>61124.18</v>
      </c>
      <c r="D1431" s="421">
        <v>11985.76</v>
      </c>
    </row>
    <row r="1432" spans="1:4">
      <c r="A1432" s="421">
        <v>31.47</v>
      </c>
      <c r="B1432" s="421">
        <v>1</v>
      </c>
      <c r="C1432" s="422">
        <v>49852.05</v>
      </c>
      <c r="D1432" s="421">
        <v>11584.93</v>
      </c>
    </row>
    <row r="1433" spans="1:4">
      <c r="A1433" s="421">
        <v>32.69</v>
      </c>
      <c r="B1433" s="421">
        <v>1</v>
      </c>
      <c r="C1433" s="422">
        <v>94072.53</v>
      </c>
      <c r="D1433" s="421">
        <v>19028.150000000001</v>
      </c>
    </row>
    <row r="1434" spans="1:4">
      <c r="A1434" s="421">
        <v>33</v>
      </c>
      <c r="B1434" s="421">
        <v>1</v>
      </c>
      <c r="C1434" s="422">
        <v>26276.94</v>
      </c>
      <c r="D1434" s="421">
        <v>1193.6099999999999</v>
      </c>
    </row>
    <row r="1435" spans="1:4">
      <c r="A1435" s="421">
        <v>33.06</v>
      </c>
      <c r="B1435" s="421">
        <v>1</v>
      </c>
      <c r="C1435" s="422">
        <v>184390.85</v>
      </c>
      <c r="D1435" s="421">
        <v>23840.639999999999</v>
      </c>
    </row>
    <row r="1436" spans="1:4">
      <c r="A1436" s="421">
        <v>34.270000000000003</v>
      </c>
      <c r="B1436" s="421">
        <v>1</v>
      </c>
      <c r="C1436" s="422">
        <v>164521.62</v>
      </c>
      <c r="D1436" s="421">
        <v>19966.099999999999</v>
      </c>
    </row>
    <row r="1437" spans="1:4">
      <c r="A1437" s="421">
        <v>34.44</v>
      </c>
      <c r="B1437" s="421">
        <v>1</v>
      </c>
      <c r="C1437" s="422">
        <v>146222.93</v>
      </c>
      <c r="D1437" s="421">
        <v>6159.88</v>
      </c>
    </row>
    <row r="1438" spans="1:4">
      <c r="A1438" s="421">
        <v>35.24</v>
      </c>
      <c r="B1438" s="421">
        <v>1</v>
      </c>
      <c r="C1438" s="422">
        <v>82010.58</v>
      </c>
      <c r="D1438" s="421">
        <v>10324.040000000001</v>
      </c>
    </row>
    <row r="1439" spans="1:4">
      <c r="A1439" s="421">
        <v>35.450000000000003</v>
      </c>
      <c r="B1439" s="421">
        <v>1</v>
      </c>
      <c r="C1439" s="422">
        <v>166477.32999999999</v>
      </c>
      <c r="D1439" s="421">
        <v>21002.26</v>
      </c>
    </row>
    <row r="1440" spans="1:4">
      <c r="A1440" s="421">
        <v>36</v>
      </c>
      <c r="B1440" s="421">
        <v>1</v>
      </c>
      <c r="C1440" s="422">
        <v>114202.09</v>
      </c>
      <c r="D1440" s="421">
        <v>9242.64</v>
      </c>
    </row>
    <row r="1441" spans="1:4">
      <c r="A1441" s="421">
        <v>36</v>
      </c>
      <c r="B1441" s="421">
        <v>1</v>
      </c>
      <c r="C1441" s="422">
        <v>112986.96</v>
      </c>
      <c r="D1441" s="421">
        <v>20705.400000000001</v>
      </c>
    </row>
    <row r="1442" spans="1:4">
      <c r="A1442" s="421">
        <v>36.28</v>
      </c>
      <c r="B1442" s="421">
        <v>1</v>
      </c>
      <c r="C1442" s="422">
        <v>174083.25</v>
      </c>
      <c r="D1442" s="421">
        <v>15489.1</v>
      </c>
    </row>
    <row r="1443" spans="1:4">
      <c r="A1443" s="421">
        <v>37.619999999999997</v>
      </c>
      <c r="B1443" s="421">
        <v>1</v>
      </c>
      <c r="C1443" s="422">
        <v>109739.42</v>
      </c>
      <c r="D1443" s="421">
        <v>29150.69</v>
      </c>
    </row>
    <row r="1444" spans="1:4">
      <c r="A1444" s="421">
        <v>38.65</v>
      </c>
      <c r="B1444" s="421">
        <v>1</v>
      </c>
      <c r="C1444" s="422">
        <v>64938.09</v>
      </c>
      <c r="D1444" s="421">
        <v>16814.93</v>
      </c>
    </row>
    <row r="1445" spans="1:4">
      <c r="A1445" s="421">
        <v>39.15</v>
      </c>
      <c r="B1445" s="421">
        <v>1</v>
      </c>
      <c r="C1445" s="422">
        <v>77577.429999999993</v>
      </c>
      <c r="D1445" s="421">
        <v>10757.49</v>
      </c>
    </row>
    <row r="1446" spans="1:4">
      <c r="A1446" s="421">
        <v>39.549999999999997</v>
      </c>
      <c r="B1446" s="421">
        <v>1</v>
      </c>
      <c r="C1446" s="422">
        <v>31920.09</v>
      </c>
      <c r="D1446" s="421">
        <v>6424.68</v>
      </c>
    </row>
    <row r="1447" spans="1:4">
      <c r="A1447" s="421">
        <v>39.770000000000003</v>
      </c>
      <c r="B1447" s="421">
        <v>1</v>
      </c>
      <c r="C1447" s="422">
        <v>243244.37</v>
      </c>
      <c r="D1447" s="421">
        <v>59917.54</v>
      </c>
    </row>
    <row r="1448" spans="1:4">
      <c r="A1448" s="421">
        <v>42</v>
      </c>
      <c r="B1448" s="421">
        <v>1</v>
      </c>
      <c r="C1448" s="422">
        <v>177836.52</v>
      </c>
      <c r="D1448" s="421">
        <v>17456.88</v>
      </c>
    </row>
    <row r="1449" spans="1:4">
      <c r="A1449" s="421">
        <v>44</v>
      </c>
      <c r="B1449" s="421">
        <v>1</v>
      </c>
      <c r="C1449" s="422">
        <v>138951.23000000001</v>
      </c>
      <c r="D1449" s="421">
        <v>30419.4</v>
      </c>
    </row>
    <row r="1450" spans="1:4">
      <c r="A1450" s="421">
        <v>45</v>
      </c>
      <c r="B1450" s="421">
        <v>1</v>
      </c>
      <c r="C1450" s="422">
        <v>130266.93</v>
      </c>
      <c r="D1450" s="421">
        <v>20675.25</v>
      </c>
    </row>
    <row r="1451" spans="1:4">
      <c r="A1451" s="421">
        <v>46</v>
      </c>
      <c r="B1451" s="421">
        <v>1</v>
      </c>
      <c r="C1451" s="422">
        <v>69386.820000000007</v>
      </c>
      <c r="D1451" s="421">
        <v>16324.48</v>
      </c>
    </row>
    <row r="1452" spans="1:4">
      <c r="A1452" s="421">
        <v>46.87</v>
      </c>
      <c r="B1452" s="421">
        <v>1</v>
      </c>
      <c r="C1452" s="422">
        <v>69833.86</v>
      </c>
      <c r="D1452" s="421">
        <v>4806.57</v>
      </c>
    </row>
    <row r="1453" spans="1:4">
      <c r="A1453" s="421">
        <v>50</v>
      </c>
      <c r="B1453" s="421">
        <v>1</v>
      </c>
      <c r="C1453" s="422">
        <v>179130.82</v>
      </c>
      <c r="D1453" s="421">
        <v>8872</v>
      </c>
    </row>
    <row r="1454" spans="1:4">
      <c r="A1454" s="421">
        <v>51.67</v>
      </c>
      <c r="B1454" s="421">
        <v>1</v>
      </c>
      <c r="C1454" s="422">
        <v>112587.08</v>
      </c>
      <c r="D1454" s="421">
        <v>19412.169999999998</v>
      </c>
    </row>
    <row r="1455" spans="1:4">
      <c r="A1455" s="421">
        <v>51.96</v>
      </c>
      <c r="B1455" s="421">
        <v>1</v>
      </c>
      <c r="C1455" s="422">
        <v>185951.49</v>
      </c>
      <c r="D1455" s="421">
        <v>32364.7</v>
      </c>
    </row>
    <row r="1456" spans="1:4">
      <c r="A1456" s="421">
        <v>52.1</v>
      </c>
      <c r="B1456" s="421">
        <v>1</v>
      </c>
      <c r="C1456" s="422">
        <v>154690.43</v>
      </c>
      <c r="D1456" s="421">
        <v>42659.76</v>
      </c>
    </row>
    <row r="1457" spans="1:4">
      <c r="A1457" s="421">
        <v>53.96</v>
      </c>
      <c r="B1457" s="421">
        <v>1</v>
      </c>
      <c r="C1457" s="422">
        <v>121036.26</v>
      </c>
      <c r="D1457" s="421">
        <v>7509.68</v>
      </c>
    </row>
    <row r="1458" spans="1:4">
      <c r="A1458" s="421">
        <v>59</v>
      </c>
      <c r="B1458" s="421">
        <v>1</v>
      </c>
      <c r="C1458" s="422">
        <v>6960.27</v>
      </c>
      <c r="D1458" s="421">
        <v>5681.11</v>
      </c>
    </row>
    <row r="1459" spans="1:4">
      <c r="A1459" s="421">
        <v>59.26</v>
      </c>
      <c r="B1459" s="421">
        <v>1</v>
      </c>
      <c r="C1459" s="422">
        <v>84792.87</v>
      </c>
      <c r="D1459" s="421">
        <v>16787.240000000002</v>
      </c>
    </row>
    <row r="1460" spans="1:4">
      <c r="A1460" s="421">
        <v>66.06</v>
      </c>
      <c r="B1460" s="421">
        <v>1</v>
      </c>
      <c r="C1460" s="422">
        <v>134628.71</v>
      </c>
      <c r="D1460" s="421">
        <v>31744.080000000002</v>
      </c>
    </row>
    <row r="1461" spans="1:4">
      <c r="A1461" s="421">
        <v>81.12</v>
      </c>
      <c r="B1461" s="421">
        <v>1</v>
      </c>
      <c r="C1461" s="422">
        <v>19384.689999999999</v>
      </c>
      <c r="D1461" s="421">
        <v>9465.6</v>
      </c>
    </row>
    <row r="1462" spans="1:4">
      <c r="A1462" s="421"/>
      <c r="B1462" s="421"/>
      <c r="C1462" s="422"/>
      <c r="D1462" s="421"/>
    </row>
    <row r="1463" spans="1:4">
      <c r="A1463" s="421"/>
      <c r="B1463" s="421"/>
      <c r="C1463" s="422"/>
      <c r="D1463" s="421"/>
    </row>
    <row r="1464" spans="1:4">
      <c r="A1464" s="421"/>
      <c r="B1464" s="421"/>
      <c r="C1464" s="422"/>
      <c r="D1464" s="421"/>
    </row>
    <row r="1465" spans="1:4">
      <c r="A1465" s="421"/>
      <c r="B1465" s="421"/>
      <c r="C1465" s="422"/>
      <c r="D1465" s="421"/>
    </row>
    <row r="1466" spans="1:4">
      <c r="A1466" s="421"/>
      <c r="B1466" s="421"/>
      <c r="C1466" s="422"/>
      <c r="D1466" s="421"/>
    </row>
    <row r="1467" spans="1:4">
      <c r="A1467" s="421"/>
      <c r="B1467" s="421"/>
      <c r="C1467" s="422"/>
      <c r="D1467" s="421"/>
    </row>
    <row r="1468" spans="1:4">
      <c r="A1468" s="421"/>
      <c r="B1468" s="421"/>
      <c r="C1468" s="422"/>
      <c r="D1468" s="421"/>
    </row>
    <row r="1469" spans="1:4">
      <c r="A1469" s="421"/>
      <c r="B1469" s="421"/>
      <c r="C1469" s="422"/>
      <c r="D1469" s="421"/>
    </row>
    <row r="1470" spans="1:4">
      <c r="A1470" s="421"/>
      <c r="B1470" s="421"/>
      <c r="C1470" s="422"/>
      <c r="D1470" s="421"/>
    </row>
    <row r="1471" spans="1:4">
      <c r="A1471" s="421"/>
      <c r="B1471" s="421"/>
      <c r="C1471" s="422"/>
      <c r="D1471" s="421"/>
    </row>
    <row r="1472" spans="1:4">
      <c r="A1472" s="421"/>
      <c r="B1472" s="421"/>
      <c r="C1472" s="422"/>
      <c r="D1472" s="421"/>
    </row>
    <row r="1473" spans="1:4">
      <c r="A1473" s="421"/>
      <c r="B1473" s="421"/>
      <c r="C1473" s="422"/>
      <c r="D1473" s="421"/>
    </row>
    <row r="1474" spans="1:4">
      <c r="A1474" s="421"/>
      <c r="B1474" s="421"/>
      <c r="C1474" s="422"/>
      <c r="D1474" s="421"/>
    </row>
    <row r="1475" spans="1:4">
      <c r="A1475" s="421"/>
      <c r="B1475" s="421"/>
      <c r="C1475" s="422"/>
      <c r="D1475" s="421"/>
    </row>
    <row r="1476" spans="1:4">
      <c r="A1476" s="421"/>
      <c r="B1476" s="421"/>
      <c r="C1476" s="422"/>
      <c r="D1476" s="421"/>
    </row>
    <row r="1477" spans="1:4">
      <c r="A1477" s="421"/>
      <c r="B1477" s="421"/>
      <c r="C1477" s="422"/>
      <c r="D1477" s="421"/>
    </row>
    <row r="1478" spans="1:4">
      <c r="A1478" s="421"/>
      <c r="B1478" s="421"/>
      <c r="C1478" s="422"/>
      <c r="D1478" s="421"/>
    </row>
    <row r="1479" spans="1:4">
      <c r="A1479" s="421"/>
      <c r="B1479" s="421"/>
      <c r="C1479" s="422"/>
      <c r="D1479" s="421"/>
    </row>
    <row r="1480" spans="1:4">
      <c r="A1480" s="421"/>
      <c r="B1480" s="421"/>
      <c r="C1480" s="422"/>
      <c r="D1480" s="421"/>
    </row>
    <row r="1481" spans="1:4">
      <c r="A1481" s="421"/>
      <c r="B1481" s="421"/>
      <c r="C1481" s="422"/>
      <c r="D1481" s="421"/>
    </row>
    <row r="1482" spans="1:4">
      <c r="A1482" s="421"/>
      <c r="B1482" s="421"/>
      <c r="C1482" s="422"/>
      <c r="D1482" s="421"/>
    </row>
    <row r="1483" spans="1:4">
      <c r="A1483" s="421"/>
      <c r="B1483" s="421"/>
      <c r="C1483" s="422"/>
      <c r="D1483" s="421"/>
    </row>
    <row r="1484" spans="1:4">
      <c r="A1484" s="421"/>
      <c r="B1484" s="421"/>
      <c r="C1484" s="422"/>
      <c r="D1484" s="421"/>
    </row>
    <row r="1485" spans="1:4">
      <c r="A1485" s="421"/>
      <c r="B1485" s="421"/>
      <c r="C1485" s="422"/>
      <c r="D1485" s="421"/>
    </row>
    <row r="1486" spans="1:4">
      <c r="A1486" s="421"/>
      <c r="B1486" s="421"/>
      <c r="C1486" s="422"/>
      <c r="D1486" s="421"/>
    </row>
    <row r="1487" spans="1:4">
      <c r="A1487" s="421"/>
      <c r="B1487" s="421"/>
      <c r="C1487" s="422"/>
      <c r="D1487" s="421"/>
    </row>
    <row r="1488" spans="1:4">
      <c r="A1488" s="421"/>
      <c r="B1488" s="421"/>
      <c r="C1488" s="422"/>
      <c r="D1488" s="421"/>
    </row>
    <row r="1489" spans="1:4">
      <c r="A1489" s="421"/>
      <c r="B1489" s="421"/>
      <c r="C1489" s="422"/>
      <c r="D1489" s="421"/>
    </row>
    <row r="1490" spans="1:4">
      <c r="A1490" s="421"/>
      <c r="B1490" s="421"/>
      <c r="C1490" s="422"/>
      <c r="D1490" s="421"/>
    </row>
    <row r="1491" spans="1:4">
      <c r="A1491" s="421"/>
      <c r="B1491" s="421"/>
      <c r="C1491" s="422"/>
      <c r="D1491" s="421"/>
    </row>
    <row r="1492" spans="1:4">
      <c r="A1492" s="421"/>
      <c r="B1492" s="421"/>
      <c r="C1492" s="422"/>
      <c r="D1492" s="421"/>
    </row>
    <row r="1493" spans="1:4">
      <c r="A1493" s="421"/>
      <c r="B1493" s="421"/>
      <c r="C1493" s="422"/>
      <c r="D1493" s="421"/>
    </row>
    <row r="1494" spans="1:4">
      <c r="A1494" s="421"/>
      <c r="B1494" s="421"/>
      <c r="C1494" s="422"/>
      <c r="D1494" s="421"/>
    </row>
    <row r="1495" spans="1:4">
      <c r="A1495" s="421"/>
      <c r="B1495" s="421"/>
      <c r="C1495" s="422"/>
      <c r="D1495" s="421"/>
    </row>
    <row r="1496" spans="1:4">
      <c r="A1496" s="421"/>
      <c r="B1496" s="421"/>
      <c r="C1496" s="422"/>
      <c r="D1496" s="421"/>
    </row>
    <row r="1497" spans="1:4">
      <c r="A1497" s="421"/>
      <c r="B1497" s="421"/>
      <c r="C1497" s="422"/>
      <c r="D1497" s="421"/>
    </row>
    <row r="1498" spans="1:4">
      <c r="A1498" s="421"/>
      <c r="B1498" s="421"/>
      <c r="C1498" s="422"/>
      <c r="D1498" s="421"/>
    </row>
    <row r="1499" spans="1:4">
      <c r="A1499" s="421"/>
      <c r="B1499" s="421"/>
      <c r="C1499" s="422"/>
      <c r="D1499" s="421"/>
    </row>
    <row r="1500" spans="1:4">
      <c r="A1500" s="421"/>
      <c r="B1500" s="421"/>
      <c r="C1500" s="422"/>
      <c r="D1500" s="421"/>
    </row>
    <row r="1501" spans="1:4">
      <c r="A1501" s="421"/>
      <c r="B1501" s="421"/>
      <c r="C1501" s="422"/>
      <c r="D1501" s="421"/>
    </row>
    <row r="1502" spans="1:4">
      <c r="A1502" s="421"/>
      <c r="B1502" s="421"/>
      <c r="C1502" s="422"/>
      <c r="D1502" s="421"/>
    </row>
    <row r="1503" spans="1:4">
      <c r="A1503" s="421"/>
      <c r="B1503" s="421"/>
      <c r="C1503" s="422"/>
      <c r="D1503" s="421"/>
    </row>
    <row r="1504" spans="1:4">
      <c r="A1504" s="421"/>
      <c r="B1504" s="421"/>
      <c r="C1504" s="422"/>
      <c r="D1504" s="421"/>
    </row>
    <row r="1505" spans="1:4">
      <c r="A1505" s="421"/>
      <c r="B1505" s="421"/>
      <c r="C1505" s="422"/>
      <c r="D1505" s="421"/>
    </row>
    <row r="1506" spans="1:4">
      <c r="A1506" s="421"/>
      <c r="B1506" s="421"/>
      <c r="C1506" s="422"/>
      <c r="D1506" s="421"/>
    </row>
    <row r="1507" spans="1:4">
      <c r="A1507" s="421"/>
      <c r="B1507" s="421"/>
      <c r="C1507" s="422"/>
      <c r="D1507" s="421"/>
    </row>
    <row r="1508" spans="1:4">
      <c r="A1508" s="421"/>
      <c r="B1508" s="421"/>
      <c r="C1508" s="422"/>
      <c r="D1508" s="421"/>
    </row>
    <row r="1509" spans="1:4">
      <c r="A1509" s="421"/>
      <c r="B1509" s="421"/>
      <c r="C1509" s="422"/>
      <c r="D1509" s="421"/>
    </row>
    <row r="1510" spans="1:4">
      <c r="A1510" s="421"/>
      <c r="B1510" s="421"/>
      <c r="C1510" s="422"/>
      <c r="D1510" s="421"/>
    </row>
    <row r="1511" spans="1:4">
      <c r="A1511" s="421"/>
      <c r="B1511" s="421"/>
      <c r="C1511" s="422"/>
      <c r="D1511" s="421"/>
    </row>
    <row r="1512" spans="1:4">
      <c r="A1512" s="421"/>
      <c r="B1512" s="421"/>
      <c r="C1512" s="422"/>
      <c r="D1512" s="421"/>
    </row>
    <row r="1513" spans="1:4">
      <c r="A1513" s="421"/>
      <c r="B1513" s="421"/>
      <c r="C1513" s="422"/>
      <c r="D1513" s="421"/>
    </row>
    <row r="1514" spans="1:4">
      <c r="A1514" s="421"/>
      <c r="B1514" s="421"/>
      <c r="C1514" s="422"/>
      <c r="D1514" s="421"/>
    </row>
    <row r="1515" spans="1:4">
      <c r="A1515" s="421"/>
      <c r="B1515" s="421"/>
      <c r="C1515" s="422"/>
      <c r="D1515" s="421"/>
    </row>
    <row r="1516" spans="1:4">
      <c r="A1516" s="421"/>
      <c r="B1516" s="421"/>
      <c r="C1516" s="422"/>
      <c r="D1516" s="421"/>
    </row>
    <row r="1517" spans="1:4">
      <c r="A1517" s="421"/>
      <c r="B1517" s="421"/>
      <c r="C1517" s="422"/>
      <c r="D1517" s="421"/>
    </row>
    <row r="1518" spans="1:4">
      <c r="A1518" s="421"/>
      <c r="B1518" s="421"/>
      <c r="C1518" s="422"/>
      <c r="D1518" s="421"/>
    </row>
    <row r="1519" spans="1:4">
      <c r="A1519" s="421"/>
      <c r="B1519" s="421"/>
      <c r="C1519" s="422"/>
      <c r="D1519" s="421"/>
    </row>
    <row r="1520" spans="1:4">
      <c r="A1520" s="421"/>
      <c r="B1520" s="421"/>
      <c r="C1520" s="422"/>
      <c r="D1520" s="421"/>
    </row>
    <row r="1521" spans="1:4">
      <c r="A1521" s="421"/>
      <c r="B1521" s="421"/>
      <c r="C1521" s="422"/>
      <c r="D1521" s="421"/>
    </row>
    <row r="1522" spans="1:4">
      <c r="A1522" s="421"/>
      <c r="B1522" s="421"/>
      <c r="C1522" s="422"/>
      <c r="D1522" s="421"/>
    </row>
    <row r="1523" spans="1:4">
      <c r="A1523" s="421"/>
      <c r="B1523" s="421"/>
      <c r="C1523" s="422"/>
      <c r="D1523" s="421"/>
    </row>
    <row r="1524" spans="1:4">
      <c r="A1524" s="421"/>
      <c r="B1524" s="421"/>
      <c r="C1524" s="422"/>
      <c r="D1524" s="421"/>
    </row>
    <row r="1525" spans="1:4">
      <c r="A1525" s="421"/>
      <c r="B1525" s="421"/>
      <c r="C1525" s="422"/>
      <c r="D1525" s="421"/>
    </row>
    <row r="1526" spans="1:4">
      <c r="A1526" s="421"/>
      <c r="B1526" s="421"/>
      <c r="C1526" s="422"/>
      <c r="D1526" s="421"/>
    </row>
    <row r="1527" spans="1:4">
      <c r="A1527" s="421"/>
      <c r="B1527" s="421"/>
      <c r="C1527" s="422"/>
      <c r="D1527" s="421"/>
    </row>
    <row r="1528" spans="1:4">
      <c r="A1528" s="421"/>
      <c r="B1528" s="421"/>
      <c r="C1528" s="422"/>
      <c r="D1528" s="421"/>
    </row>
    <row r="1529" spans="1:4">
      <c r="A1529" s="421"/>
      <c r="B1529" s="421"/>
      <c r="C1529" s="422"/>
      <c r="D1529" s="421"/>
    </row>
    <row r="1530" spans="1:4">
      <c r="A1530" s="421"/>
      <c r="B1530" s="421"/>
      <c r="C1530" s="422"/>
      <c r="D1530" s="421"/>
    </row>
    <row r="1531" spans="1:4">
      <c r="A1531" s="421"/>
      <c r="B1531" s="421"/>
      <c r="C1531" s="422"/>
      <c r="D1531" s="421"/>
    </row>
    <row r="1532" spans="1:4">
      <c r="A1532" s="421"/>
      <c r="B1532" s="421"/>
      <c r="C1532" s="422"/>
      <c r="D1532" s="421"/>
    </row>
    <row r="1533" spans="1:4">
      <c r="A1533" s="421"/>
      <c r="B1533" s="421"/>
      <c r="C1533" s="422"/>
      <c r="D1533" s="421"/>
    </row>
    <row r="1534" spans="1:4">
      <c r="A1534" s="421"/>
      <c r="B1534" s="421"/>
      <c r="C1534" s="422"/>
      <c r="D1534" s="421"/>
    </row>
    <row r="1535" spans="1:4">
      <c r="A1535" s="421"/>
      <c r="B1535" s="421"/>
      <c r="C1535" s="422"/>
      <c r="D1535" s="421"/>
    </row>
    <row r="1536" spans="1:4">
      <c r="A1536" s="421"/>
      <c r="B1536" s="421"/>
      <c r="C1536" s="422"/>
      <c r="D1536" s="421"/>
    </row>
    <row r="1537" spans="1:4">
      <c r="A1537" s="421"/>
      <c r="B1537" s="421"/>
      <c r="C1537" s="422"/>
      <c r="D1537" s="421"/>
    </row>
    <row r="1538" spans="1:4">
      <c r="A1538" s="421"/>
      <c r="B1538" s="421"/>
      <c r="C1538" s="422"/>
      <c r="D1538" s="421"/>
    </row>
    <row r="1539" spans="1:4">
      <c r="A1539" s="421"/>
      <c r="B1539" s="421"/>
      <c r="C1539" s="422"/>
      <c r="D1539" s="421"/>
    </row>
    <row r="1540" spans="1:4">
      <c r="A1540" s="421"/>
      <c r="B1540" s="421"/>
      <c r="C1540" s="422"/>
      <c r="D1540" s="421"/>
    </row>
    <row r="1541" spans="1:4">
      <c r="A1541" s="421"/>
      <c r="B1541" s="421"/>
      <c r="C1541" s="422"/>
      <c r="D1541" s="421"/>
    </row>
    <row r="1542" spans="1:4">
      <c r="A1542" s="421"/>
      <c r="B1542" s="421"/>
      <c r="C1542" s="422"/>
      <c r="D1542" s="421"/>
    </row>
    <row r="1543" spans="1:4">
      <c r="A1543" s="421"/>
      <c r="B1543" s="421"/>
      <c r="C1543" s="422"/>
      <c r="D1543" s="421"/>
    </row>
    <row r="1544" spans="1:4">
      <c r="A1544" s="421"/>
      <c r="B1544" s="421"/>
      <c r="C1544" s="422"/>
      <c r="D1544" s="421"/>
    </row>
    <row r="1545" spans="1:4">
      <c r="A1545" s="421"/>
      <c r="B1545" s="421"/>
      <c r="C1545" s="422"/>
      <c r="D1545" s="421"/>
    </row>
    <row r="1546" spans="1:4">
      <c r="A1546" s="421"/>
      <c r="B1546" s="421"/>
      <c r="C1546" s="422"/>
      <c r="D1546" s="421"/>
    </row>
    <row r="1547" spans="1:4">
      <c r="A1547" s="421"/>
      <c r="B1547" s="421"/>
      <c r="C1547" s="422"/>
      <c r="D1547" s="421"/>
    </row>
    <row r="1548" spans="1:4">
      <c r="A1548" s="421"/>
      <c r="B1548" s="421"/>
      <c r="C1548" s="422"/>
      <c r="D1548" s="421"/>
    </row>
    <row r="1549" spans="1:4">
      <c r="A1549" s="421"/>
      <c r="B1549" s="421"/>
      <c r="C1549" s="422"/>
      <c r="D1549" s="421"/>
    </row>
    <row r="1550" spans="1:4">
      <c r="A1550" s="421"/>
      <c r="B1550" s="421"/>
      <c r="C1550" s="422"/>
      <c r="D1550" s="421"/>
    </row>
    <row r="1551" spans="1:4">
      <c r="A1551" s="421"/>
      <c r="B1551" s="421"/>
      <c r="C1551" s="422"/>
      <c r="D1551" s="421"/>
    </row>
    <row r="1552" spans="1:4">
      <c r="A1552" s="421"/>
      <c r="B1552" s="421"/>
      <c r="C1552" s="422"/>
      <c r="D1552" s="421"/>
    </row>
    <row r="1553" spans="1:4">
      <c r="A1553" s="421"/>
      <c r="B1553" s="421"/>
      <c r="C1553" s="422"/>
      <c r="D1553" s="421"/>
    </row>
    <row r="1554" spans="1:4">
      <c r="A1554" s="421"/>
      <c r="B1554" s="421"/>
      <c r="C1554" s="422"/>
      <c r="D1554" s="421"/>
    </row>
    <row r="1555" spans="1:4">
      <c r="A1555" s="421"/>
      <c r="B1555" s="421"/>
      <c r="C1555" s="422"/>
      <c r="D1555" s="421"/>
    </row>
    <row r="1556" spans="1:4">
      <c r="A1556" s="421"/>
      <c r="B1556" s="421"/>
      <c r="C1556" s="422"/>
      <c r="D1556" s="421"/>
    </row>
    <row r="1557" spans="1:4">
      <c r="A1557" s="421"/>
      <c r="B1557" s="421"/>
      <c r="C1557" s="422"/>
      <c r="D1557" s="421"/>
    </row>
    <row r="1558" spans="1:4">
      <c r="A1558" s="421"/>
      <c r="B1558" s="421"/>
      <c r="C1558" s="422"/>
      <c r="D1558" s="421"/>
    </row>
    <row r="1559" spans="1:4">
      <c r="A1559" s="421"/>
      <c r="B1559" s="421"/>
      <c r="C1559" s="422"/>
      <c r="D1559" s="421"/>
    </row>
    <row r="1560" spans="1:4">
      <c r="A1560" s="421"/>
      <c r="B1560" s="421"/>
      <c r="C1560" s="422"/>
      <c r="D1560" s="421"/>
    </row>
    <row r="1561" spans="1:4">
      <c r="A1561" s="421"/>
      <c r="B1561" s="421"/>
      <c r="C1561" s="422"/>
      <c r="D1561" s="421"/>
    </row>
    <row r="1562" spans="1:4">
      <c r="A1562" s="421"/>
      <c r="B1562" s="421"/>
      <c r="C1562" s="422"/>
      <c r="D1562" s="421"/>
    </row>
    <row r="1563" spans="1:4">
      <c r="A1563" s="421"/>
      <c r="B1563" s="421"/>
      <c r="C1563" s="422"/>
      <c r="D1563" s="421"/>
    </row>
    <row r="1564" spans="1:4">
      <c r="A1564" s="421"/>
      <c r="B1564" s="421"/>
      <c r="C1564" s="422"/>
      <c r="D1564" s="421"/>
    </row>
    <row r="1565" spans="1:4">
      <c r="A1565" s="421"/>
      <c r="B1565" s="421"/>
      <c r="C1565" s="422"/>
      <c r="D1565" s="421"/>
    </row>
    <row r="1566" spans="1:4">
      <c r="A1566" s="421"/>
      <c r="B1566" s="421"/>
      <c r="C1566" s="422"/>
      <c r="D1566" s="421"/>
    </row>
    <row r="1567" spans="1:4">
      <c r="A1567" s="421"/>
      <c r="B1567" s="421"/>
      <c r="C1567" s="422"/>
      <c r="D1567" s="421"/>
    </row>
    <row r="1568" spans="1:4">
      <c r="A1568" s="421"/>
      <c r="B1568" s="421"/>
      <c r="C1568" s="422"/>
      <c r="D1568" s="421"/>
    </row>
    <row r="1569" spans="1:4">
      <c r="A1569" s="421"/>
      <c r="B1569" s="421"/>
      <c r="C1569" s="422"/>
      <c r="D1569" s="421"/>
    </row>
    <row r="1570" spans="1:4">
      <c r="A1570" s="421"/>
      <c r="B1570" s="421"/>
      <c r="C1570" s="422"/>
      <c r="D1570" s="421"/>
    </row>
    <row r="1571" spans="1:4">
      <c r="A1571" s="421"/>
      <c r="B1571" s="421"/>
      <c r="C1571" s="422"/>
      <c r="D1571" s="421"/>
    </row>
    <row r="1572" spans="1:4">
      <c r="A1572" s="421"/>
      <c r="B1572" s="421"/>
      <c r="C1572" s="422"/>
      <c r="D1572" s="421"/>
    </row>
    <row r="1573" spans="1:4">
      <c r="A1573" s="421"/>
      <c r="B1573" s="421"/>
      <c r="C1573" s="422"/>
      <c r="D1573" s="421"/>
    </row>
    <row r="1574" spans="1:4">
      <c r="A1574" s="421"/>
      <c r="B1574" s="421"/>
      <c r="C1574" s="422"/>
      <c r="D1574" s="421"/>
    </row>
    <row r="1575" spans="1:4">
      <c r="A1575" s="421"/>
      <c r="B1575" s="421"/>
      <c r="C1575" s="422"/>
      <c r="D1575" s="421"/>
    </row>
    <row r="1576" spans="1:4">
      <c r="A1576" s="421"/>
      <c r="B1576" s="421"/>
      <c r="C1576" s="422"/>
      <c r="D1576" s="421"/>
    </row>
    <row r="1577" spans="1:4">
      <c r="A1577" s="421"/>
      <c r="B1577" s="421"/>
      <c r="C1577" s="422"/>
      <c r="D1577" s="421"/>
    </row>
    <row r="1578" spans="1:4">
      <c r="A1578" s="421"/>
      <c r="B1578" s="421"/>
      <c r="C1578" s="422"/>
      <c r="D1578" s="421"/>
    </row>
    <row r="1579" spans="1:4">
      <c r="A1579" s="421"/>
      <c r="B1579" s="421"/>
      <c r="C1579" s="422"/>
      <c r="D1579" s="421"/>
    </row>
    <row r="1580" spans="1:4">
      <c r="A1580" s="421"/>
      <c r="B1580" s="421"/>
      <c r="C1580" s="422"/>
      <c r="D1580" s="421"/>
    </row>
    <row r="1581" spans="1:4">
      <c r="A1581" s="421"/>
      <c r="B1581" s="421"/>
      <c r="C1581" s="422"/>
      <c r="D1581" s="421"/>
    </row>
    <row r="1582" spans="1:4">
      <c r="A1582" s="421"/>
      <c r="B1582" s="421"/>
      <c r="C1582" s="422"/>
      <c r="D1582" s="421"/>
    </row>
    <row r="1583" spans="1:4">
      <c r="A1583" s="421"/>
      <c r="B1583" s="421"/>
      <c r="C1583" s="422"/>
      <c r="D1583" s="421"/>
    </row>
    <row r="1584" spans="1:4">
      <c r="A1584" s="421"/>
      <c r="B1584" s="421"/>
      <c r="C1584" s="422"/>
      <c r="D1584" s="421"/>
    </row>
    <row r="1585" spans="1:4">
      <c r="A1585" s="421"/>
      <c r="B1585" s="421"/>
      <c r="C1585" s="422"/>
      <c r="D1585" s="421"/>
    </row>
    <row r="1586" spans="1:4">
      <c r="A1586" s="421"/>
      <c r="B1586" s="421"/>
      <c r="C1586" s="422"/>
      <c r="D1586" s="421"/>
    </row>
    <row r="1587" spans="1:4">
      <c r="A1587" s="421"/>
      <c r="B1587" s="421"/>
      <c r="C1587" s="422"/>
      <c r="D1587" s="421"/>
    </row>
    <row r="1588" spans="1:4">
      <c r="A1588" s="421"/>
      <c r="B1588" s="421"/>
      <c r="C1588" s="422"/>
      <c r="D1588" s="421"/>
    </row>
    <row r="1589" spans="1:4">
      <c r="A1589" s="421"/>
      <c r="B1589" s="421"/>
      <c r="C1589" s="422"/>
      <c r="D1589" s="421"/>
    </row>
    <row r="1590" spans="1:4">
      <c r="A1590" s="421"/>
      <c r="B1590" s="421"/>
      <c r="C1590" s="422"/>
      <c r="D1590" s="421"/>
    </row>
    <row r="1591" spans="1:4">
      <c r="A1591" s="421"/>
      <c r="B1591" s="421"/>
      <c r="C1591" s="422"/>
      <c r="D1591" s="421"/>
    </row>
    <row r="1592" spans="1:4">
      <c r="A1592" s="421"/>
      <c r="B1592" s="421"/>
      <c r="C1592" s="422"/>
      <c r="D1592" s="421"/>
    </row>
    <row r="1593" spans="1:4">
      <c r="A1593" s="421"/>
      <c r="B1593" s="421"/>
      <c r="C1593" s="422"/>
      <c r="D1593" s="421"/>
    </row>
    <row r="1594" spans="1:4">
      <c r="A1594" s="421"/>
      <c r="B1594" s="421"/>
      <c r="C1594" s="422"/>
      <c r="D1594" s="421"/>
    </row>
    <row r="1595" spans="1:4">
      <c r="A1595" s="421"/>
      <c r="B1595" s="421"/>
      <c r="C1595" s="422"/>
      <c r="D1595" s="421"/>
    </row>
    <row r="1596" spans="1:4">
      <c r="A1596" s="421"/>
      <c r="B1596" s="421"/>
      <c r="C1596" s="422"/>
      <c r="D1596" s="421"/>
    </row>
    <row r="1597" spans="1:4">
      <c r="A1597" s="421"/>
      <c r="B1597" s="421"/>
      <c r="C1597" s="422"/>
      <c r="D1597" s="421"/>
    </row>
    <row r="1598" spans="1:4">
      <c r="A1598" s="421"/>
      <c r="B1598" s="421"/>
      <c r="C1598" s="422"/>
      <c r="D1598" s="421"/>
    </row>
    <row r="1599" spans="1:4">
      <c r="A1599" s="421"/>
      <c r="B1599" s="421"/>
      <c r="C1599" s="422"/>
      <c r="D1599" s="421"/>
    </row>
    <row r="1600" spans="1:4">
      <c r="A1600" s="421"/>
      <c r="B1600" s="421"/>
      <c r="C1600" s="422"/>
      <c r="D1600" s="421"/>
    </row>
    <row r="1601" spans="1:4">
      <c r="A1601" s="421"/>
      <c r="B1601" s="421"/>
      <c r="C1601" s="422"/>
      <c r="D1601" s="421"/>
    </row>
    <row r="1602" spans="1:4">
      <c r="A1602" s="421"/>
      <c r="B1602" s="421"/>
      <c r="C1602" s="422"/>
      <c r="D1602" s="421"/>
    </row>
    <row r="1603" spans="1:4">
      <c r="A1603" s="421"/>
      <c r="B1603" s="421"/>
      <c r="C1603" s="422"/>
      <c r="D1603" s="421"/>
    </row>
    <row r="1604" spans="1:4">
      <c r="A1604" s="421"/>
      <c r="B1604" s="421"/>
      <c r="C1604" s="422"/>
      <c r="D1604" s="421"/>
    </row>
    <row r="1605" spans="1:4">
      <c r="A1605" s="421"/>
      <c r="B1605" s="421"/>
      <c r="C1605" s="422"/>
      <c r="D1605" s="421"/>
    </row>
    <row r="1606" spans="1:4">
      <c r="A1606" s="421"/>
      <c r="B1606" s="421"/>
      <c r="C1606" s="422"/>
      <c r="D1606" s="421"/>
    </row>
    <row r="1607" spans="1:4">
      <c r="A1607" s="421"/>
      <c r="B1607" s="421"/>
      <c r="C1607" s="422"/>
      <c r="D1607" s="421"/>
    </row>
    <row r="1608" spans="1:4">
      <c r="A1608" s="421"/>
      <c r="B1608" s="421"/>
      <c r="C1608" s="422"/>
      <c r="D1608" s="421"/>
    </row>
    <row r="1609" spans="1:4">
      <c r="A1609" s="421"/>
      <c r="B1609" s="421"/>
      <c r="C1609" s="422"/>
      <c r="D1609" s="421"/>
    </row>
    <row r="1610" spans="1:4">
      <c r="A1610" s="421"/>
      <c r="B1610" s="421"/>
      <c r="C1610" s="422"/>
      <c r="D1610" s="421"/>
    </row>
    <row r="1611" spans="1:4">
      <c r="A1611" s="421"/>
      <c r="B1611" s="421"/>
      <c r="C1611" s="422"/>
      <c r="D1611" s="421"/>
    </row>
    <row r="1612" spans="1:4">
      <c r="A1612" s="421"/>
      <c r="B1612" s="421"/>
      <c r="C1612" s="422"/>
      <c r="D1612" s="421"/>
    </row>
    <row r="1613" spans="1:4">
      <c r="A1613" s="421"/>
      <c r="B1613" s="421"/>
      <c r="C1613" s="422"/>
      <c r="D1613" s="421"/>
    </row>
    <row r="1614" spans="1:4">
      <c r="A1614" s="421"/>
      <c r="B1614" s="421"/>
      <c r="C1614" s="422"/>
      <c r="D1614" s="421"/>
    </row>
    <row r="1615" spans="1:4">
      <c r="A1615" s="421"/>
      <c r="B1615" s="421"/>
      <c r="C1615" s="422"/>
      <c r="D1615" s="421"/>
    </row>
    <row r="1616" spans="1:4">
      <c r="A1616" s="421"/>
      <c r="B1616" s="421"/>
      <c r="C1616" s="422"/>
      <c r="D1616" s="421"/>
    </row>
    <row r="1617" spans="1:4">
      <c r="A1617" s="421"/>
      <c r="B1617" s="421"/>
      <c r="C1617" s="422"/>
      <c r="D1617" s="421"/>
    </row>
    <row r="1618" spans="1:4">
      <c r="A1618" s="421"/>
      <c r="B1618" s="421"/>
      <c r="C1618" s="422"/>
      <c r="D1618" s="421"/>
    </row>
    <row r="1619" spans="1:4">
      <c r="A1619" s="421"/>
      <c r="B1619" s="421"/>
      <c r="C1619" s="422"/>
      <c r="D1619" s="421"/>
    </row>
    <row r="1620" spans="1:4">
      <c r="A1620" s="421"/>
      <c r="B1620" s="421"/>
      <c r="C1620" s="422"/>
      <c r="D1620" s="421"/>
    </row>
    <row r="1621" spans="1:4">
      <c r="A1621" s="421"/>
      <c r="B1621" s="421"/>
      <c r="C1621" s="422"/>
      <c r="D1621" s="421"/>
    </row>
    <row r="1622" spans="1:4">
      <c r="A1622" s="421"/>
      <c r="B1622" s="421"/>
      <c r="C1622" s="422"/>
      <c r="D1622" s="421"/>
    </row>
    <row r="1623" spans="1:4">
      <c r="A1623" s="421"/>
      <c r="B1623" s="421"/>
      <c r="C1623" s="422"/>
      <c r="D1623" s="421"/>
    </row>
    <row r="1624" spans="1:4">
      <c r="A1624" s="421"/>
      <c r="B1624" s="421"/>
      <c r="C1624" s="422"/>
      <c r="D1624" s="421"/>
    </row>
    <row r="1625" spans="1:4">
      <c r="A1625" s="421"/>
      <c r="B1625" s="421"/>
      <c r="C1625" s="422"/>
      <c r="D1625" s="421"/>
    </row>
    <row r="1626" spans="1:4">
      <c r="A1626" s="421"/>
      <c r="B1626" s="421"/>
      <c r="C1626" s="422"/>
      <c r="D1626" s="421"/>
    </row>
    <row r="1627" spans="1:4">
      <c r="A1627" s="421"/>
      <c r="B1627" s="421"/>
      <c r="C1627" s="422"/>
      <c r="D1627" s="421"/>
    </row>
    <row r="1628" spans="1:4">
      <c r="A1628" s="421"/>
      <c r="B1628" s="421"/>
      <c r="C1628" s="422"/>
      <c r="D1628" s="421"/>
    </row>
    <row r="1629" spans="1:4">
      <c r="A1629" s="421"/>
      <c r="B1629" s="421"/>
      <c r="C1629" s="422"/>
      <c r="D1629" s="421"/>
    </row>
    <row r="1630" spans="1:4">
      <c r="A1630" s="421"/>
      <c r="B1630" s="421"/>
      <c r="C1630" s="422"/>
      <c r="D1630" s="421"/>
    </row>
    <row r="1631" spans="1:4">
      <c r="A1631" s="421"/>
      <c r="B1631" s="421"/>
      <c r="C1631" s="422"/>
      <c r="D1631" s="421"/>
    </row>
    <row r="1632" spans="1:4">
      <c r="A1632" s="421"/>
      <c r="B1632" s="421"/>
      <c r="C1632" s="422"/>
      <c r="D1632" s="421"/>
    </row>
    <row r="1633" spans="1:4">
      <c r="A1633" s="421"/>
      <c r="B1633" s="421"/>
      <c r="C1633" s="422"/>
      <c r="D1633" s="421"/>
    </row>
    <row r="1634" spans="1:4">
      <c r="A1634" s="421"/>
      <c r="B1634" s="421"/>
      <c r="C1634" s="422"/>
      <c r="D1634" s="421"/>
    </row>
    <row r="1635" spans="1:4">
      <c r="A1635" s="421"/>
      <c r="B1635" s="421"/>
      <c r="C1635" s="422"/>
      <c r="D1635" s="421"/>
    </row>
    <row r="1636" spans="1:4">
      <c r="A1636" s="421"/>
      <c r="B1636" s="421"/>
      <c r="C1636" s="422"/>
      <c r="D1636" s="421"/>
    </row>
    <row r="1637" spans="1:4">
      <c r="A1637" s="421"/>
      <c r="B1637" s="421"/>
      <c r="C1637" s="422"/>
      <c r="D1637" s="421"/>
    </row>
    <row r="1638" spans="1:4">
      <c r="A1638" s="421"/>
      <c r="B1638" s="421"/>
      <c r="C1638" s="422"/>
      <c r="D1638" s="421"/>
    </row>
    <row r="1639" spans="1:4">
      <c r="A1639" s="421"/>
      <c r="B1639" s="421"/>
      <c r="C1639" s="422"/>
      <c r="D1639" s="421"/>
    </row>
    <row r="1640" spans="1:4">
      <c r="A1640" s="421"/>
      <c r="B1640" s="421"/>
      <c r="C1640" s="422"/>
      <c r="D1640" s="421"/>
    </row>
    <row r="1641" spans="1:4">
      <c r="A1641" s="421"/>
      <c r="B1641" s="421"/>
      <c r="C1641" s="422"/>
      <c r="D1641" s="421"/>
    </row>
    <row r="1642" spans="1:4">
      <c r="A1642" s="421"/>
      <c r="B1642" s="421"/>
      <c r="C1642" s="422"/>
      <c r="D1642" s="421"/>
    </row>
    <row r="1643" spans="1:4">
      <c r="A1643" s="421"/>
      <c r="B1643" s="421"/>
      <c r="C1643" s="422"/>
      <c r="D1643" s="421"/>
    </row>
    <row r="1644" spans="1:4">
      <c r="A1644" s="421"/>
      <c r="B1644" s="421"/>
      <c r="C1644" s="422"/>
      <c r="D1644" s="421"/>
    </row>
    <row r="1645" spans="1:4">
      <c r="A1645" s="421"/>
      <c r="B1645" s="421"/>
      <c r="C1645" s="422"/>
      <c r="D1645" s="421"/>
    </row>
    <row r="1646" spans="1:4">
      <c r="A1646" s="421"/>
      <c r="B1646" s="421"/>
      <c r="C1646" s="422"/>
      <c r="D1646" s="421"/>
    </row>
    <row r="1647" spans="1:4">
      <c r="A1647" s="421"/>
      <c r="B1647" s="421"/>
      <c r="C1647" s="422"/>
      <c r="D1647" s="421"/>
    </row>
    <row r="1648" spans="1:4">
      <c r="A1648" s="421"/>
      <c r="B1648" s="421"/>
      <c r="C1648" s="422"/>
      <c r="D1648" s="421"/>
    </row>
    <row r="1649" spans="1:4">
      <c r="A1649" s="421"/>
      <c r="B1649" s="421"/>
      <c r="C1649" s="422"/>
      <c r="D1649" s="421"/>
    </row>
    <row r="1650" spans="1:4">
      <c r="A1650" s="421"/>
      <c r="B1650" s="421"/>
      <c r="C1650" s="422"/>
      <c r="D1650" s="421"/>
    </row>
    <row r="1651" spans="1:4">
      <c r="A1651" s="421"/>
      <c r="B1651" s="421"/>
      <c r="C1651" s="422"/>
      <c r="D1651" s="421"/>
    </row>
    <row r="1652" spans="1:4">
      <c r="A1652" s="421"/>
      <c r="B1652" s="421"/>
      <c r="C1652" s="422"/>
      <c r="D1652" s="421"/>
    </row>
    <row r="1653" spans="1:4">
      <c r="A1653" s="421"/>
      <c r="B1653" s="421"/>
      <c r="C1653" s="422"/>
      <c r="D1653" s="421"/>
    </row>
    <row r="1654" spans="1:4">
      <c r="A1654" s="421"/>
      <c r="B1654" s="421"/>
      <c r="C1654" s="422"/>
      <c r="D1654" s="421"/>
    </row>
    <row r="1655" spans="1:4">
      <c r="A1655" s="421"/>
      <c r="B1655" s="421"/>
      <c r="C1655" s="422"/>
      <c r="D1655" s="421"/>
    </row>
    <row r="1656" spans="1:4">
      <c r="A1656" s="421"/>
      <c r="B1656" s="421"/>
      <c r="C1656" s="422"/>
      <c r="D1656" s="421"/>
    </row>
    <row r="1657" spans="1:4">
      <c r="A1657" s="421"/>
      <c r="B1657" s="421"/>
      <c r="C1657" s="422"/>
      <c r="D1657" s="421"/>
    </row>
    <row r="1658" spans="1:4">
      <c r="A1658" s="421"/>
      <c r="B1658" s="421"/>
      <c r="C1658" s="422"/>
      <c r="D1658" s="421"/>
    </row>
    <row r="1659" spans="1:4">
      <c r="A1659" s="421"/>
      <c r="B1659" s="421"/>
      <c r="C1659" s="422"/>
      <c r="D1659" s="421"/>
    </row>
    <row r="1660" spans="1:4">
      <c r="A1660" s="421"/>
      <c r="B1660" s="421"/>
      <c r="C1660" s="422"/>
      <c r="D1660" s="421"/>
    </row>
    <row r="1661" spans="1:4">
      <c r="A1661" s="421"/>
      <c r="B1661" s="421"/>
      <c r="C1661" s="422"/>
      <c r="D1661" s="421"/>
    </row>
    <row r="1662" spans="1:4">
      <c r="A1662" s="421"/>
      <c r="B1662" s="421"/>
      <c r="C1662" s="422"/>
      <c r="D1662" s="421"/>
    </row>
    <row r="1663" spans="1:4">
      <c r="A1663" s="421"/>
      <c r="B1663" s="421"/>
      <c r="C1663" s="422"/>
      <c r="D1663" s="421"/>
    </row>
    <row r="1664" spans="1:4">
      <c r="A1664" s="421"/>
      <c r="B1664" s="421"/>
      <c r="C1664" s="422"/>
      <c r="D1664" s="421"/>
    </row>
    <row r="1665" spans="1:4">
      <c r="A1665" s="421"/>
      <c r="B1665" s="421"/>
      <c r="C1665" s="422"/>
      <c r="D1665" s="421"/>
    </row>
    <row r="1666" spans="1:4">
      <c r="A1666" s="421"/>
      <c r="B1666" s="421"/>
      <c r="C1666" s="422"/>
      <c r="D1666" s="421"/>
    </row>
    <row r="1667" spans="1:4">
      <c r="A1667" s="421"/>
      <c r="B1667" s="421"/>
      <c r="C1667" s="422"/>
      <c r="D1667" s="421"/>
    </row>
    <row r="1668" spans="1:4">
      <c r="A1668" s="421"/>
      <c r="B1668" s="421"/>
      <c r="C1668" s="422"/>
      <c r="D1668" s="421"/>
    </row>
    <row r="1669" spans="1:4">
      <c r="A1669" s="421"/>
      <c r="B1669" s="421"/>
      <c r="C1669" s="422"/>
      <c r="D1669" s="421"/>
    </row>
    <row r="1670" spans="1:4">
      <c r="A1670" s="421"/>
      <c r="B1670" s="421"/>
      <c r="C1670" s="422"/>
      <c r="D1670" s="421"/>
    </row>
    <row r="1671" spans="1:4">
      <c r="A1671" s="421"/>
      <c r="B1671" s="421"/>
      <c r="C1671" s="422"/>
      <c r="D1671" s="421"/>
    </row>
    <row r="1672" spans="1:4">
      <c r="A1672" s="421"/>
      <c r="B1672" s="421"/>
      <c r="C1672" s="422"/>
      <c r="D1672" s="421"/>
    </row>
    <row r="1673" spans="1:4">
      <c r="A1673" s="421"/>
      <c r="B1673" s="421"/>
      <c r="C1673" s="422"/>
      <c r="D1673" s="421"/>
    </row>
    <row r="1674" spans="1:4">
      <c r="A1674" s="421"/>
      <c r="B1674" s="421"/>
      <c r="C1674" s="422"/>
      <c r="D1674" s="421"/>
    </row>
    <row r="1675" spans="1:4">
      <c r="A1675" s="421"/>
      <c r="B1675" s="421"/>
      <c r="C1675" s="422"/>
      <c r="D1675" s="421"/>
    </row>
    <row r="1676" spans="1:4">
      <c r="A1676" s="421"/>
      <c r="B1676" s="421"/>
      <c r="C1676" s="422"/>
      <c r="D1676" s="421"/>
    </row>
    <row r="1677" spans="1:4">
      <c r="A1677" s="421"/>
      <c r="B1677" s="421"/>
      <c r="C1677" s="422"/>
      <c r="D1677" s="421"/>
    </row>
    <row r="1678" spans="1:4">
      <c r="A1678" s="421"/>
      <c r="B1678" s="421"/>
      <c r="C1678" s="422"/>
      <c r="D1678" s="421"/>
    </row>
    <row r="1679" spans="1:4">
      <c r="A1679" s="421"/>
      <c r="B1679" s="421"/>
      <c r="C1679" s="422"/>
      <c r="D1679" s="421"/>
    </row>
    <row r="1680" spans="1:4">
      <c r="A1680" s="421"/>
      <c r="B1680" s="421"/>
      <c r="C1680" s="422"/>
      <c r="D1680" s="421"/>
    </row>
    <row r="1681" spans="1:4">
      <c r="A1681" s="421"/>
      <c r="B1681" s="421"/>
      <c r="C1681" s="422"/>
      <c r="D1681" s="421"/>
    </row>
    <row r="1682" spans="1:4">
      <c r="A1682" s="421"/>
      <c r="B1682" s="421"/>
      <c r="C1682" s="422"/>
      <c r="D1682" s="421"/>
    </row>
    <row r="1683" spans="1:4">
      <c r="A1683" s="421"/>
      <c r="B1683" s="421"/>
      <c r="C1683" s="422"/>
      <c r="D1683" s="421"/>
    </row>
    <row r="1684" spans="1:4">
      <c r="A1684" s="421"/>
      <c r="B1684" s="421"/>
      <c r="C1684" s="422"/>
      <c r="D1684" s="421"/>
    </row>
    <row r="1685" spans="1:4">
      <c r="A1685" s="421"/>
      <c r="B1685" s="421"/>
      <c r="C1685" s="422"/>
      <c r="D1685" s="421"/>
    </row>
    <row r="1686" spans="1:4">
      <c r="A1686" s="421"/>
      <c r="B1686" s="421"/>
      <c r="C1686" s="422"/>
      <c r="D1686" s="421"/>
    </row>
    <row r="1687" spans="1:4">
      <c r="A1687" s="421"/>
      <c r="B1687" s="421"/>
      <c r="C1687" s="422"/>
      <c r="D1687" s="421"/>
    </row>
    <row r="1688" spans="1:4">
      <c r="A1688" s="421"/>
      <c r="B1688" s="421"/>
      <c r="C1688" s="422"/>
      <c r="D1688" s="421"/>
    </row>
    <row r="1689" spans="1:4">
      <c r="A1689" s="421"/>
      <c r="B1689" s="421"/>
      <c r="C1689" s="422"/>
      <c r="D1689" s="421"/>
    </row>
    <row r="1690" spans="1:4">
      <c r="A1690" s="421"/>
      <c r="B1690" s="421"/>
      <c r="C1690" s="422"/>
      <c r="D1690" s="421"/>
    </row>
    <row r="1691" spans="1:4">
      <c r="A1691" s="421"/>
      <c r="B1691" s="421"/>
      <c r="C1691" s="422"/>
      <c r="D1691" s="421"/>
    </row>
    <row r="1692" spans="1:4">
      <c r="A1692" s="421"/>
      <c r="B1692" s="421"/>
      <c r="C1692" s="422"/>
      <c r="D1692" s="421"/>
    </row>
    <row r="1693" spans="1:4">
      <c r="A1693" s="421"/>
      <c r="B1693" s="421"/>
      <c r="C1693" s="422"/>
      <c r="D1693" s="421"/>
    </row>
    <row r="1694" spans="1:4">
      <c r="A1694" s="421"/>
      <c r="B1694" s="421"/>
      <c r="C1694" s="422"/>
      <c r="D1694" s="421"/>
    </row>
    <row r="1695" spans="1:4">
      <c r="A1695" s="421"/>
      <c r="B1695" s="421"/>
      <c r="C1695" s="422"/>
      <c r="D1695" s="421"/>
    </row>
    <row r="1696" spans="1:4">
      <c r="A1696" s="421"/>
      <c r="B1696" s="421"/>
      <c r="C1696" s="422"/>
      <c r="D1696" s="421"/>
    </row>
    <row r="1697" spans="1:4">
      <c r="A1697" s="421"/>
      <c r="B1697" s="421"/>
      <c r="C1697" s="422"/>
      <c r="D1697" s="421"/>
    </row>
    <row r="1698" spans="1:4">
      <c r="A1698" s="421"/>
      <c r="B1698" s="421"/>
      <c r="C1698" s="422"/>
      <c r="D1698" s="421"/>
    </row>
    <row r="1699" spans="1:4">
      <c r="A1699" s="421"/>
      <c r="B1699" s="421"/>
      <c r="C1699" s="422"/>
      <c r="D1699" s="421"/>
    </row>
    <row r="1700" spans="1:4">
      <c r="A1700" s="421"/>
      <c r="B1700" s="421"/>
      <c r="C1700" s="422"/>
      <c r="D1700" s="421"/>
    </row>
    <row r="1701" spans="1:4">
      <c r="A1701" s="421"/>
      <c r="B1701" s="421"/>
      <c r="C1701" s="422"/>
      <c r="D1701" s="421"/>
    </row>
    <row r="1702" spans="1:4">
      <c r="A1702" s="421"/>
      <c r="B1702" s="421"/>
      <c r="C1702" s="422"/>
      <c r="D1702" s="421"/>
    </row>
    <row r="1703" spans="1:4">
      <c r="A1703" s="421"/>
      <c r="B1703" s="421"/>
      <c r="C1703" s="422"/>
      <c r="D1703" s="421"/>
    </row>
    <row r="1704" spans="1:4">
      <c r="A1704" s="421"/>
      <c r="B1704" s="421"/>
      <c r="C1704" s="422"/>
      <c r="D1704" s="421"/>
    </row>
    <row r="1705" spans="1:4">
      <c r="A1705" s="421"/>
      <c r="B1705" s="421"/>
      <c r="C1705" s="422"/>
      <c r="D1705" s="421"/>
    </row>
    <row r="1706" spans="1:4">
      <c r="A1706" s="421"/>
      <c r="B1706" s="421"/>
      <c r="C1706" s="422"/>
      <c r="D1706" s="421"/>
    </row>
    <row r="1707" spans="1:4">
      <c r="A1707" s="421"/>
      <c r="B1707" s="421"/>
      <c r="C1707" s="422"/>
      <c r="D1707" s="421"/>
    </row>
    <row r="1708" spans="1:4">
      <c r="A1708" s="421"/>
      <c r="B1708" s="421"/>
      <c r="C1708" s="422"/>
      <c r="D1708" s="421"/>
    </row>
    <row r="1709" spans="1:4">
      <c r="A1709" s="421"/>
      <c r="B1709" s="421"/>
      <c r="C1709" s="422"/>
      <c r="D1709" s="421"/>
    </row>
    <row r="1710" spans="1:4">
      <c r="A1710" s="421"/>
      <c r="B1710" s="421"/>
      <c r="C1710" s="422"/>
      <c r="D1710" s="421"/>
    </row>
    <row r="1711" spans="1:4">
      <c r="A1711" s="421"/>
      <c r="B1711" s="421"/>
      <c r="C1711" s="422"/>
      <c r="D1711" s="421"/>
    </row>
    <row r="1712" spans="1:4">
      <c r="A1712" s="421"/>
      <c r="B1712" s="421"/>
      <c r="C1712" s="422"/>
      <c r="D1712" s="421"/>
    </row>
    <row r="1713" spans="1:4">
      <c r="A1713" s="421"/>
      <c r="B1713" s="421"/>
      <c r="C1713" s="422"/>
      <c r="D1713" s="421"/>
    </row>
    <row r="1714" spans="1:4">
      <c r="A1714" s="421"/>
      <c r="B1714" s="421"/>
      <c r="C1714" s="422"/>
      <c r="D1714" s="421"/>
    </row>
    <row r="1715" spans="1:4">
      <c r="A1715" s="421"/>
      <c r="B1715" s="421"/>
      <c r="C1715" s="422"/>
      <c r="D1715" s="421"/>
    </row>
    <row r="1716" spans="1:4">
      <c r="A1716" s="421"/>
      <c r="B1716" s="421"/>
      <c r="C1716" s="422"/>
      <c r="D1716" s="421"/>
    </row>
    <row r="1717" spans="1:4">
      <c r="A1717" s="421"/>
      <c r="B1717" s="421"/>
      <c r="C1717" s="422"/>
      <c r="D1717" s="421"/>
    </row>
    <row r="1718" spans="1:4">
      <c r="A1718" s="421"/>
      <c r="B1718" s="421"/>
      <c r="C1718" s="422"/>
      <c r="D1718" s="421"/>
    </row>
    <row r="1719" spans="1:4">
      <c r="A1719" s="421"/>
      <c r="B1719" s="421"/>
      <c r="C1719" s="422"/>
      <c r="D1719" s="421"/>
    </row>
    <row r="1720" spans="1:4">
      <c r="A1720" s="421"/>
      <c r="B1720" s="421"/>
      <c r="C1720" s="422"/>
      <c r="D1720" s="421"/>
    </row>
    <row r="1721" spans="1:4">
      <c r="A1721" s="421"/>
      <c r="B1721" s="421"/>
      <c r="C1721" s="422"/>
      <c r="D1721" s="421"/>
    </row>
    <row r="1722" spans="1:4">
      <c r="A1722" s="421"/>
      <c r="B1722" s="421"/>
      <c r="C1722" s="422"/>
      <c r="D1722" s="421"/>
    </row>
    <row r="1723" spans="1:4">
      <c r="A1723" s="421"/>
      <c r="B1723" s="421"/>
      <c r="C1723" s="422"/>
      <c r="D1723" s="421"/>
    </row>
    <row r="1724" spans="1:4">
      <c r="A1724" s="421"/>
      <c r="B1724" s="421"/>
      <c r="C1724" s="422"/>
      <c r="D1724" s="421"/>
    </row>
    <row r="1725" spans="1:4">
      <c r="A1725" s="421"/>
      <c r="B1725" s="421"/>
      <c r="C1725" s="422"/>
      <c r="D1725" s="421"/>
    </row>
    <row r="1726" spans="1:4">
      <c r="A1726" s="421"/>
      <c r="B1726" s="421"/>
      <c r="C1726" s="422"/>
      <c r="D1726" s="421"/>
    </row>
    <row r="1727" spans="1:4">
      <c r="A1727" s="421"/>
      <c r="B1727" s="421"/>
      <c r="C1727" s="422"/>
      <c r="D1727" s="421"/>
    </row>
    <row r="1728" spans="1:4">
      <c r="A1728" s="421"/>
      <c r="B1728" s="421"/>
      <c r="C1728" s="422"/>
      <c r="D1728" s="421"/>
    </row>
    <row r="1729" spans="1:12">
      <c r="A1729" s="421"/>
      <c r="B1729" s="421"/>
      <c r="C1729" s="422"/>
      <c r="D1729" s="421"/>
    </row>
    <row r="1730" spans="1:12">
      <c r="A1730" s="421"/>
      <c r="B1730" s="421"/>
      <c r="C1730" s="422"/>
      <c r="D1730" s="421"/>
    </row>
    <row r="1731" spans="1:12">
      <c r="A1731" s="421"/>
      <c r="B1731" s="421"/>
      <c r="C1731" s="422"/>
      <c r="D1731" s="421"/>
    </row>
    <row r="1732" spans="1:12">
      <c r="A1732" s="421"/>
      <c r="B1732" s="421"/>
      <c r="C1732" s="422"/>
      <c r="D1732" s="421"/>
    </row>
    <row r="1733" spans="1:12">
      <c r="A1733" s="421"/>
      <c r="B1733" s="421"/>
      <c r="C1733" s="422"/>
      <c r="D1733" s="421"/>
    </row>
    <row r="1734" spans="1:12">
      <c r="A1734" s="421"/>
      <c r="B1734" s="421"/>
      <c r="C1734" s="422"/>
      <c r="D1734" s="421"/>
    </row>
    <row r="1735" spans="1:12">
      <c r="A1735" s="421"/>
      <c r="B1735" s="421"/>
      <c r="C1735" s="422"/>
      <c r="D1735" s="421"/>
    </row>
    <row r="1736" spans="1:12">
      <c r="A1736" s="421"/>
      <c r="B1736" s="421"/>
      <c r="C1736" s="422"/>
      <c r="D1736" s="421"/>
    </row>
    <row r="1737" spans="1:12">
      <c r="A1737" s="421"/>
      <c r="B1737" s="421"/>
      <c r="C1737" s="422"/>
      <c r="D1737" s="421"/>
    </row>
    <row r="1738" spans="1:12">
      <c r="A1738" s="421"/>
      <c r="B1738" s="421"/>
      <c r="C1738" s="422"/>
      <c r="D1738" s="421"/>
    </row>
    <row r="1739" spans="1:12">
      <c r="A1739" s="421"/>
      <c r="B1739" s="421"/>
      <c r="C1739" s="422"/>
      <c r="D1739" s="421"/>
    </row>
    <row r="1740" spans="1:12">
      <c r="A1740" s="421"/>
      <c r="B1740" s="421"/>
      <c r="C1740" s="422"/>
      <c r="D1740" s="421"/>
    </row>
    <row r="1741" spans="1:12" ht="12.75">
      <c r="A1741" s="421"/>
      <c r="B1741" s="421"/>
      <c r="C1741" s="422"/>
      <c r="D1741" s="421"/>
      <c r="L1741"/>
    </row>
    <row r="1742" spans="1:12">
      <c r="A1742" s="421"/>
      <c r="B1742" s="421"/>
      <c r="C1742" s="422"/>
      <c r="D1742" s="421"/>
    </row>
    <row r="1743" spans="1:12">
      <c r="A1743" s="421"/>
      <c r="B1743" s="421"/>
      <c r="C1743" s="422"/>
      <c r="D1743" s="421"/>
    </row>
    <row r="1744" spans="1:12">
      <c r="A1744" s="421"/>
      <c r="B1744" s="421"/>
      <c r="C1744" s="422"/>
      <c r="D1744" s="421"/>
    </row>
    <row r="1745" spans="1:4">
      <c r="A1745" s="421"/>
      <c r="B1745" s="421"/>
      <c r="C1745" s="422"/>
      <c r="D1745" s="421"/>
    </row>
    <row r="1746" spans="1:4">
      <c r="A1746" s="421"/>
      <c r="B1746" s="421"/>
      <c r="C1746" s="422"/>
      <c r="D1746" s="421"/>
    </row>
    <row r="1747" spans="1:4">
      <c r="A1747" s="421"/>
      <c r="B1747" s="421"/>
      <c r="C1747" s="422"/>
      <c r="D1747" s="421"/>
    </row>
    <row r="1748" spans="1:4">
      <c r="A1748" s="421"/>
      <c r="B1748" s="421"/>
      <c r="C1748" s="422"/>
      <c r="D1748" s="421"/>
    </row>
    <row r="1749" spans="1:4">
      <c r="A1749" s="421"/>
      <c r="B1749" s="421"/>
      <c r="C1749" s="422"/>
      <c r="D1749" s="421"/>
    </row>
    <row r="1750" spans="1:4">
      <c r="A1750" s="421"/>
      <c r="B1750" s="421"/>
      <c r="C1750" s="422"/>
      <c r="D1750" s="421"/>
    </row>
    <row r="1751" spans="1:4">
      <c r="A1751" s="421"/>
      <c r="B1751" s="421"/>
      <c r="C1751" s="422"/>
      <c r="D1751" s="421"/>
    </row>
    <row r="1752" spans="1:4">
      <c r="A1752" s="421"/>
      <c r="B1752" s="421"/>
      <c r="C1752" s="422"/>
      <c r="D1752" s="421"/>
    </row>
    <row r="1753" spans="1:4">
      <c r="A1753" s="421"/>
      <c r="B1753" s="421"/>
      <c r="C1753" s="422"/>
      <c r="D1753" s="421"/>
    </row>
    <row r="1754" spans="1:4">
      <c r="A1754" s="421"/>
      <c r="B1754" s="421"/>
      <c r="C1754" s="422"/>
      <c r="D1754" s="421"/>
    </row>
    <row r="1755" spans="1:4">
      <c r="A1755" s="421"/>
      <c r="B1755" s="421"/>
      <c r="C1755" s="422"/>
      <c r="D1755" s="421"/>
    </row>
    <row r="1756" spans="1:4">
      <c r="A1756" s="421"/>
      <c r="B1756" s="421"/>
      <c r="C1756" s="422"/>
      <c r="D1756" s="421"/>
    </row>
    <row r="1757" spans="1:4">
      <c r="A1757" s="421"/>
      <c r="B1757" s="421"/>
      <c r="C1757" s="422"/>
      <c r="D1757" s="421"/>
    </row>
    <row r="1758" spans="1:4">
      <c r="A1758" s="421"/>
      <c r="B1758" s="421"/>
      <c r="C1758" s="422"/>
      <c r="D1758" s="421"/>
    </row>
    <row r="1759" spans="1:4">
      <c r="A1759" s="421"/>
      <c r="B1759" s="421"/>
      <c r="C1759" s="422"/>
      <c r="D1759" s="421"/>
    </row>
    <row r="1760" spans="1:4">
      <c r="A1760" s="421"/>
      <c r="B1760" s="421"/>
      <c r="C1760" s="422"/>
      <c r="D1760" s="421"/>
    </row>
    <row r="1761" spans="1:4">
      <c r="A1761" s="421"/>
      <c r="B1761" s="421"/>
      <c r="C1761" s="422"/>
      <c r="D1761" s="421"/>
    </row>
    <row r="1762" spans="1:4">
      <c r="A1762" s="421"/>
      <c r="B1762" s="421"/>
      <c r="C1762" s="422"/>
      <c r="D1762" s="421"/>
    </row>
    <row r="1763" spans="1:4">
      <c r="A1763" s="421"/>
      <c r="B1763" s="421"/>
      <c r="C1763" s="422"/>
      <c r="D1763" s="421"/>
    </row>
    <row r="1764" spans="1:4">
      <c r="A1764" s="421"/>
      <c r="B1764" s="421"/>
      <c r="C1764" s="422"/>
      <c r="D1764" s="421"/>
    </row>
    <row r="1765" spans="1:4">
      <c r="A1765" s="421"/>
      <c r="B1765" s="421"/>
      <c r="C1765" s="422"/>
      <c r="D1765" s="421"/>
    </row>
    <row r="1766" spans="1:4">
      <c r="A1766" s="421"/>
      <c r="B1766" s="421"/>
      <c r="C1766" s="422"/>
      <c r="D1766" s="421"/>
    </row>
    <row r="1767" spans="1:4">
      <c r="A1767" s="421"/>
      <c r="B1767" s="421"/>
      <c r="C1767" s="422"/>
      <c r="D1767" s="421"/>
    </row>
    <row r="1768" spans="1:4">
      <c r="A1768" s="421"/>
      <c r="B1768" s="421"/>
      <c r="C1768" s="422"/>
      <c r="D1768" s="421"/>
    </row>
    <row r="1769" spans="1:4">
      <c r="A1769" s="421"/>
      <c r="B1769" s="421"/>
      <c r="C1769" s="422"/>
      <c r="D1769" s="421"/>
    </row>
    <row r="1770" spans="1:4">
      <c r="A1770" s="421"/>
      <c r="B1770" s="421"/>
      <c r="C1770" s="422"/>
      <c r="D1770" s="421"/>
    </row>
    <row r="1771" spans="1:4">
      <c r="A1771" s="421"/>
      <c r="B1771" s="421"/>
      <c r="C1771" s="422"/>
      <c r="D1771" s="421"/>
    </row>
    <row r="1772" spans="1:4">
      <c r="A1772" s="421"/>
      <c r="B1772" s="421"/>
      <c r="C1772" s="422"/>
      <c r="D1772" s="421"/>
    </row>
    <row r="1773" spans="1:4">
      <c r="A1773" s="421"/>
      <c r="B1773" s="421"/>
      <c r="C1773" s="422"/>
      <c r="D1773" s="421"/>
    </row>
    <row r="1774" spans="1:4">
      <c r="A1774" s="421"/>
      <c r="B1774" s="421"/>
      <c r="C1774" s="422"/>
      <c r="D1774" s="421"/>
    </row>
    <row r="1775" spans="1:4">
      <c r="A1775" s="421"/>
      <c r="B1775" s="421"/>
      <c r="C1775" s="422"/>
      <c r="D1775" s="421"/>
    </row>
    <row r="1776" spans="1:4">
      <c r="A1776" s="421"/>
      <c r="B1776" s="421"/>
      <c r="C1776" s="422"/>
      <c r="D1776" s="421"/>
    </row>
    <row r="1777" spans="1:4">
      <c r="A1777" s="421"/>
      <c r="B1777" s="421"/>
      <c r="C1777" s="422"/>
      <c r="D1777" s="421"/>
    </row>
    <row r="1778" spans="1:4">
      <c r="A1778" s="421"/>
      <c r="B1778" s="421"/>
      <c r="C1778" s="422"/>
      <c r="D1778" s="421"/>
    </row>
    <row r="1779" spans="1:4">
      <c r="A1779" s="421"/>
      <c r="B1779" s="421"/>
      <c r="C1779" s="422"/>
      <c r="D1779" s="421"/>
    </row>
    <row r="1780" spans="1:4">
      <c r="A1780" s="421"/>
      <c r="B1780" s="421"/>
      <c r="C1780" s="422"/>
      <c r="D1780" s="421"/>
    </row>
    <row r="1781" spans="1:4">
      <c r="A1781" s="421"/>
      <c r="B1781" s="421"/>
      <c r="C1781" s="422"/>
      <c r="D1781" s="421"/>
    </row>
    <row r="1782" spans="1:4">
      <c r="A1782" s="421"/>
      <c r="B1782" s="421"/>
      <c r="C1782" s="422"/>
      <c r="D1782" s="421"/>
    </row>
    <row r="1783" spans="1:4">
      <c r="A1783" s="421"/>
      <c r="B1783" s="421"/>
      <c r="C1783" s="422"/>
      <c r="D1783" s="421"/>
    </row>
    <row r="1784" spans="1:4">
      <c r="A1784" s="421"/>
      <c r="B1784" s="421"/>
      <c r="C1784" s="422"/>
      <c r="D1784" s="421"/>
    </row>
    <row r="1785" spans="1:4">
      <c r="A1785" s="421"/>
      <c r="B1785" s="421"/>
      <c r="C1785" s="422"/>
      <c r="D1785" s="421"/>
    </row>
    <row r="1786" spans="1:4">
      <c r="A1786" s="421"/>
      <c r="B1786" s="421"/>
      <c r="C1786" s="422"/>
      <c r="D1786" s="421"/>
    </row>
    <row r="1787" spans="1:4">
      <c r="A1787" s="421"/>
      <c r="B1787" s="421"/>
      <c r="C1787" s="422"/>
      <c r="D1787" s="421"/>
    </row>
    <row r="1788" spans="1:4">
      <c r="A1788" s="421"/>
      <c r="B1788" s="421"/>
      <c r="C1788" s="422"/>
      <c r="D1788" s="421"/>
    </row>
    <row r="1789" spans="1:4">
      <c r="A1789" s="421"/>
      <c r="B1789" s="421"/>
      <c r="C1789" s="422"/>
      <c r="D1789" s="421"/>
    </row>
    <row r="1790" spans="1:4">
      <c r="A1790" s="421"/>
      <c r="B1790" s="421"/>
      <c r="C1790" s="422"/>
      <c r="D1790" s="421"/>
    </row>
    <row r="1791" spans="1:4">
      <c r="A1791" s="421"/>
      <c r="B1791" s="421"/>
      <c r="C1791" s="422"/>
      <c r="D1791" s="421"/>
    </row>
    <row r="1792" spans="1:4">
      <c r="A1792" s="421"/>
      <c r="B1792" s="421"/>
      <c r="C1792" s="422"/>
      <c r="D1792" s="421"/>
    </row>
    <row r="1793" spans="1:4">
      <c r="A1793" s="421"/>
      <c r="B1793" s="421"/>
      <c r="C1793" s="422"/>
      <c r="D1793" s="421"/>
    </row>
    <row r="1794" spans="1:4">
      <c r="A1794" s="421"/>
      <c r="B1794" s="421"/>
      <c r="C1794" s="422"/>
      <c r="D1794" s="421"/>
    </row>
    <row r="1795" spans="1:4">
      <c r="A1795" s="421"/>
      <c r="B1795" s="421"/>
      <c r="C1795" s="422"/>
      <c r="D1795" s="421"/>
    </row>
    <row r="1796" spans="1:4">
      <c r="A1796" s="421"/>
      <c r="B1796" s="421"/>
      <c r="C1796" s="422"/>
      <c r="D1796" s="421"/>
    </row>
    <row r="1797" spans="1:4">
      <c r="A1797" s="421"/>
      <c r="B1797" s="421"/>
      <c r="C1797" s="422"/>
      <c r="D1797" s="421"/>
    </row>
    <row r="1798" spans="1:4">
      <c r="A1798" s="421"/>
      <c r="B1798" s="421"/>
      <c r="C1798" s="422"/>
      <c r="D1798" s="421"/>
    </row>
    <row r="1799" spans="1:4">
      <c r="A1799" s="421"/>
      <c r="B1799" s="421"/>
      <c r="C1799" s="422"/>
      <c r="D1799" s="421"/>
    </row>
    <row r="1800" spans="1:4">
      <c r="A1800" s="421"/>
      <c r="B1800" s="421"/>
      <c r="C1800" s="422"/>
      <c r="D1800" s="421"/>
    </row>
    <row r="1801" spans="1:4">
      <c r="A1801" s="421"/>
      <c r="B1801" s="421"/>
      <c r="C1801" s="422"/>
      <c r="D1801" s="421"/>
    </row>
    <row r="1802" spans="1:4">
      <c r="A1802" s="421"/>
      <c r="B1802" s="421"/>
      <c r="C1802" s="422"/>
      <c r="D1802" s="421"/>
    </row>
    <row r="1803" spans="1:4">
      <c r="A1803" s="421"/>
      <c r="B1803" s="421"/>
      <c r="C1803" s="422"/>
      <c r="D1803" s="421"/>
    </row>
    <row r="1804" spans="1:4">
      <c r="A1804" s="421"/>
      <c r="B1804" s="421"/>
      <c r="C1804" s="422"/>
      <c r="D1804" s="421"/>
    </row>
    <row r="1805" spans="1:4">
      <c r="A1805" s="421"/>
      <c r="B1805" s="421"/>
      <c r="C1805" s="422"/>
      <c r="D1805" s="421"/>
    </row>
    <row r="1806" spans="1:4">
      <c r="A1806" s="421"/>
      <c r="B1806" s="421"/>
      <c r="C1806" s="422"/>
      <c r="D1806" s="421"/>
    </row>
    <row r="1807" spans="1:4">
      <c r="A1807" s="421"/>
      <c r="B1807" s="421"/>
      <c r="C1807" s="422"/>
      <c r="D1807" s="421"/>
    </row>
    <row r="1808" spans="1:4">
      <c r="A1808" s="421"/>
      <c r="B1808" s="421"/>
      <c r="C1808" s="422"/>
      <c r="D1808" s="421"/>
    </row>
    <row r="1809" spans="1:4">
      <c r="A1809" s="421"/>
      <c r="B1809" s="421"/>
      <c r="C1809" s="422"/>
      <c r="D1809" s="421"/>
    </row>
    <row r="1810" spans="1:4">
      <c r="A1810" s="421"/>
      <c r="B1810" s="421"/>
      <c r="C1810" s="422"/>
      <c r="D1810" s="421"/>
    </row>
    <row r="1811" spans="1:4">
      <c r="A1811" s="421"/>
      <c r="B1811" s="421"/>
      <c r="C1811" s="422"/>
      <c r="D1811" s="421"/>
    </row>
    <row r="1812" spans="1:4">
      <c r="A1812" s="421"/>
      <c r="B1812" s="421"/>
      <c r="C1812" s="422"/>
      <c r="D1812" s="421"/>
    </row>
    <row r="1813" spans="1:4">
      <c r="A1813" s="421"/>
      <c r="B1813" s="421"/>
      <c r="C1813" s="422"/>
      <c r="D1813" s="421"/>
    </row>
    <row r="1814" spans="1:4">
      <c r="A1814" s="421"/>
      <c r="B1814" s="421"/>
      <c r="C1814" s="422"/>
      <c r="D1814" s="421"/>
    </row>
    <row r="1815" spans="1:4">
      <c r="A1815" s="421"/>
      <c r="B1815" s="421"/>
      <c r="C1815" s="422"/>
      <c r="D1815" s="421"/>
    </row>
    <row r="1816" spans="1:4">
      <c r="A1816" s="421"/>
      <c r="B1816" s="421"/>
      <c r="C1816" s="422"/>
      <c r="D1816" s="421"/>
    </row>
    <row r="1817" spans="1:4">
      <c r="A1817" s="421"/>
      <c r="B1817" s="421"/>
      <c r="C1817" s="422"/>
      <c r="D1817" s="421"/>
    </row>
    <row r="1818" spans="1:4">
      <c r="A1818" s="421"/>
      <c r="B1818" s="421"/>
      <c r="C1818" s="422"/>
      <c r="D1818" s="421"/>
    </row>
    <row r="1819" spans="1:4">
      <c r="A1819" s="421"/>
      <c r="B1819" s="421"/>
      <c r="C1819" s="422"/>
      <c r="D1819" s="421"/>
    </row>
    <row r="1820" spans="1:4">
      <c r="A1820" s="421"/>
      <c r="B1820" s="421"/>
      <c r="C1820" s="422"/>
      <c r="D1820" s="421"/>
    </row>
    <row r="1821" spans="1:4">
      <c r="A1821" s="421"/>
      <c r="B1821" s="421"/>
      <c r="C1821" s="422"/>
      <c r="D1821" s="421"/>
    </row>
    <row r="1822" spans="1:4">
      <c r="A1822" s="421"/>
      <c r="B1822" s="421"/>
      <c r="C1822" s="422"/>
      <c r="D1822" s="421"/>
    </row>
    <row r="1823" spans="1:4">
      <c r="A1823" s="421"/>
      <c r="B1823" s="421"/>
      <c r="C1823" s="422"/>
      <c r="D1823" s="421"/>
    </row>
    <row r="1824" spans="1:4">
      <c r="A1824" s="421"/>
      <c r="B1824" s="421"/>
      <c r="C1824" s="422"/>
      <c r="D1824" s="421"/>
    </row>
    <row r="1825" spans="1:4">
      <c r="A1825" s="421"/>
      <c r="B1825" s="421"/>
      <c r="C1825" s="422"/>
      <c r="D1825" s="421"/>
    </row>
    <row r="1826" spans="1:4">
      <c r="A1826" s="421"/>
      <c r="B1826" s="421"/>
      <c r="C1826" s="422"/>
      <c r="D1826" s="421"/>
    </row>
    <row r="1827" spans="1:4">
      <c r="A1827" s="421"/>
      <c r="B1827" s="421"/>
      <c r="C1827" s="422"/>
      <c r="D1827" s="421"/>
    </row>
    <row r="1828" spans="1:4">
      <c r="A1828" s="421"/>
      <c r="B1828" s="421"/>
      <c r="C1828" s="422"/>
      <c r="D1828" s="421"/>
    </row>
    <row r="1829" spans="1:4">
      <c r="A1829" s="421"/>
      <c r="B1829" s="421"/>
      <c r="C1829" s="422"/>
      <c r="D1829" s="421"/>
    </row>
    <row r="1830" spans="1:4">
      <c r="A1830" s="421"/>
      <c r="B1830" s="421"/>
      <c r="C1830" s="422"/>
      <c r="D1830" s="421"/>
    </row>
    <row r="1831" spans="1:4">
      <c r="A1831" s="421"/>
      <c r="B1831" s="421"/>
      <c r="C1831" s="422"/>
      <c r="D1831" s="421"/>
    </row>
    <row r="1832" spans="1:4">
      <c r="A1832" s="421"/>
      <c r="B1832" s="421"/>
      <c r="C1832" s="422"/>
      <c r="D1832" s="421"/>
    </row>
    <row r="1833" spans="1:4">
      <c r="A1833" s="421"/>
      <c r="B1833" s="421"/>
      <c r="C1833" s="422"/>
      <c r="D1833" s="421"/>
    </row>
    <row r="1834" spans="1:4">
      <c r="A1834" s="421"/>
      <c r="B1834" s="421"/>
      <c r="C1834" s="422"/>
      <c r="D1834" s="421"/>
    </row>
    <row r="1835" spans="1:4">
      <c r="A1835" s="421"/>
      <c r="B1835" s="421"/>
      <c r="C1835" s="422"/>
      <c r="D1835" s="421"/>
    </row>
    <row r="1836" spans="1:4">
      <c r="A1836" s="421"/>
      <c r="B1836" s="421"/>
      <c r="C1836" s="422"/>
      <c r="D1836" s="421"/>
    </row>
    <row r="1837" spans="1:4">
      <c r="A1837" s="421"/>
      <c r="B1837" s="421"/>
      <c r="C1837" s="422"/>
      <c r="D1837" s="421"/>
    </row>
    <row r="1838" spans="1:4">
      <c r="A1838" s="421"/>
      <c r="B1838" s="421"/>
      <c r="C1838" s="422"/>
      <c r="D1838" s="421"/>
    </row>
    <row r="1839" spans="1:4">
      <c r="A1839" s="421"/>
      <c r="B1839" s="421"/>
      <c r="C1839" s="422"/>
      <c r="D1839" s="421"/>
    </row>
    <row r="1840" spans="1:4">
      <c r="A1840" s="421"/>
      <c r="B1840" s="421"/>
      <c r="C1840" s="422"/>
      <c r="D1840" s="421"/>
    </row>
    <row r="1841" spans="1:4">
      <c r="A1841" s="421"/>
      <c r="B1841" s="421"/>
      <c r="C1841" s="422"/>
      <c r="D1841" s="421"/>
    </row>
    <row r="1842" spans="1:4">
      <c r="A1842" s="421"/>
      <c r="B1842" s="421"/>
      <c r="C1842" s="422"/>
      <c r="D1842" s="421"/>
    </row>
    <row r="1843" spans="1:4">
      <c r="A1843" s="421"/>
      <c r="B1843" s="421"/>
      <c r="C1843" s="422"/>
      <c r="D1843" s="421"/>
    </row>
    <row r="1844" spans="1:4">
      <c r="A1844" s="421"/>
      <c r="B1844" s="421"/>
      <c r="C1844" s="422"/>
      <c r="D1844" s="421"/>
    </row>
    <row r="1845" spans="1:4">
      <c r="A1845" s="421"/>
      <c r="B1845" s="421"/>
      <c r="C1845" s="422"/>
      <c r="D1845" s="421"/>
    </row>
    <row r="1846" spans="1:4">
      <c r="A1846" s="421"/>
      <c r="B1846" s="421"/>
      <c r="C1846" s="422"/>
      <c r="D1846" s="421"/>
    </row>
    <row r="1847" spans="1:4">
      <c r="A1847" s="421"/>
      <c r="B1847" s="421"/>
      <c r="C1847" s="422"/>
      <c r="D1847" s="421"/>
    </row>
    <row r="1848" spans="1:4">
      <c r="A1848" s="421"/>
      <c r="B1848" s="421"/>
      <c r="C1848" s="422"/>
      <c r="D1848" s="421"/>
    </row>
    <row r="1849" spans="1:4">
      <c r="A1849" s="421"/>
      <c r="B1849" s="421"/>
      <c r="C1849" s="422"/>
      <c r="D1849" s="421"/>
    </row>
    <row r="1850" spans="1:4">
      <c r="A1850" s="421"/>
      <c r="B1850" s="421"/>
      <c r="C1850" s="422"/>
      <c r="D1850" s="421"/>
    </row>
    <row r="1851" spans="1:4">
      <c r="A1851" s="421"/>
      <c r="B1851" s="421"/>
      <c r="C1851" s="422"/>
      <c r="D1851" s="421"/>
    </row>
    <row r="1852" spans="1:4">
      <c r="A1852" s="421"/>
      <c r="B1852" s="421"/>
      <c r="C1852" s="422"/>
      <c r="D1852" s="421"/>
    </row>
    <row r="1853" spans="1:4">
      <c r="A1853" s="421"/>
      <c r="B1853" s="421"/>
      <c r="C1853" s="422"/>
      <c r="D1853" s="421"/>
    </row>
    <row r="1854" spans="1:4">
      <c r="A1854" s="421"/>
      <c r="B1854" s="421"/>
      <c r="C1854" s="422"/>
      <c r="D1854" s="421"/>
    </row>
    <row r="1855" spans="1:4">
      <c r="A1855" s="421"/>
      <c r="B1855" s="421"/>
      <c r="C1855" s="422"/>
      <c r="D1855" s="421"/>
    </row>
    <row r="1856" spans="1:4">
      <c r="A1856" s="421"/>
      <c r="B1856" s="421"/>
      <c r="C1856" s="422"/>
      <c r="D1856" s="421"/>
    </row>
    <row r="1857" spans="1:4">
      <c r="A1857" s="421"/>
      <c r="B1857" s="421"/>
      <c r="C1857" s="422"/>
      <c r="D1857" s="421"/>
    </row>
    <row r="1858" spans="1:4">
      <c r="A1858" s="421"/>
      <c r="B1858" s="421"/>
      <c r="C1858" s="422"/>
      <c r="D1858" s="421"/>
    </row>
    <row r="1859" spans="1:4">
      <c r="A1859" s="421"/>
      <c r="B1859" s="421"/>
      <c r="C1859" s="422"/>
      <c r="D1859" s="421"/>
    </row>
    <row r="1860" spans="1:4">
      <c r="A1860" s="421"/>
      <c r="B1860" s="421"/>
      <c r="C1860" s="422"/>
      <c r="D1860" s="421"/>
    </row>
    <row r="1861" spans="1:4">
      <c r="A1861" s="421"/>
      <c r="B1861" s="421"/>
      <c r="C1861" s="422"/>
      <c r="D1861" s="421"/>
    </row>
    <row r="1862" spans="1:4">
      <c r="A1862" s="421"/>
      <c r="B1862" s="421"/>
      <c r="C1862" s="422"/>
      <c r="D1862" s="421"/>
    </row>
    <row r="1863" spans="1:4">
      <c r="A1863" s="421"/>
      <c r="B1863" s="421"/>
      <c r="C1863" s="422"/>
      <c r="D1863" s="421"/>
    </row>
    <row r="1864" spans="1:4">
      <c r="A1864" s="421"/>
      <c r="B1864" s="421"/>
      <c r="C1864" s="422"/>
      <c r="D1864" s="421"/>
    </row>
    <row r="1865" spans="1:4">
      <c r="A1865" s="421"/>
      <c r="B1865" s="421"/>
      <c r="C1865" s="422"/>
      <c r="D1865" s="421"/>
    </row>
    <row r="1866" spans="1:4">
      <c r="A1866" s="421"/>
      <c r="B1866" s="421"/>
      <c r="C1866" s="422"/>
      <c r="D1866" s="421"/>
    </row>
    <row r="1867" spans="1:4">
      <c r="A1867" s="421"/>
      <c r="B1867" s="421"/>
      <c r="C1867" s="422"/>
      <c r="D1867" s="421"/>
    </row>
    <row r="1868" spans="1:4">
      <c r="A1868" s="421"/>
      <c r="B1868" s="421"/>
      <c r="C1868" s="422"/>
      <c r="D1868" s="421"/>
    </row>
    <row r="1869" spans="1:4">
      <c r="A1869" s="421"/>
      <c r="B1869" s="421"/>
      <c r="C1869" s="422"/>
      <c r="D1869" s="421"/>
    </row>
    <row r="1870" spans="1:4">
      <c r="A1870" s="421"/>
      <c r="B1870" s="421"/>
      <c r="C1870" s="422"/>
      <c r="D1870" s="421"/>
    </row>
    <row r="1871" spans="1:4">
      <c r="A1871" s="421"/>
      <c r="B1871" s="421"/>
      <c r="C1871" s="422"/>
      <c r="D1871" s="421"/>
    </row>
    <row r="1872" spans="1:4">
      <c r="A1872" s="421"/>
      <c r="B1872" s="421"/>
      <c r="C1872" s="422"/>
      <c r="D1872" s="421"/>
    </row>
    <row r="1873" spans="1:4">
      <c r="A1873" s="421"/>
      <c r="B1873" s="421"/>
      <c r="C1873" s="422"/>
      <c r="D1873" s="421"/>
    </row>
    <row r="1874" spans="1:4">
      <c r="A1874" s="421"/>
      <c r="B1874" s="421"/>
      <c r="C1874" s="422"/>
      <c r="D1874" s="421"/>
    </row>
    <row r="1875" spans="1:4">
      <c r="A1875" s="421"/>
      <c r="B1875" s="421"/>
      <c r="C1875" s="422"/>
      <c r="D1875" s="421"/>
    </row>
    <row r="1876" spans="1:4">
      <c r="A1876" s="421"/>
      <c r="B1876" s="421"/>
      <c r="C1876" s="422"/>
      <c r="D1876" s="421"/>
    </row>
    <row r="1877" spans="1:4">
      <c r="A1877" s="421"/>
      <c r="B1877" s="421"/>
      <c r="C1877" s="422"/>
      <c r="D1877" s="421"/>
    </row>
    <row r="1878" spans="1:4">
      <c r="A1878" s="421"/>
      <c r="B1878" s="421"/>
      <c r="C1878" s="422"/>
      <c r="D1878" s="421"/>
    </row>
    <row r="1879" spans="1:4">
      <c r="A1879" s="421"/>
      <c r="B1879" s="421"/>
      <c r="C1879" s="422"/>
      <c r="D1879" s="421"/>
    </row>
    <row r="1880" spans="1:4">
      <c r="A1880" s="421"/>
      <c r="B1880" s="421"/>
      <c r="C1880" s="422"/>
      <c r="D1880" s="421"/>
    </row>
    <row r="1881" spans="1:4">
      <c r="A1881" s="421"/>
      <c r="B1881" s="421"/>
      <c r="C1881" s="422"/>
      <c r="D1881" s="421"/>
    </row>
    <row r="1882" spans="1:4">
      <c r="A1882" s="421"/>
      <c r="B1882" s="421"/>
      <c r="C1882" s="422"/>
      <c r="D1882" s="421"/>
    </row>
    <row r="1883" spans="1:4">
      <c r="A1883" s="421"/>
      <c r="B1883" s="421"/>
      <c r="C1883" s="422"/>
      <c r="D1883" s="421"/>
    </row>
    <row r="1884" spans="1:4">
      <c r="A1884" s="421"/>
      <c r="B1884" s="421"/>
      <c r="C1884" s="422"/>
      <c r="D1884" s="421"/>
    </row>
    <row r="1885" spans="1:4">
      <c r="A1885" s="421"/>
      <c r="B1885" s="421"/>
      <c r="C1885" s="422"/>
      <c r="D1885" s="421"/>
    </row>
    <row r="1886" spans="1:4">
      <c r="A1886" s="421"/>
      <c r="B1886" s="421"/>
      <c r="C1886" s="422"/>
      <c r="D1886" s="421"/>
    </row>
    <row r="1887" spans="1:4">
      <c r="A1887" s="421"/>
      <c r="B1887" s="421"/>
      <c r="C1887" s="422"/>
      <c r="D1887" s="421"/>
    </row>
    <row r="1888" spans="1:4">
      <c r="A1888" s="421"/>
      <c r="B1888" s="421"/>
      <c r="C1888" s="422"/>
      <c r="D1888" s="421"/>
    </row>
    <row r="1889" spans="1:4">
      <c r="A1889" s="421"/>
      <c r="B1889" s="421"/>
      <c r="C1889" s="422"/>
      <c r="D1889" s="421"/>
    </row>
    <row r="1890" spans="1:4">
      <c r="A1890" s="421"/>
      <c r="B1890" s="421"/>
      <c r="C1890" s="422"/>
      <c r="D1890" s="421"/>
    </row>
    <row r="1891" spans="1:4">
      <c r="A1891" s="421"/>
      <c r="B1891" s="421"/>
      <c r="C1891" s="422"/>
      <c r="D1891" s="421"/>
    </row>
    <row r="1892" spans="1:4">
      <c r="A1892" s="421"/>
      <c r="B1892" s="421"/>
      <c r="C1892" s="422"/>
      <c r="D1892" s="421"/>
    </row>
    <row r="1893" spans="1:4">
      <c r="A1893" s="421"/>
      <c r="B1893" s="421"/>
      <c r="C1893" s="422"/>
      <c r="D1893" s="421"/>
    </row>
    <row r="1894" spans="1:4">
      <c r="A1894" s="421"/>
      <c r="B1894" s="421"/>
      <c r="C1894" s="422"/>
      <c r="D1894" s="421"/>
    </row>
    <row r="1895" spans="1:4">
      <c r="A1895" s="421"/>
      <c r="B1895" s="421"/>
      <c r="C1895" s="422"/>
      <c r="D1895" s="421"/>
    </row>
    <row r="1896" spans="1:4">
      <c r="A1896" s="421"/>
      <c r="B1896" s="421"/>
      <c r="C1896" s="422"/>
      <c r="D1896" s="421"/>
    </row>
    <row r="1897" spans="1:4">
      <c r="A1897" s="421"/>
      <c r="B1897" s="421"/>
      <c r="C1897" s="422"/>
      <c r="D1897" s="421"/>
    </row>
    <row r="1898" spans="1:4">
      <c r="A1898" s="421"/>
      <c r="B1898" s="421"/>
      <c r="C1898" s="422"/>
      <c r="D1898" s="421"/>
    </row>
    <row r="1899" spans="1:4">
      <c r="A1899" s="421"/>
      <c r="B1899" s="421"/>
      <c r="C1899" s="422"/>
      <c r="D1899" s="421"/>
    </row>
    <row r="1900" spans="1:4">
      <c r="A1900" s="421"/>
      <c r="B1900" s="421"/>
      <c r="C1900" s="422"/>
      <c r="D1900" s="421"/>
    </row>
    <row r="1901" spans="1:4">
      <c r="A1901" s="421"/>
      <c r="B1901" s="421"/>
      <c r="C1901" s="422"/>
      <c r="D1901" s="421"/>
    </row>
    <row r="1902" spans="1:4">
      <c r="A1902" s="421"/>
      <c r="B1902" s="421"/>
      <c r="C1902" s="422"/>
      <c r="D1902" s="421"/>
    </row>
    <row r="1903" spans="1:4">
      <c r="A1903" s="421"/>
      <c r="B1903" s="421"/>
      <c r="C1903" s="422"/>
      <c r="D1903" s="421"/>
    </row>
    <row r="1904" spans="1:4">
      <c r="A1904" s="421"/>
      <c r="B1904" s="421"/>
      <c r="C1904" s="422"/>
      <c r="D1904" s="421"/>
    </row>
    <row r="1905" spans="1:4">
      <c r="A1905" s="421"/>
      <c r="B1905" s="421"/>
      <c r="C1905" s="422"/>
      <c r="D1905" s="421"/>
    </row>
    <row r="1906" spans="1:4">
      <c r="A1906" s="421"/>
      <c r="B1906" s="421"/>
      <c r="C1906" s="422"/>
      <c r="D1906" s="421"/>
    </row>
    <row r="1907" spans="1:4">
      <c r="A1907" s="421"/>
      <c r="B1907" s="421"/>
      <c r="C1907" s="422"/>
      <c r="D1907" s="421"/>
    </row>
    <row r="1908" spans="1:4">
      <c r="A1908" s="421"/>
      <c r="B1908" s="421"/>
      <c r="C1908" s="422"/>
      <c r="D1908" s="421"/>
    </row>
    <row r="1909" spans="1:4">
      <c r="A1909" s="421"/>
      <c r="B1909" s="421"/>
      <c r="C1909" s="422"/>
      <c r="D1909" s="421"/>
    </row>
    <row r="1910" spans="1:4">
      <c r="A1910" s="421"/>
      <c r="B1910" s="421"/>
      <c r="C1910" s="422"/>
      <c r="D1910" s="421"/>
    </row>
    <row r="1911" spans="1:4">
      <c r="A1911" s="421"/>
      <c r="B1911" s="421"/>
      <c r="C1911" s="422"/>
      <c r="D1911" s="421"/>
    </row>
    <row r="1912" spans="1:4">
      <c r="A1912" s="421"/>
      <c r="B1912" s="421"/>
      <c r="C1912" s="422"/>
      <c r="D1912" s="421"/>
    </row>
    <row r="1913" spans="1:4">
      <c r="A1913" s="421"/>
      <c r="B1913" s="421"/>
      <c r="C1913" s="422"/>
      <c r="D1913" s="421"/>
    </row>
    <row r="1914" spans="1:4">
      <c r="A1914" s="421"/>
      <c r="B1914" s="421"/>
      <c r="C1914" s="422"/>
      <c r="D1914" s="421"/>
    </row>
    <row r="1915" spans="1:4">
      <c r="A1915" s="421"/>
      <c r="B1915" s="421"/>
      <c r="C1915" s="422"/>
      <c r="D1915" s="421"/>
    </row>
    <row r="1916" spans="1:4">
      <c r="A1916" s="421"/>
      <c r="B1916" s="421"/>
      <c r="C1916" s="422"/>
      <c r="D1916" s="421"/>
    </row>
    <row r="1917" spans="1:4">
      <c r="A1917" s="421"/>
      <c r="B1917" s="421"/>
      <c r="C1917" s="422"/>
      <c r="D1917" s="421"/>
    </row>
    <row r="1918" spans="1:4">
      <c r="A1918" s="421"/>
      <c r="B1918" s="421"/>
      <c r="C1918" s="422"/>
      <c r="D1918" s="421"/>
    </row>
    <row r="1919" spans="1:4">
      <c r="A1919" s="421"/>
      <c r="B1919" s="421"/>
      <c r="C1919" s="422"/>
      <c r="D1919" s="421"/>
    </row>
    <row r="1920" spans="1:4">
      <c r="A1920" s="421"/>
      <c r="B1920" s="421"/>
      <c r="C1920" s="422"/>
      <c r="D1920" s="421"/>
    </row>
    <row r="1921" spans="1:4">
      <c r="A1921" s="421"/>
      <c r="B1921" s="421"/>
      <c r="C1921" s="422"/>
      <c r="D1921" s="421"/>
    </row>
    <row r="1922" spans="1:4">
      <c r="A1922" s="421"/>
      <c r="B1922" s="421"/>
      <c r="C1922" s="422"/>
      <c r="D1922" s="421"/>
    </row>
    <row r="1923" spans="1:4">
      <c r="A1923" s="421"/>
      <c r="B1923" s="421"/>
      <c r="C1923" s="422"/>
      <c r="D1923" s="421"/>
    </row>
    <row r="1924" spans="1:4">
      <c r="A1924" s="421"/>
      <c r="B1924" s="421"/>
      <c r="C1924" s="422"/>
      <c r="D1924" s="421"/>
    </row>
    <row r="1925" spans="1:4">
      <c r="A1925" s="421"/>
      <c r="B1925" s="421"/>
      <c r="C1925" s="422"/>
      <c r="D1925" s="421"/>
    </row>
    <row r="1926" spans="1:4">
      <c r="A1926" s="421"/>
      <c r="B1926" s="421"/>
      <c r="C1926" s="422"/>
      <c r="D1926" s="421"/>
    </row>
    <row r="1927" spans="1:4">
      <c r="A1927" s="421"/>
      <c r="B1927" s="421"/>
      <c r="C1927" s="422"/>
      <c r="D1927" s="421"/>
    </row>
    <row r="1928" spans="1:4">
      <c r="A1928" s="421"/>
      <c r="B1928" s="421"/>
      <c r="C1928" s="422"/>
      <c r="D1928" s="421"/>
    </row>
    <row r="1929" spans="1:4">
      <c r="A1929" s="421"/>
      <c r="B1929" s="421"/>
      <c r="C1929" s="422"/>
      <c r="D1929" s="421"/>
    </row>
    <row r="1930" spans="1:4">
      <c r="A1930" s="421"/>
      <c r="B1930" s="421"/>
      <c r="C1930" s="422"/>
      <c r="D1930" s="421"/>
    </row>
    <row r="1931" spans="1:4">
      <c r="A1931" s="421"/>
      <c r="B1931" s="421"/>
      <c r="C1931" s="422"/>
      <c r="D1931" s="421"/>
    </row>
    <row r="1932" spans="1:4">
      <c r="A1932" s="421"/>
      <c r="B1932" s="421"/>
      <c r="C1932" s="422"/>
      <c r="D1932" s="421"/>
    </row>
    <row r="1933" spans="1:4">
      <c r="A1933" s="421"/>
      <c r="B1933" s="421"/>
      <c r="C1933" s="422"/>
      <c r="D1933" s="421"/>
    </row>
    <row r="1934" spans="1:4">
      <c r="A1934" s="421"/>
      <c r="B1934" s="421"/>
      <c r="C1934" s="422"/>
      <c r="D1934" s="421"/>
    </row>
    <row r="1935" spans="1:4">
      <c r="A1935" s="421"/>
      <c r="B1935" s="421"/>
      <c r="C1935" s="422"/>
      <c r="D1935" s="421"/>
    </row>
    <row r="1936" spans="1:4">
      <c r="A1936" s="421"/>
      <c r="B1936" s="421"/>
      <c r="C1936" s="422"/>
      <c r="D1936" s="421"/>
    </row>
    <row r="1937" spans="1:4">
      <c r="A1937" s="421"/>
      <c r="B1937" s="421"/>
      <c r="C1937" s="422"/>
      <c r="D1937" s="421"/>
    </row>
    <row r="1938" spans="1:4">
      <c r="A1938" s="421"/>
      <c r="B1938" s="421"/>
      <c r="C1938" s="422"/>
      <c r="D1938" s="421"/>
    </row>
    <row r="1939" spans="1:4">
      <c r="A1939" s="421"/>
      <c r="B1939" s="421"/>
      <c r="C1939" s="422"/>
      <c r="D1939" s="421"/>
    </row>
    <row r="1940" spans="1:4">
      <c r="A1940" s="421"/>
      <c r="B1940" s="421"/>
      <c r="C1940" s="422"/>
      <c r="D1940" s="421"/>
    </row>
    <row r="1941" spans="1:4">
      <c r="A1941" s="421"/>
      <c r="B1941" s="421"/>
      <c r="C1941" s="422"/>
      <c r="D1941" s="421"/>
    </row>
    <row r="1942" spans="1:4">
      <c r="A1942" s="421"/>
      <c r="B1942" s="421"/>
      <c r="C1942" s="422"/>
      <c r="D1942" s="421"/>
    </row>
    <row r="1943" spans="1:4">
      <c r="A1943" s="421"/>
      <c r="B1943" s="421"/>
      <c r="C1943" s="422"/>
      <c r="D1943" s="421"/>
    </row>
    <row r="1944" spans="1:4">
      <c r="A1944" s="421"/>
      <c r="B1944" s="421"/>
      <c r="C1944" s="422"/>
      <c r="D1944" s="421"/>
    </row>
    <row r="1945" spans="1:4">
      <c r="A1945" s="421"/>
      <c r="B1945" s="421"/>
      <c r="C1945" s="422"/>
      <c r="D1945" s="421"/>
    </row>
    <row r="1946" spans="1:4">
      <c r="A1946" s="421"/>
      <c r="B1946" s="421"/>
      <c r="C1946" s="422"/>
      <c r="D1946" s="421"/>
    </row>
    <row r="1947" spans="1:4">
      <c r="A1947" s="421"/>
      <c r="B1947" s="421"/>
      <c r="C1947" s="422"/>
      <c r="D1947" s="421"/>
    </row>
    <row r="1948" spans="1:4">
      <c r="A1948" s="421"/>
      <c r="B1948" s="421"/>
      <c r="C1948" s="422"/>
      <c r="D1948" s="421"/>
    </row>
    <row r="1949" spans="1:4">
      <c r="A1949" s="421"/>
      <c r="B1949" s="421"/>
      <c r="C1949" s="422"/>
      <c r="D1949" s="421"/>
    </row>
    <row r="1950" spans="1:4">
      <c r="A1950" s="421"/>
      <c r="B1950" s="421"/>
      <c r="C1950" s="422"/>
      <c r="D1950" s="421"/>
    </row>
    <row r="1951" spans="1:4">
      <c r="A1951" s="421"/>
      <c r="B1951" s="421"/>
      <c r="C1951" s="422"/>
      <c r="D1951" s="421"/>
    </row>
    <row r="1952" spans="1:4">
      <c r="A1952" s="421"/>
      <c r="B1952" s="421"/>
      <c r="C1952" s="422"/>
      <c r="D1952" s="421"/>
    </row>
    <row r="1953" spans="1:4">
      <c r="A1953" s="421"/>
      <c r="B1953" s="421"/>
      <c r="C1953" s="422"/>
      <c r="D1953" s="421"/>
    </row>
    <row r="1954" spans="1:4">
      <c r="A1954" s="421"/>
      <c r="B1954" s="421"/>
      <c r="C1954" s="422"/>
      <c r="D1954" s="421"/>
    </row>
    <row r="1955" spans="1:4">
      <c r="A1955" s="421"/>
      <c r="B1955" s="421"/>
      <c r="C1955" s="422"/>
      <c r="D1955" s="421"/>
    </row>
    <row r="1956" spans="1:4">
      <c r="A1956" s="421"/>
      <c r="B1956" s="421"/>
      <c r="C1956" s="422"/>
      <c r="D1956" s="421"/>
    </row>
    <row r="1957" spans="1:4">
      <c r="A1957" s="421"/>
      <c r="B1957" s="421"/>
      <c r="C1957" s="422"/>
      <c r="D1957" s="421"/>
    </row>
    <row r="1958" spans="1:4">
      <c r="A1958" s="421"/>
      <c r="B1958" s="421"/>
      <c r="C1958" s="422"/>
      <c r="D1958" s="421"/>
    </row>
    <row r="1959" spans="1:4">
      <c r="A1959" s="421"/>
      <c r="B1959" s="421"/>
      <c r="C1959" s="422"/>
      <c r="D1959" s="421"/>
    </row>
    <row r="1960" spans="1:4">
      <c r="A1960" s="421"/>
      <c r="B1960" s="421"/>
      <c r="C1960" s="422"/>
      <c r="D1960" s="421"/>
    </row>
    <row r="1961" spans="1:4">
      <c r="A1961" s="421"/>
      <c r="B1961" s="421"/>
      <c r="C1961" s="422"/>
      <c r="D1961" s="421"/>
    </row>
    <row r="1962" spans="1:4">
      <c r="A1962" s="421"/>
      <c r="B1962" s="421"/>
      <c r="C1962" s="422"/>
      <c r="D1962" s="421"/>
    </row>
    <row r="1963" spans="1:4">
      <c r="A1963" s="421"/>
      <c r="B1963" s="421"/>
      <c r="C1963" s="422"/>
      <c r="D1963" s="421"/>
    </row>
    <row r="1964" spans="1:4">
      <c r="A1964" s="421"/>
      <c r="B1964" s="421"/>
      <c r="C1964" s="422"/>
      <c r="D1964" s="421"/>
    </row>
    <row r="1965" spans="1:4">
      <c r="A1965" s="421"/>
      <c r="B1965" s="421"/>
      <c r="C1965" s="422"/>
      <c r="D1965" s="421"/>
    </row>
    <row r="1966" spans="1:4">
      <c r="A1966" s="421"/>
      <c r="B1966" s="421"/>
      <c r="C1966" s="422"/>
      <c r="D1966" s="421"/>
    </row>
    <row r="1967" spans="1:4">
      <c r="A1967" s="421"/>
      <c r="B1967" s="421"/>
      <c r="C1967" s="422"/>
      <c r="D1967" s="421"/>
    </row>
    <row r="1968" spans="1:4">
      <c r="A1968" s="421"/>
      <c r="B1968" s="421"/>
      <c r="C1968" s="422"/>
      <c r="D1968" s="421"/>
    </row>
    <row r="1969" spans="1:4">
      <c r="A1969" s="421"/>
      <c r="B1969" s="421"/>
      <c r="C1969" s="422"/>
      <c r="D1969" s="421"/>
    </row>
    <row r="1970" spans="1:4">
      <c r="A1970" s="421"/>
      <c r="B1970" s="421"/>
      <c r="C1970" s="422"/>
      <c r="D1970" s="421"/>
    </row>
    <row r="1971" spans="1:4">
      <c r="A1971" s="421"/>
      <c r="B1971" s="421"/>
      <c r="C1971" s="422"/>
      <c r="D1971" s="421"/>
    </row>
    <row r="1972" spans="1:4">
      <c r="A1972" s="421"/>
      <c r="B1972" s="421"/>
      <c r="C1972" s="422"/>
      <c r="D1972" s="421"/>
    </row>
    <row r="1973" spans="1:4">
      <c r="A1973" s="421"/>
      <c r="B1973" s="421"/>
      <c r="C1973" s="422"/>
      <c r="D1973" s="421"/>
    </row>
    <row r="1974" spans="1:4">
      <c r="A1974" s="421"/>
      <c r="B1974" s="421"/>
      <c r="C1974" s="422"/>
      <c r="D1974" s="421"/>
    </row>
    <row r="1975" spans="1:4">
      <c r="A1975" s="421"/>
      <c r="B1975" s="421"/>
      <c r="C1975" s="422"/>
      <c r="D1975" s="421"/>
    </row>
    <row r="1976" spans="1:4">
      <c r="A1976" s="421"/>
      <c r="B1976" s="421"/>
      <c r="C1976" s="422"/>
      <c r="D1976" s="421"/>
    </row>
    <row r="1977" spans="1:4">
      <c r="A1977" s="421"/>
      <c r="B1977" s="421"/>
      <c r="C1977" s="422"/>
      <c r="D1977" s="421"/>
    </row>
    <row r="1978" spans="1:4">
      <c r="A1978" s="421"/>
      <c r="B1978" s="421"/>
      <c r="C1978" s="422"/>
      <c r="D1978" s="421"/>
    </row>
    <row r="1979" spans="1:4">
      <c r="A1979" s="421"/>
      <c r="B1979" s="421"/>
      <c r="C1979" s="422"/>
      <c r="D1979" s="421"/>
    </row>
    <row r="1980" spans="1:4">
      <c r="A1980" s="421"/>
      <c r="B1980" s="421"/>
      <c r="C1980" s="422"/>
      <c r="D1980" s="421"/>
    </row>
    <row r="1981" spans="1:4">
      <c r="A1981" s="421"/>
      <c r="B1981" s="421"/>
      <c r="C1981" s="422"/>
      <c r="D1981" s="421"/>
    </row>
    <row r="1982" spans="1:4">
      <c r="A1982" s="421"/>
      <c r="B1982" s="421"/>
      <c r="C1982" s="422"/>
      <c r="D1982" s="421"/>
    </row>
    <row r="1983" spans="1:4">
      <c r="A1983" s="421"/>
      <c r="B1983" s="421"/>
      <c r="C1983" s="422"/>
      <c r="D1983" s="421"/>
    </row>
    <row r="1984" spans="1:4">
      <c r="A1984" s="421"/>
      <c r="B1984" s="421"/>
      <c r="C1984" s="422"/>
      <c r="D1984" s="421"/>
    </row>
    <row r="1985" spans="1:4">
      <c r="A1985" s="421"/>
      <c r="B1985" s="421"/>
      <c r="C1985" s="422"/>
      <c r="D1985" s="421"/>
    </row>
    <row r="1986" spans="1:4">
      <c r="A1986" s="421"/>
      <c r="B1986" s="421"/>
      <c r="C1986" s="422"/>
      <c r="D1986" s="421"/>
    </row>
    <row r="1987" spans="1:4">
      <c r="A1987" s="421"/>
      <c r="B1987" s="421"/>
      <c r="C1987" s="422"/>
      <c r="D1987" s="421"/>
    </row>
    <row r="1988" spans="1:4">
      <c r="A1988" s="421"/>
      <c r="B1988" s="421"/>
      <c r="C1988" s="422"/>
      <c r="D1988" s="421"/>
    </row>
    <row r="1989" spans="1:4">
      <c r="A1989" s="421"/>
      <c r="B1989" s="421"/>
      <c r="C1989" s="422"/>
      <c r="D1989" s="421"/>
    </row>
    <row r="1990" spans="1:4">
      <c r="A1990" s="421"/>
      <c r="B1990" s="421"/>
      <c r="C1990" s="422"/>
      <c r="D1990" s="421"/>
    </row>
    <row r="1991" spans="1:4">
      <c r="A1991" s="421"/>
      <c r="B1991" s="421"/>
      <c r="C1991" s="422"/>
      <c r="D1991" s="421"/>
    </row>
    <row r="1992" spans="1:4">
      <c r="A1992" s="421"/>
      <c r="B1992" s="421"/>
      <c r="C1992" s="422"/>
      <c r="D1992" s="421"/>
    </row>
    <row r="1993" spans="1:4">
      <c r="A1993" s="421"/>
      <c r="B1993" s="421"/>
      <c r="C1993" s="422"/>
      <c r="D1993" s="421"/>
    </row>
    <row r="1994" spans="1:4">
      <c r="A1994" s="421"/>
      <c r="B1994" s="421"/>
      <c r="C1994" s="422"/>
      <c r="D1994" s="421"/>
    </row>
    <row r="1995" spans="1:4">
      <c r="A1995" s="421"/>
      <c r="B1995" s="421"/>
      <c r="C1995" s="422"/>
      <c r="D1995" s="421"/>
    </row>
    <row r="1996" spans="1:4">
      <c r="A1996" s="421"/>
      <c r="B1996" s="421"/>
      <c r="C1996" s="422"/>
      <c r="D1996" s="421"/>
    </row>
    <row r="1997" spans="1:4">
      <c r="A1997" s="421"/>
      <c r="B1997" s="421"/>
      <c r="C1997" s="422"/>
      <c r="D1997" s="421"/>
    </row>
    <row r="1998" spans="1:4">
      <c r="A1998" s="421"/>
      <c r="B1998" s="421"/>
      <c r="C1998" s="422"/>
      <c r="D1998" s="421"/>
    </row>
    <row r="1999" spans="1:4">
      <c r="A1999" s="421"/>
      <c r="B1999" s="421"/>
      <c r="C1999" s="422"/>
      <c r="D1999" s="421"/>
    </row>
  </sheetData>
  <phoneticPr fontId="17" type="noConversion"/>
  <conditionalFormatting sqref="I21">
    <cfRule type="cellIs" dxfId="3" priority="3" operator="equal">
      <formula>TRUE</formula>
    </cfRule>
    <cfRule type="cellIs" dxfId="2" priority="4" operator="equal">
      <formula>FALSE</formula>
    </cfRule>
  </conditionalFormatting>
  <conditionalFormatting sqref="H21">
    <cfRule type="cellIs" dxfId="1" priority="1" operator="equal">
      <formula>TRUE</formula>
    </cfRule>
    <cfRule type="cellIs" dxfId="0" priority="2" operator="equal">
      <formula>FALSE</formula>
    </cfRule>
  </conditionalFormatting>
  <pageMargins left="0.70866141732283472" right="0.70866141732283472" top="0.74803149606299213" bottom="0.74803149606299213" header="0.31496062992125984" footer="0.31496062992125984"/>
  <pageSetup paperSize="9" scale="75" orientation="portrait"/>
  <headerFooter>
    <oddHeader>&amp;CFosse Master Trust Investors' Report - February 2014</oddHead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3"/>
  <sheetViews>
    <sheetView workbookViewId="0">
      <selection activeCell="J32" sqref="J32"/>
    </sheetView>
  </sheetViews>
  <sheetFormatPr defaultRowHeight="12.75"/>
  <cols>
    <col min="1" max="1" width="13.42578125" bestFit="1" customWidth="1"/>
    <col min="2" max="2" width="12.7109375" bestFit="1" customWidth="1"/>
    <col min="3" max="3" width="30.7109375" bestFit="1" customWidth="1"/>
    <col min="4" max="5" width="10.140625" bestFit="1" customWidth="1"/>
    <col min="6" max="6" width="4.7109375" customWidth="1"/>
    <col min="7" max="7" width="14.42578125" bestFit="1" customWidth="1"/>
    <col min="8" max="8" width="12.5703125" bestFit="1" customWidth="1"/>
    <col min="9" max="10" width="10.140625" bestFit="1" customWidth="1"/>
    <col min="11" max="11" width="2.7109375" customWidth="1"/>
    <col min="12" max="12" width="14.42578125" bestFit="1" customWidth="1"/>
    <col min="13" max="13" width="12.5703125" style="267" bestFit="1" customWidth="1"/>
    <col min="14" max="14" width="10.140625" style="267" bestFit="1" customWidth="1"/>
    <col min="15" max="15" width="3.85546875" customWidth="1"/>
  </cols>
  <sheetData>
    <row r="1" spans="1:15">
      <c r="A1" s="192" t="s">
        <v>414</v>
      </c>
      <c r="B1" s="279">
        <f>'Page 1'!E15</f>
        <v>42582</v>
      </c>
    </row>
    <row r="2" spans="1:15" ht="13.5" thickBot="1">
      <c r="F2" s="270"/>
    </row>
    <row r="3" spans="1:15">
      <c r="B3" s="244" t="s">
        <v>408</v>
      </c>
      <c r="C3" s="245"/>
      <c r="F3" s="693" t="s">
        <v>420</v>
      </c>
      <c r="G3" s="694"/>
      <c r="H3" s="694"/>
      <c r="I3" s="694"/>
      <c r="J3" s="694"/>
      <c r="K3" s="694"/>
      <c r="L3" s="694"/>
      <c r="M3" s="694"/>
      <c r="N3" s="694"/>
      <c r="O3" s="695"/>
    </row>
    <row r="4" spans="1:15">
      <c r="B4" s="246" t="s">
        <v>409</v>
      </c>
      <c r="C4" s="248">
        <f>VLOOKUP(B1,M22:N35,2)</f>
        <v>42569</v>
      </c>
      <c r="F4" s="696"/>
      <c r="G4" s="697"/>
      <c r="H4" s="697"/>
      <c r="I4" s="697"/>
      <c r="J4" s="697"/>
      <c r="K4" s="697"/>
      <c r="L4" s="697"/>
      <c r="M4" s="697"/>
      <c r="N4" s="697"/>
      <c r="O4" s="698"/>
    </row>
    <row r="5" spans="1:15" ht="13.5" thickBot="1">
      <c r="B5" s="246" t="s">
        <v>407</v>
      </c>
      <c r="C5" s="248">
        <f ca="1">OFFSET(J23,MATCH(C4,J23:J27,0),0)</f>
        <v>42661</v>
      </c>
      <c r="F5" s="271"/>
      <c r="G5" s="267"/>
      <c r="H5" s="267"/>
      <c r="I5" s="267"/>
      <c r="J5" s="267"/>
      <c r="K5" s="267"/>
      <c r="L5" s="267"/>
      <c r="O5" s="272"/>
    </row>
    <row r="6" spans="1:15" ht="13.5" thickBot="1">
      <c r="B6" s="246"/>
      <c r="C6" s="249"/>
      <c r="F6" s="271"/>
      <c r="G6" s="253" t="s">
        <v>411</v>
      </c>
      <c r="H6" s="690" t="s">
        <v>417</v>
      </c>
      <c r="I6" s="692"/>
      <c r="J6" s="691"/>
      <c r="K6" s="267"/>
      <c r="L6" s="280"/>
      <c r="M6" s="280"/>
      <c r="N6" s="280"/>
      <c r="O6" s="272"/>
    </row>
    <row r="7" spans="1:15">
      <c r="B7" s="246"/>
      <c r="C7" s="249"/>
      <c r="F7" s="271"/>
      <c r="G7" s="254">
        <v>1</v>
      </c>
      <c r="H7" s="263">
        <f t="shared" ref="H7:H19" si="0">DATE(YEAR($B$1),$G7+1,DAY(0))</f>
        <v>42400</v>
      </c>
      <c r="I7" s="257">
        <f>DATE(YEAR(H7),MONTH(H7),DAY(18))</f>
        <v>42387</v>
      </c>
      <c r="J7" s="258">
        <f>IF(WEEKDAY(I7,2)=6,DATE(YEAR(I7),MONTH(I7),DAY(I7)+2),IF(WEEKDAY(I7,2)=7,DATE(YEAR(I7),MONTH(I7),DAY(I7)+1),DATE(YEAR(I7),MONTH(I7),DAY(I7))))</f>
        <v>42387</v>
      </c>
      <c r="K7" s="267"/>
      <c r="L7" s="280"/>
      <c r="M7" s="280"/>
      <c r="N7" s="280"/>
      <c r="O7" s="272"/>
    </row>
    <row r="8" spans="1:15">
      <c r="B8" s="246" t="s">
        <v>406</v>
      </c>
      <c r="C8" s="249" t="str">
        <f>IF(C4="","",DAY(C4)&amp;LOOKUP(DAY(C4),{1,2,3,4,21,22,23,24,31;"st","nd","rd","th","st","nd","rd","th","st"})&amp;TEXT(C4," mmmmmmm yyyy"))</f>
        <v>18th July 2016</v>
      </c>
      <c r="F8" s="271"/>
      <c r="G8" s="255">
        <f>G7+1</f>
        <v>2</v>
      </c>
      <c r="H8" s="268">
        <f t="shared" si="0"/>
        <v>42429</v>
      </c>
      <c r="I8" s="259">
        <f t="shared" ref="I8:I19" si="1">DATE(YEAR(H8),MONTH(H8),DAY(18))</f>
        <v>42418</v>
      </c>
      <c r="J8" s="260">
        <f t="shared" ref="J8:J19" si="2">IF(WEEKDAY(I8,2)=6,DATE(YEAR(I8),MONTH(I8),DAY(I8)+2),IF(WEEKDAY(I8,2)=7,DATE(YEAR(I8),MONTH(I8),DAY(I8)+1),DATE(YEAR(I8),MONTH(I8),DAY(I8))))</f>
        <v>42418</v>
      </c>
      <c r="K8" s="267"/>
      <c r="L8" s="280"/>
      <c r="M8" s="280"/>
      <c r="N8" s="280"/>
      <c r="O8" s="272"/>
    </row>
    <row r="9" spans="1:15">
      <c r="B9" s="246" t="s">
        <v>407</v>
      </c>
      <c r="C9" s="249" t="str">
        <f ca="1">IF(C5="","",DAY(C5)&amp;LOOKUP(DAY(C5),{1,2,3,4,21,22,23,24,31;"st","nd","rd","th","st","nd","rd","th","st"})&amp;TEXT(C5," mmmmmmm yyyy"))</f>
        <v>18th October 2016</v>
      </c>
      <c r="F9" s="271"/>
      <c r="G9" s="255">
        <f t="shared" ref="G9:G19" si="3">G8+1</f>
        <v>3</v>
      </c>
      <c r="H9" s="268">
        <f t="shared" si="0"/>
        <v>42460</v>
      </c>
      <c r="I9" s="259">
        <f t="shared" si="1"/>
        <v>42447</v>
      </c>
      <c r="J9" s="260">
        <f t="shared" si="2"/>
        <v>42447</v>
      </c>
      <c r="K9" s="267"/>
      <c r="L9" s="280"/>
      <c r="M9" s="280"/>
      <c r="N9" s="280"/>
      <c r="O9" s="272"/>
    </row>
    <row r="10" spans="1:15">
      <c r="B10" s="246"/>
      <c r="C10" s="249"/>
      <c r="F10" s="271"/>
      <c r="G10" s="255">
        <f t="shared" si="3"/>
        <v>4</v>
      </c>
      <c r="H10" s="268">
        <f t="shared" si="0"/>
        <v>42490</v>
      </c>
      <c r="I10" s="259">
        <f t="shared" si="1"/>
        <v>42478</v>
      </c>
      <c r="J10" s="260">
        <f t="shared" si="2"/>
        <v>42478</v>
      </c>
      <c r="K10" s="267"/>
      <c r="L10" s="280"/>
      <c r="M10" s="280"/>
      <c r="N10" s="280"/>
      <c r="O10" s="272"/>
    </row>
    <row r="11" spans="1:15" ht="13.5" thickBot="1">
      <c r="B11" s="247" t="s">
        <v>394</v>
      </c>
      <c r="C11" s="250" t="str">
        <f ca="1">C8&amp;" - "&amp;C9</f>
        <v>18th July 2016 - 18th October 2016</v>
      </c>
      <c r="F11" s="271"/>
      <c r="G11" s="255">
        <f t="shared" si="3"/>
        <v>5</v>
      </c>
      <c r="H11" s="268">
        <f t="shared" si="0"/>
        <v>42521</v>
      </c>
      <c r="I11" s="259">
        <f t="shared" si="1"/>
        <v>42508</v>
      </c>
      <c r="J11" s="260">
        <f t="shared" si="2"/>
        <v>42508</v>
      </c>
      <c r="K11" s="267"/>
      <c r="L11" s="280"/>
      <c r="M11" s="280"/>
      <c r="N11" s="280"/>
      <c r="O11" s="272"/>
    </row>
    <row r="12" spans="1:15">
      <c r="F12" s="271"/>
      <c r="G12" s="255">
        <f t="shared" si="3"/>
        <v>6</v>
      </c>
      <c r="H12" s="268">
        <f t="shared" si="0"/>
        <v>42551</v>
      </c>
      <c r="I12" s="259">
        <f t="shared" si="1"/>
        <v>42539</v>
      </c>
      <c r="J12" s="260">
        <f t="shared" si="2"/>
        <v>42541</v>
      </c>
      <c r="K12" s="267"/>
      <c r="L12" s="280"/>
      <c r="M12" s="280"/>
      <c r="N12" s="280"/>
      <c r="O12" s="272"/>
    </row>
    <row r="13" spans="1:15">
      <c r="B13" s="192"/>
      <c r="F13" s="271"/>
      <c r="G13" s="255">
        <f t="shared" si="3"/>
        <v>7</v>
      </c>
      <c r="H13" s="268">
        <f t="shared" si="0"/>
        <v>42582</v>
      </c>
      <c r="I13" s="259">
        <f t="shared" si="1"/>
        <v>42569</v>
      </c>
      <c r="J13" s="260">
        <f t="shared" si="2"/>
        <v>42569</v>
      </c>
      <c r="K13" s="267"/>
      <c r="L13" s="280"/>
      <c r="M13" s="280"/>
      <c r="N13" s="280"/>
      <c r="O13" s="272"/>
    </row>
    <row r="14" spans="1:15">
      <c r="F14" s="271"/>
      <c r="G14" s="255">
        <f t="shared" si="3"/>
        <v>8</v>
      </c>
      <c r="H14" s="268">
        <f t="shared" si="0"/>
        <v>42613</v>
      </c>
      <c r="I14" s="259">
        <f t="shared" si="1"/>
        <v>42600</v>
      </c>
      <c r="J14" s="260">
        <f t="shared" si="2"/>
        <v>42600</v>
      </c>
      <c r="K14" s="267"/>
      <c r="L14" s="280"/>
      <c r="M14" s="280"/>
      <c r="N14" s="280"/>
      <c r="O14" s="272"/>
    </row>
    <row r="15" spans="1:15">
      <c r="B15" t="s">
        <v>411</v>
      </c>
      <c r="C15" s="251">
        <f>VLOOKUP($B$1,$H$6:J19,3,FALSE)</f>
        <v>42569</v>
      </c>
      <c r="D15" s="251">
        <f>VLOOKUP(DATE(YEAR($B$1),MONTH($B$1)+2,DAY(0)),$H$6:J19,3,FALSE)</f>
        <v>42600</v>
      </c>
      <c r="E15" s="251"/>
      <c r="F15" s="271"/>
      <c r="G15" s="255">
        <f t="shared" si="3"/>
        <v>9</v>
      </c>
      <c r="H15" s="268">
        <f t="shared" si="0"/>
        <v>42643</v>
      </c>
      <c r="I15" s="259">
        <f t="shared" si="1"/>
        <v>42631</v>
      </c>
      <c r="J15" s="260">
        <f t="shared" si="2"/>
        <v>42632</v>
      </c>
      <c r="K15" s="267"/>
      <c r="L15" s="280"/>
      <c r="M15" s="280"/>
      <c r="N15" s="280"/>
      <c r="O15" s="272"/>
    </row>
    <row r="16" spans="1:15">
      <c r="B16" t="s">
        <v>412</v>
      </c>
      <c r="C16" s="251">
        <f>VLOOKUP($B$1,$M$22:$N$35,2,FALSE)</f>
        <v>42569</v>
      </c>
      <c r="D16" s="251">
        <f ca="1">OFFSET($J$23,MATCH($C$16,$J$23:J27,0),0)</f>
        <v>42661</v>
      </c>
      <c r="F16" s="271"/>
      <c r="G16" s="255">
        <f t="shared" si="3"/>
        <v>10</v>
      </c>
      <c r="H16" s="268">
        <f t="shared" si="0"/>
        <v>42674</v>
      </c>
      <c r="I16" s="259">
        <f t="shared" si="1"/>
        <v>42661</v>
      </c>
      <c r="J16" s="260">
        <f t="shared" si="2"/>
        <v>42661</v>
      </c>
      <c r="K16" s="267"/>
      <c r="L16" s="280"/>
      <c r="M16" s="280"/>
      <c r="N16" s="280"/>
      <c r="O16" s="272"/>
    </row>
    <row r="17" spans="2:15">
      <c r="B17" t="s">
        <v>413</v>
      </c>
      <c r="C17" s="251">
        <f>VLOOKUP($B$1,$M$38:$N$51,2,FALSE)</f>
        <v>42569</v>
      </c>
      <c r="D17" s="251">
        <f ca="1">OFFSET($J$39,MATCH($C$17,$J$39:J41,0),0)</f>
        <v>42753</v>
      </c>
      <c r="F17" s="271"/>
      <c r="G17" s="255">
        <f t="shared" si="3"/>
        <v>11</v>
      </c>
      <c r="H17" s="268">
        <f t="shared" si="0"/>
        <v>42704</v>
      </c>
      <c r="I17" s="259">
        <f t="shared" si="1"/>
        <v>42692</v>
      </c>
      <c r="J17" s="260">
        <f t="shared" si="2"/>
        <v>42692</v>
      </c>
      <c r="K17" s="267"/>
      <c r="L17" s="280"/>
      <c r="M17" s="280"/>
      <c r="N17" s="280"/>
      <c r="O17" s="272"/>
    </row>
    <row r="18" spans="2:15">
      <c r="F18" s="271"/>
      <c r="G18" s="255">
        <f t="shared" si="3"/>
        <v>12</v>
      </c>
      <c r="H18" s="268">
        <f t="shared" si="0"/>
        <v>42735</v>
      </c>
      <c r="I18" s="259">
        <f t="shared" si="1"/>
        <v>42722</v>
      </c>
      <c r="J18" s="260">
        <f t="shared" si="2"/>
        <v>42723</v>
      </c>
      <c r="K18" s="267"/>
      <c r="L18" s="280"/>
      <c r="M18" s="280"/>
      <c r="N18" s="280"/>
      <c r="O18" s="272"/>
    </row>
    <row r="19" spans="2:15" ht="13.5" thickBot="1">
      <c r="C19" s="251"/>
      <c r="F19" s="271"/>
      <c r="G19" s="256">
        <f t="shared" si="3"/>
        <v>13</v>
      </c>
      <c r="H19" s="269">
        <f t="shared" si="0"/>
        <v>42766</v>
      </c>
      <c r="I19" s="261">
        <f t="shared" si="1"/>
        <v>42753</v>
      </c>
      <c r="J19" s="262">
        <f t="shared" si="2"/>
        <v>42753</v>
      </c>
      <c r="K19" s="267"/>
      <c r="L19" s="280"/>
      <c r="M19" s="280"/>
      <c r="N19" s="280"/>
      <c r="O19" s="272"/>
    </row>
    <row r="20" spans="2:15">
      <c r="C20" s="251"/>
      <c r="F20" s="271"/>
      <c r="G20" s="270"/>
      <c r="H20" s="270"/>
      <c r="I20" s="270"/>
      <c r="J20" s="270"/>
      <c r="K20" s="270"/>
      <c r="L20" s="270"/>
      <c r="M20" s="270"/>
      <c r="N20" s="270"/>
      <c r="O20" s="272"/>
    </row>
    <row r="21" spans="2:15" ht="13.5" thickBot="1">
      <c r="F21" s="271"/>
      <c r="G21" s="267"/>
      <c r="H21" s="267"/>
      <c r="I21" s="267"/>
      <c r="J21" s="267"/>
      <c r="K21" s="267"/>
      <c r="L21" s="267"/>
      <c r="O21" s="272"/>
    </row>
    <row r="22" spans="2:15" ht="13.5" thickBot="1">
      <c r="F22" s="271"/>
      <c r="G22" s="253" t="s">
        <v>412</v>
      </c>
      <c r="H22" s="690" t="s">
        <v>418</v>
      </c>
      <c r="I22" s="692"/>
      <c r="J22" s="691"/>
      <c r="K22" s="267"/>
      <c r="L22" s="253" t="s">
        <v>412</v>
      </c>
      <c r="M22" s="690" t="s">
        <v>418</v>
      </c>
      <c r="N22" s="691"/>
      <c r="O22" s="272"/>
    </row>
    <row r="23" spans="2:15">
      <c r="F23" s="271"/>
      <c r="G23" s="254">
        <v>1</v>
      </c>
      <c r="H23" s="263">
        <f>DATEVALUE("31/01/"&amp;YEAR($B$1))</f>
        <v>42400</v>
      </c>
      <c r="I23" s="257">
        <f>DATE(YEAR(H23),MONTH(H23),DAY(18))</f>
        <v>42387</v>
      </c>
      <c r="J23" s="258">
        <f>IF(WEEKDAY(I23,2)=6,DATE(YEAR(I23),MONTH(I23),DAY(I23)+2),IF(WEEKDAY(I23,2)=7,DATE(YEAR(I23),MONTH(I23),DAY(I23)+1),DATE(YEAR(I23),MONTH(I23),DAY(I23))))</f>
        <v>42387</v>
      </c>
      <c r="K23" s="267"/>
      <c r="L23" s="254">
        <v>1</v>
      </c>
      <c r="M23" s="264">
        <f t="shared" ref="M23:M35" si="4">DATE(YEAR($B$1),$L23+1,DAY(0))</f>
        <v>42400</v>
      </c>
      <c r="N23" s="258">
        <f>$J$23</f>
        <v>42387</v>
      </c>
      <c r="O23" s="272"/>
    </row>
    <row r="24" spans="2:15">
      <c r="F24" s="271"/>
      <c r="G24" s="255">
        <v>2</v>
      </c>
      <c r="H24" s="268">
        <f>DATEVALUE("30/04/"&amp;YEAR($B$1))</f>
        <v>42490</v>
      </c>
      <c r="I24" s="259">
        <f>DATE(YEAR(H24),MONTH(H24),DAY(18))</f>
        <v>42478</v>
      </c>
      <c r="J24" s="260">
        <f>IF(WEEKDAY(I24,2)=6,DATE(YEAR(I24),MONTH(I24),DAY(I24)+2),IF(WEEKDAY(I24,2)=7,DATE(YEAR(I24),MONTH(I24),DAY(I24)+1),DATE(YEAR(I24),MONTH(I24),DAY(I24))))</f>
        <v>42478</v>
      </c>
      <c r="K24" s="267"/>
      <c r="L24" s="255">
        <f>L23+1</f>
        <v>2</v>
      </c>
      <c r="M24" s="265">
        <f t="shared" si="4"/>
        <v>42429</v>
      </c>
      <c r="N24" s="260">
        <f>$J$23</f>
        <v>42387</v>
      </c>
      <c r="O24" s="272"/>
    </row>
    <row r="25" spans="2:15">
      <c r="F25" s="271"/>
      <c r="G25" s="255">
        <v>3</v>
      </c>
      <c r="H25" s="268">
        <f>DATEVALUE("31/07/"&amp;YEAR($B$1))</f>
        <v>42582</v>
      </c>
      <c r="I25" s="259">
        <f>DATE(YEAR(H25),MONTH(H25),DAY(18))</f>
        <v>42569</v>
      </c>
      <c r="J25" s="260">
        <f>IF(WEEKDAY(I25,2)=6,DATE(YEAR(I25),MONTH(I25),DAY(I25)+2),IF(WEEKDAY(I25,2)=7,DATE(YEAR(I25),MONTH(I25),DAY(I25)+1),DATE(YEAR(I25),MONTH(I25),DAY(I25))))</f>
        <v>42569</v>
      </c>
      <c r="K25" s="267"/>
      <c r="L25" s="255">
        <f t="shared" ref="L25:L34" si="5">L24+1</f>
        <v>3</v>
      </c>
      <c r="M25" s="265">
        <f t="shared" si="4"/>
        <v>42460</v>
      </c>
      <c r="N25" s="260">
        <f>$J$23</f>
        <v>42387</v>
      </c>
      <c r="O25" s="272"/>
    </row>
    <row r="26" spans="2:15">
      <c r="F26" s="271"/>
      <c r="G26" s="255">
        <v>4</v>
      </c>
      <c r="H26" s="268">
        <f>DATEVALUE("31/10/"&amp;YEAR($B$1))</f>
        <v>42674</v>
      </c>
      <c r="I26" s="259">
        <f>DATE(YEAR(H26),MONTH(H26),DAY(18))</f>
        <v>42661</v>
      </c>
      <c r="J26" s="260">
        <f>IF(WEEKDAY(I26,2)=6,DATE(YEAR(I26),MONTH(I26),DAY(I26)+2),IF(WEEKDAY(I26,2)=7,DATE(YEAR(I26),MONTH(I26),DAY(I26)+1),DATE(YEAR(I26),MONTH(I26),DAY(I26))))</f>
        <v>42661</v>
      </c>
      <c r="K26" s="267"/>
      <c r="L26" s="255">
        <f t="shared" si="5"/>
        <v>4</v>
      </c>
      <c r="M26" s="265">
        <f t="shared" si="4"/>
        <v>42490</v>
      </c>
      <c r="N26" s="260">
        <f>$J$24</f>
        <v>42478</v>
      </c>
      <c r="O26" s="273"/>
    </row>
    <row r="27" spans="2:15" ht="13.5" thickBot="1">
      <c r="F27" s="271"/>
      <c r="G27" s="256">
        <v>5</v>
      </c>
      <c r="H27" s="269">
        <f>DATEVALUE("31/01/"&amp;YEAR($B$1)+1)</f>
        <v>42766</v>
      </c>
      <c r="I27" s="261">
        <f>DATE(YEAR(H27),MONTH(H27),DAY(18))</f>
        <v>42753</v>
      </c>
      <c r="J27" s="262">
        <f>IF(WEEKDAY(I27,2)=6,DATE(YEAR(I27),MONTH(I27),DAY(I27)+2),IF(WEEKDAY(I27,2)=7,DATE(YEAR(I27),MONTH(I27),DAY(I27)+1),DATE(YEAR(I27),MONTH(I27),DAY(I27))))</f>
        <v>42753</v>
      </c>
      <c r="K27" s="267"/>
      <c r="L27" s="255">
        <f t="shared" si="5"/>
        <v>5</v>
      </c>
      <c r="M27" s="265">
        <f t="shared" si="4"/>
        <v>42521</v>
      </c>
      <c r="N27" s="260">
        <f>$J$24</f>
        <v>42478</v>
      </c>
      <c r="O27" s="272"/>
    </row>
    <row r="28" spans="2:15">
      <c r="F28" s="271"/>
      <c r="G28" s="267"/>
      <c r="H28" s="267"/>
      <c r="I28" s="267"/>
      <c r="J28" s="267"/>
      <c r="K28" s="267"/>
      <c r="L28" s="255">
        <f t="shared" si="5"/>
        <v>6</v>
      </c>
      <c r="M28" s="265">
        <f t="shared" si="4"/>
        <v>42551</v>
      </c>
      <c r="N28" s="260">
        <f>$J$24</f>
        <v>42478</v>
      </c>
      <c r="O28" s="272"/>
    </row>
    <row r="29" spans="2:15">
      <c r="F29" s="271"/>
      <c r="G29" s="267"/>
      <c r="H29" s="267"/>
      <c r="I29" s="267"/>
      <c r="J29" s="267"/>
      <c r="K29" s="267"/>
      <c r="L29" s="255">
        <f t="shared" si="5"/>
        <v>7</v>
      </c>
      <c r="M29" s="265">
        <f t="shared" si="4"/>
        <v>42582</v>
      </c>
      <c r="N29" s="260">
        <f>$J$25</f>
        <v>42569</v>
      </c>
      <c r="O29" s="272"/>
    </row>
    <row r="30" spans="2:15">
      <c r="F30" s="271"/>
      <c r="G30" s="267"/>
      <c r="H30" s="267"/>
      <c r="I30" s="267"/>
      <c r="J30" s="267"/>
      <c r="K30" s="267"/>
      <c r="L30" s="255">
        <f t="shared" si="5"/>
        <v>8</v>
      </c>
      <c r="M30" s="265">
        <f t="shared" si="4"/>
        <v>42613</v>
      </c>
      <c r="N30" s="260">
        <f>$J$25</f>
        <v>42569</v>
      </c>
      <c r="O30" s="272"/>
    </row>
    <row r="31" spans="2:15">
      <c r="F31" s="271"/>
      <c r="G31" s="267"/>
      <c r="H31" s="267"/>
      <c r="I31" s="267"/>
      <c r="J31" s="267"/>
      <c r="K31" s="267"/>
      <c r="L31" s="255">
        <f t="shared" si="5"/>
        <v>9</v>
      </c>
      <c r="M31" s="265">
        <f t="shared" si="4"/>
        <v>42643</v>
      </c>
      <c r="N31" s="260">
        <f>$J$25</f>
        <v>42569</v>
      </c>
      <c r="O31" s="272"/>
    </row>
    <row r="32" spans="2:15">
      <c r="F32" s="271"/>
      <c r="G32" s="267"/>
      <c r="H32" s="267"/>
      <c r="I32" s="267"/>
      <c r="J32" s="267"/>
      <c r="K32" s="267"/>
      <c r="L32" s="255">
        <f t="shared" si="5"/>
        <v>10</v>
      </c>
      <c r="M32" s="265">
        <f t="shared" si="4"/>
        <v>42674</v>
      </c>
      <c r="N32" s="260">
        <f>$J$26</f>
        <v>42661</v>
      </c>
      <c r="O32" s="272"/>
    </row>
    <row r="33" spans="6:15">
      <c r="F33" s="271"/>
      <c r="G33" s="267"/>
      <c r="H33" s="267"/>
      <c r="I33" s="267"/>
      <c r="J33" s="267"/>
      <c r="K33" s="267"/>
      <c r="L33" s="255">
        <f t="shared" si="5"/>
        <v>11</v>
      </c>
      <c r="M33" s="265">
        <f t="shared" si="4"/>
        <v>42704</v>
      </c>
      <c r="N33" s="260">
        <f>$J$26</f>
        <v>42661</v>
      </c>
      <c r="O33" s="272"/>
    </row>
    <row r="34" spans="6:15">
      <c r="F34" s="271"/>
      <c r="G34" s="267"/>
      <c r="H34" s="267"/>
      <c r="I34" s="267"/>
      <c r="J34" s="267"/>
      <c r="K34" s="267"/>
      <c r="L34" s="255">
        <f t="shared" si="5"/>
        <v>12</v>
      </c>
      <c r="M34" s="265">
        <f t="shared" si="4"/>
        <v>42735</v>
      </c>
      <c r="N34" s="260">
        <f>$J$26</f>
        <v>42661</v>
      </c>
      <c r="O34" s="272"/>
    </row>
    <row r="35" spans="6:15" ht="13.5" thickBot="1">
      <c r="F35" s="271"/>
      <c r="G35" s="267"/>
      <c r="H35" s="267"/>
      <c r="I35" s="267"/>
      <c r="J35" s="267"/>
      <c r="K35" s="267"/>
      <c r="L35" s="256">
        <f>L34+1</f>
        <v>13</v>
      </c>
      <c r="M35" s="266">
        <f t="shared" si="4"/>
        <v>42766</v>
      </c>
      <c r="N35" s="262">
        <f>$J$27</f>
        <v>42753</v>
      </c>
      <c r="O35" s="272"/>
    </row>
    <row r="36" spans="6:15">
      <c r="F36" s="271"/>
      <c r="G36" s="267"/>
      <c r="H36" s="267"/>
      <c r="I36" s="267"/>
      <c r="J36" s="267"/>
      <c r="K36" s="267"/>
      <c r="L36" s="267"/>
      <c r="O36" s="272"/>
    </row>
    <row r="37" spans="6:15" ht="13.5" thickBot="1">
      <c r="F37" s="271"/>
      <c r="G37" s="267"/>
      <c r="H37" s="267"/>
      <c r="I37" s="267"/>
      <c r="J37" s="267"/>
      <c r="K37" s="267"/>
      <c r="L37" s="267"/>
      <c r="O37" s="272"/>
    </row>
    <row r="38" spans="6:15" ht="13.5" thickBot="1">
      <c r="F38" s="271"/>
      <c r="G38" s="253" t="s">
        <v>419</v>
      </c>
      <c r="H38" s="690" t="s">
        <v>416</v>
      </c>
      <c r="I38" s="692"/>
      <c r="J38" s="691"/>
      <c r="K38" s="267"/>
      <c r="L38" s="253" t="s">
        <v>419</v>
      </c>
      <c r="M38" s="690" t="s">
        <v>418</v>
      </c>
      <c r="N38" s="691"/>
      <c r="O38" s="272"/>
    </row>
    <row r="39" spans="6:15">
      <c r="F39" s="271"/>
      <c r="G39" s="254">
        <v>1</v>
      </c>
      <c r="H39" s="263">
        <f>DATEVALUE("31/01/"&amp;YEAR($B$1))</f>
        <v>42400</v>
      </c>
      <c r="I39" s="257">
        <f>DATE(YEAR(H39),MONTH(H39),DAY(18))</f>
        <v>42387</v>
      </c>
      <c r="J39" s="258">
        <f>IF(WEEKDAY(I39,2)=6,DATE(YEAR(I39),MONTH(I39),DAY(I39)+2),IF(WEEKDAY(I39,2)=7,DATE(YEAR(I39),MONTH(I39),DAY(I39)+1),DATE(YEAR(I39),MONTH(I39),DAY(I39))))</f>
        <v>42387</v>
      </c>
      <c r="K39" s="267"/>
      <c r="L39" s="254">
        <v>1</v>
      </c>
      <c r="M39" s="264">
        <f t="shared" ref="M39:M51" si="6">DATE(YEAR($B$1),$L39+1,DAY(0))</f>
        <v>42400</v>
      </c>
      <c r="N39" s="258">
        <f t="shared" ref="N39:N44" si="7">$J$23</f>
        <v>42387</v>
      </c>
      <c r="O39" s="272"/>
    </row>
    <row r="40" spans="6:15">
      <c r="F40" s="271"/>
      <c r="G40" s="255">
        <v>2</v>
      </c>
      <c r="H40" s="268">
        <f>DATEVALUE("31/07/"&amp;YEAR($B$1))</f>
        <v>42582</v>
      </c>
      <c r="I40" s="259">
        <f>DATE(YEAR(H40),MONTH(H40),DAY(18))</f>
        <v>42569</v>
      </c>
      <c r="J40" s="260">
        <f>IF(WEEKDAY(I40,2)=6,DATE(YEAR(I40),MONTH(I40),DAY(I40)+2),IF(WEEKDAY(I40,2)=7,DATE(YEAR(I40),MONTH(I40),DAY(I40)+1),DATE(YEAR(I40),MONTH(I40),DAY(I40))))</f>
        <v>42569</v>
      </c>
      <c r="K40" s="267"/>
      <c r="L40" s="255">
        <f>L39+1</f>
        <v>2</v>
      </c>
      <c r="M40" s="265">
        <f t="shared" si="6"/>
        <v>42429</v>
      </c>
      <c r="N40" s="260">
        <f t="shared" si="7"/>
        <v>42387</v>
      </c>
      <c r="O40" s="272"/>
    </row>
    <row r="41" spans="6:15" ht="13.5" thickBot="1">
      <c r="F41" s="271"/>
      <c r="G41" s="256">
        <v>3</v>
      </c>
      <c r="H41" s="269">
        <f>DATEVALUE("31/01/"&amp;YEAR($B$1)+1)</f>
        <v>42766</v>
      </c>
      <c r="I41" s="261">
        <f>DATE(YEAR(H41),MONTH(H41),DAY(18))</f>
        <v>42753</v>
      </c>
      <c r="J41" s="262">
        <f>IF(WEEKDAY(I41,2)=6,DATE(YEAR(I41),MONTH(I41),DAY(I41)+2),IF(WEEKDAY(I41,2)=7,DATE(YEAR(I41),MONTH(I41),DAY(I41)+1),DATE(YEAR(I41),MONTH(I41),DAY(I41))))</f>
        <v>42753</v>
      </c>
      <c r="K41" s="267"/>
      <c r="L41" s="255">
        <f t="shared" ref="L41:L50" si="8">L40+1</f>
        <v>3</v>
      </c>
      <c r="M41" s="265">
        <f t="shared" si="6"/>
        <v>42460</v>
      </c>
      <c r="N41" s="260">
        <f t="shared" si="7"/>
        <v>42387</v>
      </c>
      <c r="O41" s="272"/>
    </row>
    <row r="42" spans="6:15">
      <c r="F42" s="271"/>
      <c r="G42" s="267"/>
      <c r="H42" s="267"/>
      <c r="I42" s="267"/>
      <c r="J42" s="267"/>
      <c r="K42" s="267"/>
      <c r="L42" s="255">
        <f t="shared" si="8"/>
        <v>4</v>
      </c>
      <c r="M42" s="265">
        <f t="shared" si="6"/>
        <v>42490</v>
      </c>
      <c r="N42" s="260">
        <f t="shared" si="7"/>
        <v>42387</v>
      </c>
      <c r="O42" s="272"/>
    </row>
    <row r="43" spans="6:15">
      <c r="F43" s="271"/>
      <c r="G43" s="267"/>
      <c r="H43" s="267"/>
      <c r="I43" s="267"/>
      <c r="J43" s="267"/>
      <c r="K43" s="267"/>
      <c r="L43" s="255">
        <f t="shared" si="8"/>
        <v>5</v>
      </c>
      <c r="M43" s="265">
        <f t="shared" si="6"/>
        <v>42521</v>
      </c>
      <c r="N43" s="260">
        <f t="shared" si="7"/>
        <v>42387</v>
      </c>
      <c r="O43" s="272"/>
    </row>
    <row r="44" spans="6:15">
      <c r="F44" s="271"/>
      <c r="G44" s="267"/>
      <c r="H44" s="267"/>
      <c r="I44" s="267"/>
      <c r="J44" s="267"/>
      <c r="K44" s="267"/>
      <c r="L44" s="255">
        <f t="shared" si="8"/>
        <v>6</v>
      </c>
      <c r="M44" s="265">
        <f t="shared" si="6"/>
        <v>42551</v>
      </c>
      <c r="N44" s="260">
        <f t="shared" si="7"/>
        <v>42387</v>
      </c>
      <c r="O44" s="272"/>
    </row>
    <row r="45" spans="6:15">
      <c r="F45" s="271"/>
      <c r="G45" s="267"/>
      <c r="H45" s="267"/>
      <c r="I45" s="267"/>
      <c r="J45" s="267"/>
      <c r="K45" s="267"/>
      <c r="L45" s="255">
        <f t="shared" si="8"/>
        <v>7</v>
      </c>
      <c r="M45" s="265">
        <f t="shared" si="6"/>
        <v>42582</v>
      </c>
      <c r="N45" s="260">
        <f t="shared" ref="N45:N50" si="9">$J$25</f>
        <v>42569</v>
      </c>
      <c r="O45" s="274"/>
    </row>
    <row r="46" spans="6:15">
      <c r="F46" s="271"/>
      <c r="G46" s="267"/>
      <c r="H46" s="267"/>
      <c r="I46" s="267"/>
      <c r="J46" s="267"/>
      <c r="K46" s="267"/>
      <c r="L46" s="255">
        <f t="shared" si="8"/>
        <v>8</v>
      </c>
      <c r="M46" s="265">
        <f t="shared" si="6"/>
        <v>42613</v>
      </c>
      <c r="N46" s="260">
        <f t="shared" si="9"/>
        <v>42569</v>
      </c>
      <c r="O46" s="275"/>
    </row>
    <row r="47" spans="6:15">
      <c r="F47" s="271"/>
      <c r="G47" s="267"/>
      <c r="H47" s="267"/>
      <c r="I47" s="267"/>
      <c r="J47" s="267"/>
      <c r="K47" s="267"/>
      <c r="L47" s="255">
        <f t="shared" si="8"/>
        <v>9</v>
      </c>
      <c r="M47" s="265">
        <f t="shared" si="6"/>
        <v>42643</v>
      </c>
      <c r="N47" s="260">
        <f t="shared" si="9"/>
        <v>42569</v>
      </c>
      <c r="O47" s="275"/>
    </row>
    <row r="48" spans="6:15">
      <c r="F48" s="271"/>
      <c r="G48" s="267"/>
      <c r="H48" s="267"/>
      <c r="I48" s="267"/>
      <c r="J48" s="267"/>
      <c r="K48" s="267"/>
      <c r="L48" s="255">
        <f t="shared" si="8"/>
        <v>10</v>
      </c>
      <c r="M48" s="265">
        <f t="shared" si="6"/>
        <v>42674</v>
      </c>
      <c r="N48" s="260">
        <f t="shared" si="9"/>
        <v>42569</v>
      </c>
      <c r="O48" s="275"/>
    </row>
    <row r="49" spans="6:15">
      <c r="F49" s="271"/>
      <c r="G49" s="267"/>
      <c r="H49" s="267"/>
      <c r="I49" s="267"/>
      <c r="J49" s="267"/>
      <c r="K49" s="267"/>
      <c r="L49" s="255">
        <f t="shared" si="8"/>
        <v>11</v>
      </c>
      <c r="M49" s="265">
        <f t="shared" si="6"/>
        <v>42704</v>
      </c>
      <c r="N49" s="260">
        <f t="shared" si="9"/>
        <v>42569</v>
      </c>
      <c r="O49" s="272"/>
    </row>
    <row r="50" spans="6:15">
      <c r="F50" s="271"/>
      <c r="G50" s="267"/>
      <c r="H50" s="267"/>
      <c r="I50" s="267"/>
      <c r="J50" s="267"/>
      <c r="K50" s="267"/>
      <c r="L50" s="255">
        <f t="shared" si="8"/>
        <v>12</v>
      </c>
      <c r="M50" s="265">
        <f t="shared" si="6"/>
        <v>42735</v>
      </c>
      <c r="N50" s="260">
        <f t="shared" si="9"/>
        <v>42569</v>
      </c>
      <c r="O50" s="272"/>
    </row>
    <row r="51" spans="6:15" ht="13.5" thickBot="1">
      <c r="F51" s="271"/>
      <c r="G51" s="267"/>
      <c r="H51" s="267"/>
      <c r="I51" s="267"/>
      <c r="J51" s="267"/>
      <c r="K51" s="267"/>
      <c r="L51" s="256">
        <f>L50+1</f>
        <v>13</v>
      </c>
      <c r="M51" s="266">
        <f t="shared" si="6"/>
        <v>42766</v>
      </c>
      <c r="N51" s="262">
        <f>J27</f>
        <v>42753</v>
      </c>
      <c r="O51" s="272"/>
    </row>
    <row r="52" spans="6:15">
      <c r="F52" s="271"/>
      <c r="G52" s="267"/>
      <c r="H52" s="267"/>
      <c r="I52" s="267"/>
      <c r="J52" s="267"/>
      <c r="K52" s="267"/>
      <c r="L52" s="267"/>
      <c r="O52" s="272"/>
    </row>
    <row r="53" spans="6:15" ht="13.5" thickBot="1">
      <c r="F53" s="276"/>
      <c r="G53" s="277"/>
      <c r="H53" s="277"/>
      <c r="I53" s="277"/>
      <c r="J53" s="277"/>
      <c r="K53" s="277"/>
      <c r="L53" s="277"/>
      <c r="M53" s="277"/>
      <c r="N53" s="277"/>
      <c r="O53" s="278"/>
    </row>
  </sheetData>
  <mergeCells count="6">
    <mergeCell ref="M22:N22"/>
    <mergeCell ref="H38:J38"/>
    <mergeCell ref="M38:N38"/>
    <mergeCell ref="F3:O4"/>
    <mergeCell ref="H22:J22"/>
    <mergeCell ref="H6:J6"/>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Current LTV</vt:lpstr>
      <vt:lpstr>Loan Purpose</vt:lpstr>
      <vt:lpstr>O LTV</vt:lpstr>
      <vt:lpstr>Product Type</vt:lpstr>
      <vt:lpstr>Remaining Term</vt:lpstr>
      <vt:lpstr>Repayment Types</vt:lpstr>
      <vt:lpstr>Arrears Input</vt:lpstr>
      <vt:lpstr>Period Date</vt:lpstr>
      <vt:lpstr>'Page 1'!Print_Area</vt:lpstr>
      <vt:lpstr>'Page 11'!Print_Area</vt:lpstr>
      <vt:lpstr>'Page 4'!Print_Area</vt:lpstr>
      <vt:lpstr>'Page 6'!Print_Area</vt:lpstr>
      <vt:lpstr>'Page 9'!Print_Area</vt:lpstr>
    </vt:vector>
  </TitlesOfParts>
  <Company>Alliance &amp; Leicester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Rashtchi, Targol (Santander)</cp:lastModifiedBy>
  <cp:lastPrinted>2016-09-05T14:37:43Z</cp:lastPrinted>
  <dcterms:created xsi:type="dcterms:W3CDTF">2003-11-05T16:29:11Z</dcterms:created>
  <dcterms:modified xsi:type="dcterms:W3CDTF">2016-09-05T14:38:09Z</dcterms:modified>
</cp:coreProperties>
</file>