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Z:\Distributions\a.Covered Bonds\2021\g.July\e.HTT\"/>
    </mc:Choice>
  </mc:AlternateContent>
  <xr:revisionPtr revIDLastSave="0" documentId="13_ncr:1_{B43C8662-A9DD-41F6-94E9-F556DC78E3D0}"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4" i="8" l="1"/>
  <c r="C193" i="8"/>
  <c r="F45" i="8"/>
  <c r="D119" i="8"/>
  <c r="C119" i="8"/>
  <c r="C217" i="8"/>
  <c r="D98" i="19"/>
  <c r="F98" i="19"/>
  <c r="C98" i="19"/>
  <c r="D94" i="19"/>
  <c r="F94" i="19"/>
  <c r="C94" i="19"/>
  <c r="F66" i="19"/>
  <c r="D66" i="19"/>
  <c r="C66" i="19"/>
  <c r="D595" i="19"/>
  <c r="G594" i="19"/>
  <c r="G591"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D360" i="9"/>
  <c r="G357" i="9"/>
  <c r="C360" i="9"/>
  <c r="F358" i="9"/>
  <c r="G358" i="9"/>
  <c r="G359" i="9"/>
  <c r="G356" i="9"/>
  <c r="G360" i="9"/>
  <c r="F356" i="9"/>
  <c r="C353" i="9"/>
  <c r="F348" i="9"/>
  <c r="F350" i="9"/>
  <c r="F352" i="9"/>
  <c r="F346" i="9"/>
  <c r="D353" i="9"/>
  <c r="G348" i="9"/>
  <c r="F347" i="9"/>
  <c r="D328" i="9"/>
  <c r="G310" i="9"/>
  <c r="G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77" i="19"/>
  <c r="F380" i="19"/>
  <c r="F381" i="19"/>
  <c r="G379" i="19"/>
  <c r="F367" i="19"/>
  <c r="G367" i="19"/>
  <c r="G373" i="19"/>
  <c r="G327" i="19"/>
  <c r="G595" i="19"/>
  <c r="F373" i="19"/>
  <c r="G372" i="19"/>
  <c r="G377" i="19"/>
  <c r="F582" i="19"/>
  <c r="F372" i="19"/>
  <c r="G371" i="19"/>
  <c r="G380" i="19"/>
  <c r="F371" i="19"/>
  <c r="G37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6" i="9"/>
  <c r="F577"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343"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300" i="8"/>
  <c r="D293" i="8"/>
  <c r="D300" i="8"/>
  <c r="D292" i="8"/>
  <c r="C290" i="8"/>
  <c r="D290" i="8"/>
  <c r="F292" i="8"/>
  <c r="C293"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<sst xmlns="http://schemas.openxmlformats.org/spreadsheetml/2006/main" count="4978" uniqueCount="2623">
  <si>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</si>
  <si>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</si>
  <si>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</si>
  <si>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</si>
  <si>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</si>
  <si>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</si>
  <si>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</si>
  <si>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</si>
  <si>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</si>
  <si>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</si>
  <si>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</si>
  <si>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</si>
  <si>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</si>
  <si>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</si>
  <si>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</si>
  <si>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</si>
  <si>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</si>
  <si>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</si>
  <si>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</si>
  <si>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</si>
  <si>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</si>
  <si>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</si>
  <si>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</si>
  <si>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</si>
  <si>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</si>
  <si>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</si>
  <si>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</si>
  <si>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</si>
  <si>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</si>
  <si>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</si>
  <si>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</si>
  <si>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</si>
  <si>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</si>
  <si>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</si>
  <si>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</si>
  <si>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</si>
  <si>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</si>
  <si>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</si>
  <si>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</si>
  <si>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</si>
  <si>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</si>
  <si>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</si>
  <si>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</si>
  <si>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</si>
  <si>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</si>
  <si>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</si>
  <si>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</si>
  <si>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</si>
  <si>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</si>
  <si>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</si>
  <si>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</si>
  <si>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</si>
  <si>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</si>
  <si>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</si>
  <si>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</si>
  <si>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</si>
  <si>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</si>
  <si>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</si>
  <si>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</si>
  <si>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</si>
  <si>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</si>
  <si>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</si>
  <si>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</si>
  <si>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</si>
  <si>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</si>
  <si>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</si>
  <si>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</si>
  <si>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</si>
  <si>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</si>
  <si>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</si>
  <si>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</si>
  <si>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</si>
  <si>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</si>
  <si>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</si>
  <si>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</si>
  <si>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</si>
  <si>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</si>
  <si>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</si>
  <si>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</si>
  <si>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</si>
  <si>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</si>
  <si>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</si>
  <si>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</si>
  <si>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</si>
  <si>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</si>
  <si>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</si>
  <si>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</si>
  <si>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</si>
  <si>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</si>
  <si>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</si>
  <si>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</si>
  <si>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</si>
  <si>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</si>
  <si>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</si>
  <si>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</si>
  <si>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</si>
  <si>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</si>
  <si>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</si>
  <si>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</si>
  <si>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</si>
  <si>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</si>
  <si>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</si>
  <si>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</si>
  <si>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</si>
  <si>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</si>
  <si>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</si>
  <si>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</si>
  <si>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</si>
  <si>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</si>
  <si>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</si>
  <si>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</si>
  <si>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</si>
  <si>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</si>
  <si>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</si>
  <si>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</si>
  <si>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</si>
  <si>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</si>
  <si>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</si>
  <si>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</si>
  <si>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</si>
  <si>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</si>
  <si>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</si>
  <si>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</si>
  <si>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</si>
  <si>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</si>
  <si>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</si>
  <si>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</si>
  <si>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</si>
  <si>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</si>
  <si>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</si>
  <si>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</si>
  <si>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</si>
  <si>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</si>
  <si>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</si>
  <si>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</si>
  <si>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</si>
  <si>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</si>
  <si>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</si>
  <si>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</si>
  <si>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</si>
  <si>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</si>
  <si>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</si>
  <si>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</si>
  <si>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</si>
  <si>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</si>
  <si>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</si>
  <si>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</si>
  <si>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</si>
  <si>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</si>
  <si>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</si>
  <si>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</si>
  <si>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</si>
  <si>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</si>
  <si>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</si>
  <si>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</si>
  <si>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</si>
  <si>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</si>
  <si>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</si>
  <si>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</si>
  <si>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</si>
  <si>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</si>
  <si>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</si>
  <si>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</si>
  <si>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</si>
  <si>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</si>
  <si>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</si>
  <si>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</si>
  <si>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</si>
  <si>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</si>
  <si>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</si>
  <si>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</si>
  <si>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</si>
  <si>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</si>
  <si>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</si>
  <si>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</si>
  <si>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</si>
  <si>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</si>
  <si>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</si>
  <si>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</si>
  <si>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</si>
  <si>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</si>
  <si>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</si>
  <si>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</si>
  <si>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</si>
  <si>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</si>
  <si>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</si>
  <si>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</si>
  <si>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</si>
  <si>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</si>
  <si>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</si>
  <si>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</si>
  <si>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</si>
  <si>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</si>
  <si>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</si>
  <si>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</si>
  <si>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</si>
  <si>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</si>
  <si>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</si>
  <si>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</si>
  <si>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</si>
  <si>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</si>
  <si>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</si>
  <si>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</si>
  <si>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</si>
  <si>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</si>
  <si>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</si>
  <si>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</si>
  <si>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</si>
  <si>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</si>
  <si>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</si>
  <si>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</si>
  <si>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</si>
  <si>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</si>
  <si>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</si>
  <si>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</si>
  <si>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</si>
  <si>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</si>
  <si>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</si>
  <si>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</si>
  <si>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</si>
  <si>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</si>
  <si>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</si>
  <si>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</si>
  <si>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</si>
  <si>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</si>
  <si>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</si>
  <si>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</si>
  <si>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</si>
  <si>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</si>
  <si>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</si>
  <si>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</si>
  <si>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</si>
  <si>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</si>
  <si>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</si>
  <si>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</si>
  <si>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</si>
  <si>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</si>
  <si>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</si>
  <si>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</si>
  <si>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</si>
  <si>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</si>
  <si>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</si>
  <si>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</si>
  <si>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</si>
  <si>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</si>
  <si>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</si>
  <si>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</si>
  <si>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</si>
  <si>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</si>
  <si>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</si>
  <si>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</si>
  <si>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</si>
  <si>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</si>
  <si>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</si>
  <si>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</si>
  <si>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</si>
  <si>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</si>
  <si>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</si>
  <si>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</si>
  <si>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</si>
  <si>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</si>
  <si>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</si>
  <si>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</si>
  <si>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</si>
  <si>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</si>
  <si>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</si>
  <si>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</si>
  <si>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</si>
  <si>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</si>
  <si>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</si>
  <si>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</si>
  <si>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</si>
  <si>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</si>
  <si>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</si>
  <si>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</si>
  <si>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</si>
  <si>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</si>
  <si>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</si>
  <si>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</si>
  <si>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</si>
  <si>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</si>
  <si>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</si>
  <si>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</si>
  <si>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</si>
  <si>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</si>
  <si>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</si>
  <si>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</si>
  <si>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</si>
  <si>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</si>
  <si>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</si>
  <si>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</si>
  <si>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</si>
  <si>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</si>
  <si>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</si>
  <si>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</si>
  <si>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</si>
  <si>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</si>
  <si>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</si>
  <si>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</si>
  <si>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</si>
  <si>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</si>
  <si>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</si>
  <si>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</si>
  <si>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</si>
  <si>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</si>
  <si>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</si>
  <si>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</si>
  <si>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</si>
  <si>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</si>
  <si>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</si>
  <si>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</si>
  <si>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</si>
  <si>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</si>
  <si>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</si>
  <si>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</si>
  <si>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</si>
  <si>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</si>
  <si>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</si>
  <si>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</si>
  <si>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</si>
  <si>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</si>
  <si>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</si>
  <si>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</si>
  <si>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</si>
  <si>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</si>
  <si>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</si>
  <si>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</si>
  <si>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</si>
  <si>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</si>
  <si>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</si>
  <si>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</si>
  <si>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</si>
  <si>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</si>
  <si>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</si>
  <si>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</si>
  <si>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</si>
  <si>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</si>
  <si>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</si>
  <si>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</si>
  <si>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</si>
  <si>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</si>
  <si>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</si>
  <si>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</si>
  <si>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</si>
  <si>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</si>
  <si>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</si>
  <si>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</si>
  <si>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</si>
  <si>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</si>
  <si>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</si>
  <si>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</si>
  <si>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</si>
  <si>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</si>
  <si>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</si>
  <si>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</si>
  <si>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</si>
  <si>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</si>
  <si>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</si>
  <si>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</si>
  <si>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</si>
  <si>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</si>
  <si>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</si>
  <si>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</si>
  <si>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</si>
  <si>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</si>
  <si>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</si>
  <si>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</si>
  <si>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</si>
  <si>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</si>
  <si>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</si>
  <si>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</si>
  <si>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</si>
  <si>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</si>
  <si>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</si>
  <si>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</si>
  <si>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</si>
  <si>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</si>
  <si>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</si>
  <si>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</si>
  <si>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</si>
  <si>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</si>
  <si>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</si>
  <si>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</si>
  <si>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</si>
  <si>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</si>
  <si>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</si>
  <si>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</si>
  <si>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</si>
  <si>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</si>
  <si>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</si>
  <si>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</si>
  <si>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</si>
  <si>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</si>
  <si>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</si>
  <si>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</si>
  <si>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</si>
  <si>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</si>
  <si>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</si>
  <si>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</si>
  <si>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</si>
  <si>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</si>
  <si>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</si>
  <si>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</si>
  <si>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</si>
  <si>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</si>
  <si>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</si>
  <si>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</si>
  <si>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</si>
  <si>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</si>
  <si>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</si>
  <si>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</si>
  <si>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</si>
  <si>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</si>
  <si>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</si>
  <si>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</si>
  <si>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</si>
  <si>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</si>
  <si>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</si>
  <si>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</si>
  <si>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</si>
  <si>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</si>
  <si>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</si>
  <si>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</si>
  <si>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</si>
  <si>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</si>
  <si>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</si>
  <si>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</si>
  <si>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</si>
  <si>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</si>
  <si>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</si>
  <si>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</si>
  <si>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</si>
  <si>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</si>
  <si>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</si>
  <si>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</si>
  <si>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</si>
  <si>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</si>
  <si>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</si>
  <si>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</si>
  <si>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</si>
  <si>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</si>
  <si>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</si>
  <si>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</si>
  <si>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</si>
  <si>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</si>
  <si>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</si>
  <si>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</si>
  <si>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</si>
  <si>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</si>
  <si>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</si>
  <si>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</si>
  <si>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</si>
  <si>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</si>
  <si>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</si>
  <si>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</si>
  <si>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</si>
  <si>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</si>
  <si>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</si>
  <si>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</si>
  <si>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</si>
  <si>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</si>
  <si>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</si>
  <si>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</si>
  <si>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</si>
  <si>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</si>
  <si>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</si>
  <si>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</si>
  <si>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</si>
  <si>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</si>
  <si>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</si>
  <si>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</si>
  <si>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</si>
  <si>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</si>
  <si>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</si>
  <si>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</si>
  <si>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</si>
  <si>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</si>
  <si>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</si>
  <si>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</si>
  <si>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</si>
  <si>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</si>
  <si>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</si>
  <si>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</si>
  <si>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</si>
  <si>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</si>
  <si>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</si>
  <si>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</si>
  <si>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</si>
  <si>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</si>
  <si>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</si>
  <si>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</si>
  <si>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</si>
  <si>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</si>
  <si>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</si>
  <si>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</si>
  <si>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</si>
  <si>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</si>
  <si>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</si>
  <si>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</si>
  <si>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</si>
  <si>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</si>
  <si>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</si>
  <si>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</si>
  <si>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</si>
  <si>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</si>
  <si>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</si>
  <si>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</si>
  <si>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</si>
  <si>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</si>
  <si>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</si>
  <si>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</si>
  <si>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</si>
  <si>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</si>
  <si>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</si>
  <si>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</si>
  <si>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</si>
  <si>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</si>
  <si>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</si>
  <si>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</si>
  <si>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</si>
  <si>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</si>
  <si>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</si>
  <si>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</si>
  <si>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</si>
  <si>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</si>
  <si>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</si>
  <si>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</si>
  <si>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</si>
  <si>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</si>
  <si>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</si>
  <si>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</si>
  <si>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</si>
  <si>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</si>
  <si>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</si>
  <si>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</si>
  <si>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</si>
  <si>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</si>
  <si>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</si>
  <si>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</si>
  <si>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</si>
  <si>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</si>
  <si>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</si>
  <si>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</si>
  <si>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</si>
  <si>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</si>
  <si>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</si>
  <si>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</si>
  <si>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</si>
  <si>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</si>
  <si>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</si>
  <si>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</si>
  <si>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</si>
  <si>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</si>
  <si>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</si>
  <si>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</si>
  <si>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</si>
  <si>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</si>
  <si>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</si>
  <si>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</si>
  <si>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</si>
  <si>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</si>
  <si>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</si>
  <si>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</si>
  <si>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</si>
  <si>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</si>
  <si>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</si>
  <si>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</si>
  <si>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</si>
  <si>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</si>
  <si>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</si>
  <si>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</si>
  <si>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</si>
  <si>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</si>
  <si>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</si>
  <si>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</si>
  <si>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</si>
  <si>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</si>
  <si>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</si>
  <si>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</si>
  <si>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</si>
  <si>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</si>
  <si>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</si>
  <si>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</si>
  <si>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</si>
  <si>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</si>
  <si>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</si>
  <si>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</si>
  <si>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</si>
  <si>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</si>
  <si>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</si>
  <si>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</si>
  <si>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</si>
  <si>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</si>
  <si>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</si>
  <si>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</si>
  <si>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</si>
  <si>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</si>
  <si>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</si>
  <si>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</si>
  <si>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</si>
  <si>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</si>
  <si>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</si>
  <si>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</si>
  <si>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</si>
  <si>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</si>
  <si>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</si>
  <si>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</si>
  <si>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</si>
  <si>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</si>
  <si>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</si>
  <si>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</si>
  <si>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</si>
  <si>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</si>
  <si>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</si>
  <si>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</si>
  <si>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</si>
  <si>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</si>
  <si>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</si>
  <si>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</si>
  <si>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</si>
  <si>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</si>
  <si>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</si>
  <si>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</si>
  <si>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</si>
  <si>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</si>
  <si>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</si>
  <si>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</si>
  <si>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</si>
  <si>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</si>
  <si>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</si>
  <si>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</si>
  <si>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</si>
  <si>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</si>
  <si>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</si>
  <si>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</si>
  <si>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</si>
  <si>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</si>
  <si>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</si>
  <si>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</si>
  <si>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</si>
  <si>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</si>
  <si>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</si>
  <si>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</si>
  <si>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</si>
  <si>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</si>
  <si>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</si>
  <si>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</si>
  <si>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</si>
  <si>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</si>
  <si>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</si>
  <si>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</si>
  <si>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</si>
  <si>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</si>
  <si>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</si>
  <si>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</si>
  <si>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</si>
  <si>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</si>
  <si>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</si>
  <si>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</si>
  <si>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</si>
  <si>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</si>
  <si>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</si>
  <si>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</si>
  <si>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</si>
  <si>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</si>
  <si>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</si>
  <si>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</si>
  <si>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</si>
  <si>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</si>
  <si>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</si>
  <si>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</si>
  <si>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</si>
  <si>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</si>
  <si>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</si>
  <si>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</si>
  <si>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</si>
  <si>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</si>
  <si>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</si>
  <si>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</si>
  <si>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</si>
  <si>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</si>
  <si>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</si>
  <si>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</si>
  <si>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</si>
  <si>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</si>
  <si>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</si>
  <si>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</si>
  <si>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</si>
  <si>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</si>
  <si>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</si>
  <si>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</si>
  <si>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</si>
  <si>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</si>
  <si>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</si>
  <si>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</si>
  <si>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</si>
  <si>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</si>
  <si>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</si>
  <si>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</si>
  <si>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</si>
  <si>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</si>
  <si>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</si>
  <si>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</si>
  <si>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</si>
  <si>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</si>
  <si>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</si>
  <si>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</si>
  <si>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</si>
  <si>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</si>
  <si>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</si>
  <si>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</si>
  <si>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</si>
  <si>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</si>
  <si>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</si>
  <si>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</si>
  <si>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</si>
  <si>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</si>
  <si>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</si>
  <si>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</si>
  <si>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</si>
  <si>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</si>
  <si>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</si>
  <si>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</si>
  <si>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</si>
  <si>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</si>
  <si>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</si>
  <si>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</si>
  <si>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</si>
  <si>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</si>
  <si>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</si>
  <si>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</si>
  <si>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</si>
  <si>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</si>
  <si>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</si>
  <si>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</si>
  <si>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</si>
  <si>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</si>
  <si>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</si>
  <si>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</si>
  <si>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</si>
  <si>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</si>
  <si>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</si>
  <si>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</si>
  <si>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</si>
  <si>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</si>
  <si>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</si>
  <si>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</si>
  <si>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</si>
  <si>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</si>
  <si>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</si>
  <si>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</si>
  <si>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</si>
  <si>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</si>
  <si>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</si>
  <si>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</si>
  <si>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</si>
  <si>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</si>
  <si>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</si>
  <si>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</si>
  <si>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</si>
  <si>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</si>
  <si>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</si>
  <si>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</si>
  <si>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</si>
  <si>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</si>
  <si>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</si>
  <si>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</si>
  <si>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</si>
  <si>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</si>
  <si>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</si>
  <si>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</si>
  <si>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</si>
  <si>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</si>
  <si>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</si>
  <si>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</si>
  <si>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</si>
  <si>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</si>
  <si>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</si>
  <si>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</si>
  <si>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</si>
  <si>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</si>
  <si>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</si>
  <si>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</si>
  <si>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</si>
  <si>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</si>
  <si>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</si>
  <si>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</si>
  <si>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</si>
  <si>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</si>
  <si>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</si>
  <si>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</si>
  <si>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</si>
  <si>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</si>
  <si>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</si>
  <si>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</si>
  <si>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</si>
  <si>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</si>
  <si>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</si>
  <si>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</si>
  <si>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</si>
  <si>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</si>
  <si>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</si>
  <si>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</si>
  <si>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</si>
  <si>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</si>
  <si>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</si>
  <si>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</si>
  <si>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</si>
  <si>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</si>
  <si>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</si>
  <si>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</si>
  <si>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</si>
  <si>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</si>
  <si>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</si>
  <si>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</si>
  <si>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</si>
  <si>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</si>
  <si>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</si>
  <si>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</si>
  <si>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</si>
  <si>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</si>
  <si>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</si>
  <si>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</si>
  <si>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</si>
  <si>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</si>
  <si>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</si>
  <si>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</si>
  <si>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</si>
  <si>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</si>
  <si>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</si>
  <si>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</si>
  <si>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</si>
  <si>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</si>
  <si>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</si>
  <si>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</si>
  <si>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</si>
  <si>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</si>
  <si>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</si>
  <si>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</si>
  <si>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</si>
  <si>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</si>
  <si>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</si>
  <si>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</si>
  <si>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</si>
  <si>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</si>
  <si>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</si>
  <si>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</si>
  <si>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</si>
  <si>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</si>
  <si>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</si>
  <si>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</si>
  <si>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</si>
  <si>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</si>
  <si>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</si>
  <si>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</si>
  <si>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</si>
  <si>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</si>
  <si>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</si>
  <si>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</si>
  <si>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</si>
  <si>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</si>
  <si>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</si>
  <si>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</si>
  <si>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</si>
  <si>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</si>
  <si>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</si>
  <si>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</si>
  <si>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</si>
  <si>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</si>
  <si>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</si>
  <si>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</si>
  <si>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</si>
  <si>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</si>
  <si>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</si>
  <si>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</si>
  <si>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</si>
  <si>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</si>
  <si>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</si>
  <si>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</si>
  <si>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</si>
  <si>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</si>
  <si>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</si>
  <si>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</si>
  <si>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</si>
  <si>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</si>
  <si>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</si>
  <si>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</si>
  <si>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</si>
  <si>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</si>
  <si>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</si>
  <si>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</si>
  <si>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</si>
  <si>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</si>
  <si>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</si>
  <si>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</si>
  <si>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</si>
  <si>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</si>
  <si>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</si>
  <si>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</si>
  <si>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</si>
  <si>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</si>
  <si>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</si>
  <si>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</si>
  <si>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</si>
  <si>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</si>
  <si>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</si>
  <si>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</si>
  <si>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</si>
  <si>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</si>
  <si>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</si>
  <si>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</si>
  <si>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</si>
  <si>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</si>
  <si>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</si>
  <si>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</si>
  <si>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</si>
  <si>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</si>
  <si>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</si>
  <si>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</si>
  <si>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</si>
  <si>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</si>
  <si>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</si>
  <si>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</si>
  <si>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</si>
  <si>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</si>
  <si>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</si>
  <si>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</si>
  <si>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</si>
  <si>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</si>
  <si>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</si>
  <si>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</si>
  <si>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</si>
  <si>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</si>
  <si>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</si>
  <si>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</si>
  <si>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</si>
  <si>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</si>
  <si>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</si>
  <si>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</si>
  <si>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</si>
  <si>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</si>
  <si>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</si>
  <si>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</si>
  <si>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</si>
  <si>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</si>
  <si>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</si>
  <si>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</si>
  <si>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</si>
  <si>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</si>
  <si>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</si>
  <si>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</si>
  <si>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</si>
  <si>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</si>
  <si>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</si>
  <si>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</si>
  <si>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</si>
  <si>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</si>
  <si>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</si>
  <si>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</si>
  <si>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</si>
  <si>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</si>
  <si>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</si>
  <si>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</si>
  <si>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</si>
  <si>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</si>
  <si>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</si>
  <si>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</si>
  <si>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</si>
  <si>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</si>
  <si>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</si>
  <si>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</si>
  <si>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</si>
  <si>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</si>
  <si>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</si>
  <si>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</si>
  <si>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</si>
  <si>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</si>
  <si>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</si>
  <si>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</si>
  <si>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</si>
  <si>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</si>
  <si>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</si>
  <si>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</si>
  <si>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</si>
  <si>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</si>
  <si>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</si>
  <si>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</si>
  <si>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</si>
  <si>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</si>
  <si>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</si>
  <si>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</si>
  <si>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</si>
  <si>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</si>
  <si>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</si>
  <si>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</si>
  <si>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</si>
  <si>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</si>
  <si>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</si>
  <si>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</si>
  <si>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</si>
  <si>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</si>
  <si>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</si>
  <si>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</si>
  <si>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</si>
  <si>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</si>
  <si>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</si>
  <si>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</si>
  <si>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</si>
  <si>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</si>
  <si>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</si>
  <si>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</si>
  <si>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</si>
  <si>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</si>
  <si>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</si>
  <si>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</si>
  <si>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</si>
  <si>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</si>
  <si>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</si>
  <si>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</si>
  <si>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</si>
  <si>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</si>
  <si>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</si>
  <si>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</si>
  <si>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</si>
  <si>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</si>
  <si>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</si>
  <si>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</si>
  <si>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</si>
  <si>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</si>
  <si>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</si>
  <si>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</si>
  <si>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</si>
  <si>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</si>
  <si>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</si>
  <si>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</si>
  <si>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</si>
  <si>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</si>
  <si>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</si>
  <si>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</si>
  <si>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</si>
  <si>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</si>
  <si>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</si>
  <si>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</si>
  <si>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</si>
  <si>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</si>
  <si>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</si>
  <si>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</si>
  <si>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</si>
  <si>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</si>
  <si>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</si>
  <si>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</si>
  <si>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</si>
  <si>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</si>
  <si>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</si>
  <si>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</si>
  <si>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</si>
  <si>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</si>
  <si>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</si>
  <si>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</si>
  <si>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</si>
  <si>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</si>
  <si>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</si>
  <si>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</si>
  <si>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</si>
  <si>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</si>
  <si>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</si>
  <si>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</si>
  <si>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</si>
  <si>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</si>
  <si>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</si>
  <si>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</si>
  <si>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</si>
  <si>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</si>
  <si>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</si>
  <si>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</si>
  <si>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</si>
  <si>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</si>
  <si>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</si>
  <si>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</si>
  <si>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</si>
  <si>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</si>
  <si>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</si>
  <si>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</si>
  <si>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</si>
  <si>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</si>
  <si>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</si>
  <si>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</si>
  <si>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</si>
  <si>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</si>
  <si>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</si>
  <si>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</si>
  <si>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</si>
  <si>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</si>
  <si>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</si>
  <si>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</si>
  <si>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</si>
  <si>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</si>
  <si>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</si>
  <si>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</si>
  <si>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</si>
  <si>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</si>
  <si>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</si>
  <si>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</si>
  <si>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</si>
  <si>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</si>
  <si>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</si>
  <si>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</si>
  <si>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</si>
  <si>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</si>
  <si>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</si>
  <si>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</si>
  <si>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</si>
  <si>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</si>
  <si>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</si>
  <si>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</si>
  <si>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</si>
  <si>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</si>
  <si>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</si>
  <si>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</si>
  <si>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</si>
  <si>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</si>
  <si>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</si>
  <si>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</si>
  <si>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</si>
  <si>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</si>
  <si>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</si>
  <si>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</si>
  <si>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</si>
  <si>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</si>
  <si>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</si>
  <si>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</si>
  <si>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</si>
  <si>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</si>
  <si>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</si>
  <si>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</si>
  <si>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</si>
  <si>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</si>
  <si>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</si>
  <si>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</si>
  <si>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</si>
  <si>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</si>
  <si>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</si>
  <si>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</si>
  <si>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</si>
  <si>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</si>
  <si>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</si>
  <si>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</si>
  <si>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</si>
  <si>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</si>
  <si>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</si>
  <si>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</si>
  <si>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</si>
  <si>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</si>
  <si>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</si>
  <si>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</si>
  <si>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</si>
  <si>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</si>
  <si>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</si>
  <si>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</si>
  <si>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</si>
  <si>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</si>
  <si>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</si>
  <si>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</si>
  <si>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</si>
  <si>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</si>
  <si>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</si>
  <si>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</si>
  <si>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</si>
  <si>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</si>
  <si>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</si>
  <si>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</si>
  <si>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</si>
  <si>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</si>
  <si>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</si>
  <si>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</si>
  <si>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</si>
  <si>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</si>
  <si>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</si>
  <si>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</si>
  <si>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</si>
  <si>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</si>
  <si>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</si>
  <si>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</si>
  <si>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</si>
  <si>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</si>
  <si>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</si>
  <si>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</si>
  <si>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</si>
  <si>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</si>
  <si>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</si>
  <si>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</si>
  <si>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</si>
  <si>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</si>
  <si>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</si>
  <si>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</si>
  <si>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</si>
  <si>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</si>
  <si>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</si>
  <si>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</si>
  <si>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</si>
  <si>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</si>
  <si>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</si>
  <si>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</si>
  <si>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</si>
  <si>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</si>
  <si>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</si>
  <si>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</si>
  <si>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</si>
  <si>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</si>
  <si>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</si>
  <si>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</si>
  <si>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</si>
  <si>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</si>
  <si>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</si>
  <si>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</si>
  <si>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</si>
  <si>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</si>
  <si>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</si>
  <si>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</si>
  <si>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</si>
  <si>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</si>
  <si>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</si>
  <si>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</si>
  <si>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</si>
  <si>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</si>
  <si>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</si>
  <si>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</si>
  <si>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</si>
  <si>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</si>
  <si>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</si>
  <si>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</si>
  <si>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</si>
  <si>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</si>
  <si>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</si>
  <si>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</si>
  <si>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</si>
  <si>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</si>
  <si>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</si>
  <si>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</si>
  <si>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</si>
  <si>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</si>
  <si>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</si>
  <si>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</si>
  <si>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</si>
  <si>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</si>
  <si>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</si>
  <si>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</si>
  <si>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</si>
  <si>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</si>
  <si>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</si>
  <si>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</si>
  <si>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</si>
  <si>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</si>
  <si>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</si>
  <si>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</si>
  <si>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</si>
  <si>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</si>
  <si>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</si>
  <si>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</si>
  <si>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</si>
  <si>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</si>
  <si>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</si>
  <si>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</si>
  <si>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</si>
  <si>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</si>
  <si>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</si>
  <si>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</si>
  <si>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</si>
  <si>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</si>
  <si>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</si>
  <si>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</si>
  <si>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</si>
  <si>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</si>
  <si>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</si>
  <si>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</si>
  <si>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</si>
  <si>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</si>
  <si>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</si>
  <si>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</si>
  <si>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</si>
  <si>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</si>
  <si>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</si>
  <si>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</si>
  <si>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</si>
  <si>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</si>
  <si>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</si>
  <si>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</si>
  <si>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</si>
  <si>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</si>
  <si>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</si>
  <si>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</si>
  <si>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</si>
  <si>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</si>
  <si>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</si>
  <si>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</si>
  <si>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</si>
  <si>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</si>
  <si>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</si>
  <si>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</si>
  <si>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</si>
  <si>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</si>
  <si>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</si>
  <si>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</si>
  <si>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</si>
  <si>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</si>
  <si>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</si>
  <si>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</si>
  <si>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</si>
  <si>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</si>
  <si>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</si>
  <si>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</si>
  <si>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</si>
  <si>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</si>
  <si>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</si>
  <si>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</si>
  <si>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</si>
  <si>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</si>
  <si>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</si>
  <si>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</si>
  <si>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</si>
  <si>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</si>
  <si>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</si>
  <si>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</si>
  <si>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</si>
  <si>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</si>
  <si>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</si>
  <si>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</si>
  <si>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</si>
  <si>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</si>
  <si>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</si>
  <si>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</si>
  <si>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</si>
  <si>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</si>
  <si>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</si>
  <si>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</si>
  <si>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</si>
  <si>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</si>
  <si>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</si>
  <si>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</si>
  <si>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</si>
  <si>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</si>
  <si>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</si>
  <si>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</si>
  <si>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</si>
  <si>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</si>
  <si>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</si>
  <si>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</si>
  <si>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</si>
  <si>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</si>
  <si>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</si>
  <si>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</si>
  <si>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</si>
  <si>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</si>
  <si>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</si>
  <si>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</si>
  <si>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</si>
  <si>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</si>
  <si>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</si>
  <si>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</si>
  <si>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</si>
  <si>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</si>
  <si>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</si>
  <si>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</si>
  <si>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</si>
  <si>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</si>
  <si>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</si>
  <si>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</si>
  <si>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</si>
  <si>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</si>
  <si>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</si>
  <si>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</si>
  <si>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</si>
  <si>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</si>
  <si>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</si>
  <si>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</si>
  <si>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</si>
  <si>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</si>
  <si>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</si>
  <si>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</si>
  <si>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</si>
  <si>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</si>
  <si>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</si>
  <si>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</si>
  <si>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</si>
  <si>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</si>
  <si>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</si>
  <si>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</si>
  <si>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</si>
  <si>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</si>
  <si>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</si>
  <si>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</si>
  <si>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</si>
  <si>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</si>
  <si>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</si>
  <si>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</si>
  <si>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</si>
  <si>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</si>
  <si>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</si>
  <si>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</si>
  <si>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</si>
  <si>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</si>
  <si>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</si>
  <si>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</si>
  <si>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</si>
  <si>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</si>
  <si>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</si>
  <si>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</si>
  <si>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</si>
  <si>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</si>
  <si>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</si>
  <si>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</si>
  <si>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</si>
  <si>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</si>
  <si>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</si>
  <si>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</si>
  <si>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</si>
  <si>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</si>
  <si>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</si>
  <si>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</si>
  <si>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</si>
  <si>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</si>
  <si>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</si>
  <si>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</si>
  <si>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</si>
  <si>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</si>
  <si>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</si>
  <si>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</si>
  <si>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</si>
  <si>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</si>
  <si>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</si>
  <si>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</si>
  <si>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</si>
  <si>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</si>
  <si>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</si>
  <si>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</si>
  <si>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</si>
  <si>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</si>
  <si>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</si>
  <si>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</si>
  <si>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</si>
  <si>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</si>
  <si>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</si>
  <si>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</si>
  <si>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</si>
  <si>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</si>
  <si>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</si>
  <si>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</si>
  <si>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</si>
  <si>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</si>
  <si>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</si>
  <si>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</si>
  <si>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</si>
  <si>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</si>
  <si>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</si>
  <si>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</si>
  <si>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</si>
  <si>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</si>
  <si>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</si>
  <si>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</si>
  <si>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</si>
  <si>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</si>
  <si>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</si>
  <si>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</si>
  <si>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</si>
  <si>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</si>
  <si>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</si>
  <si>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</si>
  <si>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</si>
  <si>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</si>
  <si>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</si>
  <si>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</si>
  <si>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</si>
  <si>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</si>
  <si>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</si>
  <si>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</si>
  <si>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</si>
  <si>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</si>
  <si>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</si>
  <si>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</si>
  <si>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</si>
  <si>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</si>
  <si>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</si>
  <si>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</si>
  <si>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</si>
  <si>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</si>
  <si>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</si>
  <si>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</si>
  <si>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</si>
  <si>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</si>
  <si>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</si>
  <si>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</si>
  <si>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</si>
  <si>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</si>
  <si>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</si>
  <si>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</si>
  <si>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</si>
  <si>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</si>
  <si>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</si>
  <si>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</si>
  <si>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</si>
  <si>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</si>
  <si>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</si>
  <si>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</si>
  <si>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</si>
  <si>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</si>
  <si>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</si>
  <si>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</si>
  <si>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</si>
  <si>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</si>
  <si>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</si>
  <si>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</si>
  <si>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</si>
  <si>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</si>
  <si>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</si>
  <si>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</si>
  <si>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</si>
  <si>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</si>
  <si>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</si>
  <si>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</si>
  <si>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</si>
  <si>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</si>
  <si>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</si>
  <si>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</si>
  <si>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</si>
  <si>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</si>
  <si>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</si>
  <si>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</si>
  <si>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</si>
  <si>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</si>
  <si>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</si>
  <si>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</si>
  <si>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</si>
  <si>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</si>
  <si>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</si>
  <si>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</si>
  <si>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</si>
  <si>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</si>
  <si>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</si>
  <si>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</si>
  <si>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</si>
  <si>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</si>
  <si>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</si>
  <si>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</si>
  <si>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</si>
  <si>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</si>
  <si>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</si>
  <si>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</si>
  <si>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</si>
  <si>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</si>
  <si>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</si>
  <si>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</si>
  <si>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</si>
  <si>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</si>
  <si>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</si>
  <si>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</si>
  <si>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</si>
  <si>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</si>
  <si>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</si>
  <si>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</si>
  <si>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</si>
  <si>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</si>
  <si>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</si>
  <si>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</si>
  <si>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</si>
  <si>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</si>
  <si>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</si>
  <si>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</si>
  <si>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</si>
  <si>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</si>
  <si>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</si>
  <si>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</si>
  <si>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</si>
  <si>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</si>
  <si>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</si>
  <si>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</si>
  <si>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</si>
  <si>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</si>
  <si>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</si>
  <si>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</si>
  <si>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</si>
  <si>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</si>
  <si>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</si>
  <si>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</si>
  <si>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</si>
  <si>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</si>
  <si>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</si>
  <si>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</si>
  <si>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</si>
  <si>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</si>
  <si>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</si>
  <si>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</si>
  <si>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</si>
  <si>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</si>
  <si>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</si>
  <si>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</si>
  <si>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</si>
  <si>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</si>
  <si>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</si>
  <si>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</si>
  <si>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</si>
  <si>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</si>
  <si>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</si>
  <si>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</si>
  <si>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</si>
  <si>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</si>
  <si>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</si>
  <si>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</si>
  <si>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</si>
  <si>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</si>
  <si>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</si>
  <si>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</si>
  <si>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</si>
  <si>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</si>
  <si>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</si>
  <si>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</si>
  <si>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</si>
  <si>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</si>
  <si>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</si>
  <si>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</si>
  <si>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</si>
  <si>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</si>
  <si>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</si>
  <si>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</si>
  <si>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</si>
  <si>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</si>
  <si>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</si>
  <si>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</si>
  <si>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</si>
  <si>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</si>
  <si>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</si>
  <si>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</si>
  <si>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</si>
  <si>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</si>
  <si>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</si>
  <si>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</si>
  <si>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</si>
  <si>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</si>
  <si>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</si>
  <si>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</si>
  <si>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</si>
  <si>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</si>
  <si>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</si>
  <si>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</si>
  <si>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</si>
  <si>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</si>
  <si>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</si>
  <si>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</si>
  <si>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</si>
  <si>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</si>
  <si>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</si>
  <si>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</si>
  <si>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</si>
  <si>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</si>
  <si>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</si>
  <si>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</si>
  <si>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</si>
  <si>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</si>
  <si>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</si>
  <si>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</si>
  <si>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</si>
  <si>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</si>
  <si>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</si>
  <si>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</si>
  <si>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</si>
  <si>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</si>
  <si>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</si>
  <si>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</si>
  <si>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</si>
  <si>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</si>
  <si>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</si>
  <si>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</si>
  <si>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</si>
  <si>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</si>
  <si>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</si>
  <si>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</si>
  <si>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</si>
  <si>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</si>
  <si>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</si>
  <si>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</si>
  <si>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</si>
  <si>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</si>
  <si>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</si>
  <si>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</si>
  <si>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</si>
  <si>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</si>
  <si>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</si>
  <si>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</si>
  <si>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</si>
  <si>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</si>
  <si>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</si>
  <si>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</si>
  <si>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</si>
  <si>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</si>
  <si>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</si>
  <si>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</si>
  <si>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</si>
  <si>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</si>
  <si>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</si>
  <si>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</si>
  <si>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</si>
  <si>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</si>
  <si>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</si>
  <si>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</si>
  <si>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</si>
  <si>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</si>
  <si>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</si>
  <si>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</si>
  <si>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</si>
  <si>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</si>
  <si>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</si>
  <si>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</si>
  <si>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</si>
  <si>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</si>
  <si>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</si>
  <si>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</si>
  <si>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</si>
  <si>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</si>
  <si>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</si>
  <si>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</si>
  <si>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</si>
  <si>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</si>
  <si>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</si>
  <si>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</si>
  <si>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</si>
  <si>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</si>
  <si>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</si>
  <si>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</si>
  <si>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</si>
  <si>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</si>
  <si>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</si>
  <si>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</si>
  <si>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</si>
  <si>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</si>
  <si>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</si>
  <si>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</si>
  <si>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</si>
  <si>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</si>
  <si>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</si>
  <si>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</si>
  <si>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</si>
  <si>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</si>
  <si>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</si>
  <si>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</si>
  <si>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</si>
  <si>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</si>
  <si>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</si>
  <si>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</si>
  <si>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</si>
  <si>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</si>
  <si>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</si>
  <si>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</si>
  <si>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</si>
  <si>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</si>
  <si>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</si>
  <si>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</si>
  <si>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</si>
  <si>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</si>
  <si>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</si>
  <si>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</si>
  <si>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</si>
  <si>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</si>
  <si>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</si>
  <si>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</si>
  <si>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</si>
  <si>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</si>
  <si>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</si>
  <si>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</si>
  <si>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</si>
  <si>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</si>
  <si>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</si>
  <si>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</si>
  <si>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</si>
  <si>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</si>
  <si>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</si>
  <si>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</si>
  <si>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</si>
  <si>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</si>
  <si>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</si>
  <si>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</si>
  <si>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</si>
  <si>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</si>
  <si>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</si>
  <si>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</si>
  <si>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</si>
  <si>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</si>
  <si>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</si>
  <si>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</si>
  <si>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</si>
  <si>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</si>
  <si>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</si>
  <si>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</si>
  <si>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</si>
  <si>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</si>
  <si>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</si>
  <si>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</si>
  <si>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</si>
  <si>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</si>
  <si>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</si>
  <si>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</si>
  <si>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</si>
  <si>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</si>
  <si>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</si>
  <si>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</si>
  <si>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</si>
  <si>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</si>
  <si>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</si>
  <si>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</si>
  <si>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</si>
  <si>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</si>
  <si>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</si>
  <si>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</si>
  <si>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</si>
  <si>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</si>
  <si>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</si>
  <si>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</si>
  <si>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</si>
  <si>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</si>
  <si>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</si>
  <si>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</si>
  <si>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</si>
  <si>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</si>
  <si>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</si>
  <si>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</si>
  <si>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</si>
  <si>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</si>
  <si>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</si>
  <si>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</si>
  <si>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</si>
  <si>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</si>
  <si>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</si>
  <si>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</si>
  <si>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</si>
  <si>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</si>
  <si>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</si>
  <si>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</si>
  <si>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</si>
  <si>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</si>
  <si>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</si>
  <si>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</si>
  <si>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</si>
  <si>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</si>
  <si>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</si>
  <si>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</si>
  <si>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</si>
  <si>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</si>
  <si>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</si>
  <si>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</si>
  <si>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</si>
  <si>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</si>
  <si>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</si>
  <si>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</si>
  <si>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</si>
  <si>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</si>
  <si>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</si>
  <si>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</si>
  <si>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</si>
  <si>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</si>
  <si>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</si>
  <si>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</si>
  <si>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</si>
  <si>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</si>
  <si>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</si>
  <si>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</si>
  <si>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</si>
  <si>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</si>
  <si>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</si>
  <si>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</si>
  <si>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</si>
  <si>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</si>
  <si>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</si>
  <si>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</si>
  <si>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</si>
  <si>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</si>
  <si>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</si>
  <si>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</si>
  <si>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</si>
  <si>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</si>
  <si>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</si>
  <si>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</si>
  <si>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</si>
  <si>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</si>
  <si>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</si>
  <si>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</si>
  <si>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</si>
  <si>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</si>
  <si>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</si>
  <si>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</si>
  <si>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</si>
  <si>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</si>
  <si>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</si>
  <si>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</si>
  <si>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</si>
  <si>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</si>
  <si>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</si>
  <si>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</si>
  <si>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</si>
  <si>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</si>
  <si>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</si>
  <si>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</si>
  <si>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</si>
  <si>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</si>
  <si>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</si>
  <si>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</si>
  <si>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</si>
  <si>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</si>
  <si>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</si>
  <si>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</si>
  <si>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</si>
  <si>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</si>
  <si>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</si>
  <si>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</si>
  <si>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</si>
  <si>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</si>
  <si>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</si>
  <si>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</si>
  <si>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</si>
  <si>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</si>
  <si>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</si>
  <si>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</si>
  <si>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</si>
  <si>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</si>
  <si>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</si>
  <si>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</si>
  <si>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</si>
  <si>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</si>
  <si>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</si>
  <si>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</si>
  <si>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</si>
  <si>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</si>
  <si>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</si>
  <si>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</si>
  <si>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</si>
  <si>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</si>
  <si>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</si>
  <si>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</si>
  <si>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</si>
  <si>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</si>
  <si>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</si>
  <si>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</si>
  <si>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</si>
  <si>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</si>
  <si>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</si>
  <si>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</si>
  <si>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</si>
  <si>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</si>
  <si>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</si>
  <si>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</si>
  <si>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</si>
  <si>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</si>
  <si>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</si>
  <si>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</si>
  <si>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</si>
  <si>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</si>
  <si>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</si>
  <si>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</si>
  <si>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</si>
  <si>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</si>
  <si>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</si>
  <si>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</si>
  <si>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</si>
  <si>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</si>
  <si>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</si>
  <si>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</si>
  <si>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</si>
  <si>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</si>
  <si>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</si>
  <si>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</si>
  <si>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</si>
  <si>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</si>
  <si>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</si>
  <si>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</si>
  <si>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</si>
  <si>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</si>
  <si>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</si>
  <si>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</si>
  <si>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</si>
  <si>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</si>
  <si>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</si>
  <si>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</si>
  <si>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</si>
  <si>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</si>
  <si>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</si>
  <si>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</si>
  <si>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</si>
  <si>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</si>
  <si>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</si>
  <si>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</si>
  <si>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</si>
  <si>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</si>
  <si>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</si>
  <si>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</si>
  <si>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</si>
  <si>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</si>
  <si>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</si>
  <si>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</si>
  <si>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</si>
  <si>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</si>
  <si>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</si>
  <si>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</si>
  <si>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</si>
  <si>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</si>
  <si>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</si>
  <si>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</si>
  <si>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</si>
  <si>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</si>
  <si>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</si>
  <si>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</si>
  <si>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</si>
  <si>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</si>
  <si>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</si>
  <si>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</si>
  <si>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</si>
  <si>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</si>
  <si>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</si>
  <si>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</si>
  <si>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</si>
  <si>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</si>
  <si>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</si>
  <si>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</si>
  <si>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</si>
  <si>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</si>
  <si>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</si>
  <si>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</si>
  <si>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</si>
  <si>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</si>
  <si>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</si>
  <si>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</si>
  <si>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</si>
  <si>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</si>
  <si>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</si>
  <si>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</si>
  <si>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</si>
  <si>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</si>
  <si>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</si>
  <si>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</si>
  <si>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</si>
  <si>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</si>
  <si>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</si>
  <si>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</si>
  <si>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</si>
  <si>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</si>
  <si>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</si>
  <si>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</si>
  <si>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</si>
  <si>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</si>
  <si>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</si>
  <si>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</si>
  <si>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</si>
  <si>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</si>
  <si>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</si>
  <si>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</si>
  <si>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</si>
  <si>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</si>
  <si>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</si>
  <si>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</si>
  <si>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</si>
  <si>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</si>
  <si>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</si>
  <si>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</si>
  <si>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</si>
  <si>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</si>
  <si>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</si>
  <si>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</si>
  <si>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</si>
  <si>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</si>
  <si>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</si>
  <si>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</si>
  <si>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</si>
  <si>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</si>
  <si>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</si>
  <si>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</si>
  <si>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</si>
  <si>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</si>
  <si>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</si>
  <si>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</si>
  <si>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</si>
  <si>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</si>
  <si>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</si>
  <si>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</si>
  <si>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</si>
  <si>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</si>
  <si>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</si>
  <si>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</si>
  <si>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</si>
  <si>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</si>
  <si>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</si>
  <si>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</si>
  <si>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</si>
  <si>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</si>
  <si>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</si>
  <si>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</si>
  <si>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</si>
  <si>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</si>
  <si>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</si>
  <si>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</si>
  <si>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</si>
  <si>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</si>
  <si>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</si>
  <si>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</si>
  <si>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</si>
  <si>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</si>
  <si>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</si>
  <si>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</si>
  <si>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</si>
  <si>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</si>
  <si>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</si>
  <si>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</si>
  <si>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</si>
  <si>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</si>
  <si>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</si>
  <si>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</si>
  <si>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</si>
  <si>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</si>
  <si>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</si>
  <si>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</si>
  <si>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</si>
  <si>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</si>
  <si>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</si>
  <si>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</si>
  <si>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</si>
  <si>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</si>
  <si>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</si>
  <si>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</si>
  <si>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</si>
  <si>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</si>
  <si>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</si>
  <si>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</si>
  <si>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</si>
  <si>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</si>
  <si>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</si>
  <si>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</si>
  <si>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</si>
  <si>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</si>
  <si>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</si>
  <si>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</si>
  <si>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</si>
  <si>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</si>
  <si>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</si>
  <si>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</si>
  <si>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</si>
  <si>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</si>
  <si>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</si>
  <si>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</si>
  <si>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</si>
  <si>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</si>
  <si>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</si>
  <si>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</si>
  <si>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</si>
  <si>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</si>
  <si>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</si>
  <si>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</si>
  <si>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</si>
  <si>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</si>
  <si>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</si>
  <si>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</si>
  <si>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</si>
  <si>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</si>
  <si>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</si>
  <si>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</si>
  <si>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</si>
  <si>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</si>
  <si>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</si>
  <si>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</si>
  <si>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</si>
  <si>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</si>
  <si>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</si>
  <si>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</si>
  <si>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</si>
  <si>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</si>
  <si>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</si>
  <si>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</si>
  <si>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</si>
  <si>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</si>
  <si>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</si>
  <si>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</si>
  <si>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</si>
  <si>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</si>
  <si>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</si>
  <si>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</si>
  <si>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</si>
  <si>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</si>
  <si>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</si>
  <si>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</si>
  <si>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</si>
  <si>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</si>
  <si>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</si>
  <si>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</si>
  <si>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</si>
  <si>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</si>
  <si>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</si>
  <si>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</si>
  <si>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</si>
  <si>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</si>
  <si>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</si>
  <si>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</si>
  <si>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</si>
  <si>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</si>
  <si>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</si>
  <si>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</si>
  <si>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</si>
  <si>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</si>
  <si>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</si>
  <si>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</si>
  <si>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</si>
  <si>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</si>
  <si>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</si>
  <si>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</si>
  <si>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</si>
  <si>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</si>
  <si>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</si>
  <si>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</si>
  <si>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</si>
  <si>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</si>
  <si>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</si>
  <si>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</si>
  <si>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</si>
  <si>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</si>
  <si>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</si>
  <si>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</si>
  <si>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</si>
  <si>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</si>
  <si>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</si>
  <si>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</si>
  <si>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</si>
  <si>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</si>
  <si>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</si>
  <si>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</si>
  <si>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</si>
  <si>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</si>
  <si>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</si>
  <si>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</si>
  <si>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</si>
  <si>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</si>
  <si>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</si>
  <si>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</si>
  <si>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</si>
  <si>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</si>
  <si>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</si>
  <si>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</si>
  <si>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</si>
  <si>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</si>
  <si>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</si>
  <si>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</si>
  <si>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</si>
  <si>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</si>
  <si>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</si>
  <si>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</si>
  <si>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</si>
  <si>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</si>
  <si>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</si>
  <si>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</si>
  <si>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</si>
  <si>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</si>
  <si>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</si>
  <si>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</si>
  <si>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</si>
  <si>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</si>
  <si>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</si>
  <si>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</si>
  <si>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</si>
  <si>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</si>
  <si>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</si>
  <si>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</si>
  <si>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</si>
  <si>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</si>
  <si>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</si>
  <si>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</si>
  <si>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</si>
  <si>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</si>
  <si>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</si>
  <si>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</si>
  <si>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</si>
  <si>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</si>
  <si>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</si>
  <si>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</si>
  <si>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</si>
  <si>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</si>
  <si>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</si>
  <si>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</si>
  <si>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</si>
  <si>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</si>
  <si>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</si>
  <si>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</si>
  <si>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</si>
  <si>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</si>
  <si>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</si>
  <si>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</si>
  <si>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</si>
  <si>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</si>
  <si>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</si>
  <si>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</si>
  <si>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</si>
  <si>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</si>
  <si>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</si>
  <si>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</si>
  <si>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</si>
  <si>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</si>
  <si>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</si>
  <si>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</si>
  <si>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</si>
  <si>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</si>
  <si>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</si>
  <si>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</si>
  <si>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</si>
  <si>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</si>
  <si>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</si>
  <si>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</si>
  <si>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</si>
  <si>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</si>
  <si>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</si>
  <si>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</si>
  <si>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</si>
  <si>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</si>
  <si>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</si>
  <si>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</si>
  <si>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</si>
  <si>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</si>
  <si>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</si>
  <si>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</si>
  <si>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</si>
  <si>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</si>
  <si>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</si>
  <si>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</si>
  <si>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</si>
  <si>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</si>
  <si>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</si>
  <si>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</si>
  <si>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</si>
  <si>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</si>
  <si>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</si>
  <si>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</si>
  <si>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</si>
  <si>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</si>
  <si>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</si>
  <si>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</si>
  <si>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</si>
  <si>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</si>
  <si>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</si>
  <si>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</si>
  <si>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</si>
  <si>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</si>
  <si>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</si>
  <si>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</si>
  <si>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</si>
  <si>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</si>
  <si>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</si>
  <si>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</si>
  <si>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</si>
  <si>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</si>
  <si>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</si>
  <si>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</si>
  <si>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</si>
  <si>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</si>
  <si>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</si>
  <si>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</si>
  <si>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</si>
  <si>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</si>
  <si>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</si>
  <si>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</si>
  <si>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</si>
  <si>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</si>
  <si>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</si>
  <si>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</si>
  <si>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</si>
  <si>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</si>
  <si>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</si>
  <si>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</si>
  <si>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</si>
  <si>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</si>
  <si>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</si>
  <si>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</si>
  <si>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</si>
  <si>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</si>
  <si>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</si>
  <si>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</si>
  <si>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</si>
  <si>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</si>
  <si>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</si>
  <si>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</si>
  <si>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</si>
  <si>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</si>
  <si>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</si>
  <si>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</si>
  <si>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</si>
  <si>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</si>
  <si>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</si>
  <si>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</si>
  <si>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</si>
  <si>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</si>
  <si>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</si>
  <si>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</si>
  <si>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</si>
  <si>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</si>
  <si>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</si>
  <si>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</si>
  <si>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</si>
  <si>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</si>
  <si>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</si>
  <si>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</si>
  <si>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</si>
  <si>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</si>
  <si>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</si>
  <si>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</si>
  <si>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</si>
  <si>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</si>
  <si>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</si>
  <si>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</si>
  <si>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</si>
  <si>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</si>
  <si>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</si>
  <si>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</si>
  <si>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</si>
  <si>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</si>
  <si>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</si>
  <si>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</si>
  <si>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</si>
  <si>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</si>
  <si>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</si>
  <si>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</si>
  <si>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</si>
  <si>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</si>
  <si>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</si>
  <si>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</si>
  <si>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</si>
  <si>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</si>
  <si>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</si>
  <si>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</si>
  <si>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</si>
  <si>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</si>
  <si>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</si>
  <si>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</si>
  <si>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</si>
  <si>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</si>
  <si>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</si>
  <si>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</si>
  <si>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</si>
  <si>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</si>
  <si>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</si>
  <si>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</si>
  <si>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</si>
  <si>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</si>
  <si>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</si>
  <si>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</si>
  <si>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</si>
  <si>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</si>
  <si>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</si>
  <si>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</si>
  <si>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</si>
  <si>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</si>
  <si>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</si>
  <si>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</si>
  <si>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</si>
  <si>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</si>
  <si>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</si>
  <si>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</si>
  <si>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</si>
  <si>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</si>
  <si>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</si>
  <si>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</si>
  <si>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</si>
  <si>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</si>
  <si>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</si>
  <si>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</si>
  <si>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</si>
  <si>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</si>
  <si>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</si>
  <si>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</si>
  <si>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</si>
  <si>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</si>
  <si>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</si>
  <si>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</si>
  <si>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</si>
  <si>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</si>
  <si>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</si>
  <si>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</si>
  <si>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</si>
  <si>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</si>
  <si>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</si>
  <si>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</si>
  <si>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</si>
  <si>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</si>
  <si>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</si>
  <si>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</si>
  <si>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</si>
  <si>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</si>
  <si>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</si>
  <si>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</si>
  <si>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</si>
  <si>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</si>
  <si>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</si>
  <si>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</si>
  <si>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</si>
  <si>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</si>
  <si>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</si>
  <si>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</si>
  <si>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</si>
  <si>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</si>
  <si>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</si>
  <si>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</si>
  <si>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</si>
  <si>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</si>
  <si>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</si>
  <si>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</si>
  <si>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</si>
  <si>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</si>
  <si>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</si>
  <si>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</si>
  <si>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</si>
  <si>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</si>
  <si>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</si>
  <si>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</si>
  <si>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</si>
  <si>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</si>
  <si>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</si>
  <si>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</si>
  <si>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</si>
  <si>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</si>
  <si>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</si>
  <si>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</si>
  <si>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</si>
  <si>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</si>
  <si>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</si>
  <si>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</si>
  <si>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</si>
  <si>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</si>
  <si>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</si>
  <si>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</si>
  <si>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</si>
  <si>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</si>
  <si>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</si>
  <si>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</si>
  <si>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</si>
  <si>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</si>
  <si>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</si>
  <si>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</si>
  <si>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</si>
  <si>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</si>
  <si>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</si>
  <si>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</si>
  <si>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</si>
  <si>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</si>
  <si>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</si>
  <si>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</si>
  <si>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</si>
  <si>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</si>
  <si>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</si>
  <si>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</si>
  <si>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</si>
  <si>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</si>
  <si>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</si>
  <si>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</si>
  <si>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</si>
  <si>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</si>
  <si>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</si>
  <si>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</si>
  <si>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</si>
  <si>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</si>
  <si>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</si>
  <si>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</si>
  <si>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</si>
  <si>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</si>
  <si>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</si>
  <si>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</si>
  <si>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</si>
  <si>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</si>
  <si>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</si>
  <si>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</si>
  <si>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</si>
  <si>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</si>
  <si>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</si>
  <si>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</si>
  <si>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</si>
  <si>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</si>
  <si>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</si>
  <si>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</si>
  <si>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</si>
  <si>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</si>
  <si>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</si>
  <si>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</si>
  <si>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</si>
  <si>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</si>
  <si>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CS</t>
  </si>
  <si>
    <t>National Australia Bank Limited</t>
  </si>
  <si>
    <t>F8SB4JFBSYQFRQEH3Z21</t>
  </si>
  <si>
    <t>Natixis</t>
  </si>
  <si>
    <t>KX1WK48MPD4Y2NCUIZ63</t>
  </si>
  <si>
    <t>Cover Pool Swap, IRS and CS</t>
  </si>
  <si>
    <t>Santander UK PLC</t>
  </si>
  <si>
    <t>Reporting Date: 30/06/2021</t>
  </si>
  <si>
    <t>Cut-off Date: 30/06/2021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</si>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</sst>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C4" sqref="C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9" sqref="Q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2587</v>
      </c>
      <c r="G8" s="7"/>
      <c r="H8" s="7"/>
      <c r="I8" s="7"/>
      <c r="J8" s="8"/>
    </row>
    <row r="9" spans="2:10" ht="21" x14ac:dyDescent="0.25">
      <c r="B9" s="6"/>
      <c r="C9" s="7"/>
      <c r="D9" s="7"/>
      <c r="E9" s="7"/>
      <c r="F9" s="11" t="s">
        <v>2588</v>
      </c>
      <c r="G9" s="7"/>
      <c r="H9" s="7"/>
      <c r="I9" s="7"/>
      <c r="J9" s="8"/>
    </row>
    <row r="10" spans="2:10" ht="21" x14ac:dyDescent="0.25">
      <c r="B10" s="6"/>
      <c r="C10" s="7"/>
      <c r="D10" s="7"/>
      <c r="E10" s="7"/>
      <c r="F10" s="11" t="s">
        <v>2589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19" zoomScale="85" zoomScaleNormal="85" workbookViewId="0">
      <selection activeCell="F45" sqref="F45"/>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44377</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22483.156864</v>
      </c>
      <c r="F38" s="41"/>
      <c r="H38" s="22"/>
      <c r="L38" s="22"/>
      <c r="M38" s="22"/>
    </row>
    <row r="39" spans="1:14" x14ac:dyDescent="0.25">
      <c r="A39" s="24" t="s">
        <v>66</v>
      </c>
      <c r="B39" s="41" t="s">
        <v>67</v>
      </c>
      <c r="C39" s="307">
        <v>14564.211981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0.5437262855917504</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19005.507286</v>
      </c>
      <c r="E53" s="49"/>
      <c r="F53" s="158">
        <f>IF($C$58=0,"",IF(C53="[for completion]","",C53/$C$58))</f>
        <v>0.8453220070525892</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3477.6495789999999</v>
      </c>
      <c r="E56" s="49"/>
      <c r="F56" s="166">
        <f t="shared" si="0"/>
        <v>0.15467799294741075</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22483.156865000001</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18.57</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121.45</v>
      </c>
      <c r="D70" s="313" t="s">
        <v>1194</v>
      </c>
      <c r="E70" s="20"/>
      <c r="F70" s="158">
        <f t="shared" ref="F70:F76" si="2">IF($C$77=0,"",IF(C70="[for completion]","",C70/$C$77))</f>
        <v>6.3902520900517793E-3</v>
      </c>
      <c r="G70" s="158" t="str">
        <f>IF($D$77=0,"",IF(D70="[Mark as ND1 if not relevant]","",D70/$D$77))</f>
        <v/>
      </c>
      <c r="H70" s="22"/>
      <c r="L70" s="22"/>
      <c r="M70" s="22"/>
      <c r="N70" s="54"/>
    </row>
    <row r="71" spans="1:14" x14ac:dyDescent="0.25">
      <c r="A71" s="24" t="s">
        <v>115</v>
      </c>
      <c r="B71" s="139" t="s">
        <v>1516</v>
      </c>
      <c r="C71" s="312">
        <v>255.22</v>
      </c>
      <c r="D71" s="313" t="s">
        <v>1194</v>
      </c>
      <c r="E71" s="20"/>
      <c r="F71" s="158">
        <f t="shared" si="2"/>
        <v>1.3428737245146274E-2</v>
      </c>
      <c r="G71" s="158" t="str">
        <f t="shared" ref="G71:G76" si="3">IF($D$77=0,"",IF(D71="[Mark as ND1 if not relevant]","",D71/$D$77))</f>
        <v/>
      </c>
      <c r="H71" s="22"/>
      <c r="L71" s="22"/>
      <c r="M71" s="22"/>
      <c r="N71" s="54"/>
    </row>
    <row r="72" spans="1:14" x14ac:dyDescent="0.25">
      <c r="A72" s="24" t="s">
        <v>116</v>
      </c>
      <c r="B72" s="138" t="s">
        <v>1517</v>
      </c>
      <c r="C72" s="312">
        <v>229.57</v>
      </c>
      <c r="D72" s="313" t="s">
        <v>1194</v>
      </c>
      <c r="E72" s="20"/>
      <c r="F72" s="158">
        <f t="shared" si="2"/>
        <v>1.207912863164419E-2</v>
      </c>
      <c r="G72" s="158" t="str">
        <f t="shared" si="3"/>
        <v/>
      </c>
      <c r="H72" s="22"/>
      <c r="L72" s="22"/>
      <c r="M72" s="22"/>
      <c r="N72" s="54"/>
    </row>
    <row r="73" spans="1:14" x14ac:dyDescent="0.25">
      <c r="A73" s="24" t="s">
        <v>117</v>
      </c>
      <c r="B73" s="138" t="s">
        <v>1518</v>
      </c>
      <c r="C73" s="312">
        <v>274.91000000000003</v>
      </c>
      <c r="D73" s="313" t="s">
        <v>1194</v>
      </c>
      <c r="E73" s="20"/>
      <c r="F73" s="158">
        <f t="shared" si="2"/>
        <v>1.4464752590169903E-2</v>
      </c>
      <c r="G73" s="158" t="str">
        <f t="shared" si="3"/>
        <v/>
      </c>
      <c r="H73" s="22"/>
      <c r="L73" s="22"/>
      <c r="M73" s="22"/>
      <c r="N73" s="54"/>
    </row>
    <row r="74" spans="1:14" x14ac:dyDescent="0.25">
      <c r="A74" s="24" t="s">
        <v>118</v>
      </c>
      <c r="B74" s="138" t="s">
        <v>1519</v>
      </c>
      <c r="C74" s="312">
        <v>370.68</v>
      </c>
      <c r="D74" s="313" t="s">
        <v>1194</v>
      </c>
      <c r="E74" s="20"/>
      <c r="F74" s="158">
        <f t="shared" si="2"/>
        <v>1.9503817577113162E-2</v>
      </c>
      <c r="G74" s="158" t="str">
        <f t="shared" si="3"/>
        <v/>
      </c>
      <c r="H74" s="22"/>
      <c r="L74" s="22"/>
      <c r="M74" s="22"/>
      <c r="N74" s="54"/>
    </row>
    <row r="75" spans="1:14" x14ac:dyDescent="0.25">
      <c r="A75" s="24" t="s">
        <v>119</v>
      </c>
      <c r="B75" s="138" t="s">
        <v>1520</v>
      </c>
      <c r="C75" s="312">
        <v>2797.06</v>
      </c>
      <c r="D75" s="313" t="s">
        <v>1194</v>
      </c>
      <c r="E75" s="20"/>
      <c r="F75" s="158">
        <f t="shared" si="2"/>
        <v>0.14717100461918672</v>
      </c>
      <c r="G75" s="158" t="str">
        <f t="shared" si="3"/>
        <v/>
      </c>
      <c r="H75" s="22"/>
      <c r="L75" s="22"/>
      <c r="M75" s="22"/>
      <c r="N75" s="54"/>
    </row>
    <row r="76" spans="1:14" x14ac:dyDescent="0.25">
      <c r="A76" s="24" t="s">
        <v>120</v>
      </c>
      <c r="B76" s="138" t="s">
        <v>1521</v>
      </c>
      <c r="C76" s="312">
        <v>14956.62</v>
      </c>
      <c r="D76" s="313" t="s">
        <v>1194</v>
      </c>
      <c r="E76" s="20"/>
      <c r="F76" s="158">
        <f t="shared" si="2"/>
        <v>0.78696230724668792</v>
      </c>
      <c r="G76" s="158" t="str">
        <f t="shared" si="3"/>
        <v/>
      </c>
      <c r="H76" s="22"/>
      <c r="L76" s="22"/>
      <c r="M76" s="22"/>
      <c r="N76" s="54"/>
    </row>
    <row r="77" spans="1:14" x14ac:dyDescent="0.25">
      <c r="A77" s="24" t="s">
        <v>121</v>
      </c>
      <c r="B77" s="58" t="s">
        <v>100</v>
      </c>
      <c r="C77" s="151">
        <f>SUM(C70:C76)</f>
        <v>19005.510000000002</v>
      </c>
      <c r="D77" s="151">
        <f>SUM(D70:D76)</f>
        <v>0</v>
      </c>
      <c r="E77" s="41"/>
      <c r="F77" s="159">
        <f>SUM(F70:F76)</f>
        <v>1</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3.25</v>
      </c>
      <c r="D89" s="312">
        <v>4.1738040137919006</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2586.5119</v>
      </c>
      <c r="D93" s="312">
        <v>105.3973</v>
      </c>
      <c r="E93" s="20"/>
      <c r="F93" s="158">
        <f>IF($C$100=0,"",IF(C93="[for completion]","",IF(C93="","",C93/$C$100)))</f>
        <v>0.17759367299612772</v>
      </c>
      <c r="G93" s="158">
        <f>IF($D$100=0,"",IF(D93="[Mark as ND1 if not relevant]","",IF(D93="","",D93/$D$100)))</f>
        <v>7.2367320756864771E-3</v>
      </c>
      <c r="H93" s="22"/>
      <c r="L93" s="22"/>
      <c r="M93" s="22"/>
      <c r="N93" s="54"/>
    </row>
    <row r="94" spans="1:14" x14ac:dyDescent="0.25">
      <c r="A94" s="24" t="s">
        <v>143</v>
      </c>
      <c r="B94" s="139" t="s">
        <v>1516</v>
      </c>
      <c r="C94" s="312">
        <v>2021.9094070000001</v>
      </c>
      <c r="D94" s="312">
        <v>2543.5520999999999</v>
      </c>
      <c r="E94" s="20"/>
      <c r="F94" s="158">
        <f t="shared" ref="F94:F99" si="6">IF($C$100=0,"",IF(C94="[for completion]","",IF(C94="","",C94/$C$100)))</f>
        <v>0.13882724376970876</v>
      </c>
      <c r="G94" s="158">
        <f t="shared" ref="G94:G99" si="7">IF($D$100=0,"",IF(D94="[Mark as ND1 if not relevant]","",IF(D94="","",D94/$D$100)))</f>
        <v>0.17464399057897778</v>
      </c>
      <c r="H94" s="22"/>
      <c r="L94" s="22"/>
      <c r="M94" s="22"/>
      <c r="N94" s="54"/>
    </row>
    <row r="95" spans="1:14" x14ac:dyDescent="0.25">
      <c r="A95" s="24" t="s">
        <v>144</v>
      </c>
      <c r="B95" s="139" t="s">
        <v>1517</v>
      </c>
      <c r="C95" s="312">
        <v>2894.1763999999998</v>
      </c>
      <c r="D95" s="312">
        <v>2105.4483070000001</v>
      </c>
      <c r="E95" s="20"/>
      <c r="F95" s="158">
        <f t="shared" si="6"/>
        <v>0.19871836552335603</v>
      </c>
      <c r="G95" s="158">
        <f t="shared" si="7"/>
        <v>0.14456314627572708</v>
      </c>
      <c r="H95" s="22"/>
      <c r="L95" s="22"/>
      <c r="M95" s="22"/>
      <c r="N95" s="54"/>
    </row>
    <row r="96" spans="1:14" x14ac:dyDescent="0.25">
      <c r="A96" s="24" t="s">
        <v>145</v>
      </c>
      <c r="B96" s="139" t="s">
        <v>1518</v>
      </c>
      <c r="C96" s="312">
        <v>2287.5724740000001</v>
      </c>
      <c r="D96" s="312">
        <v>2748.2</v>
      </c>
      <c r="E96" s="20"/>
      <c r="F96" s="158">
        <f t="shared" si="6"/>
        <v>0.1570680567533824</v>
      </c>
      <c r="G96" s="158">
        <f t="shared" si="7"/>
        <v>0.18869541335880116</v>
      </c>
      <c r="H96" s="22"/>
      <c r="L96" s="22"/>
      <c r="M96" s="22"/>
      <c r="N96" s="54"/>
    </row>
    <row r="97" spans="1:14" x14ac:dyDescent="0.25">
      <c r="A97" s="24" t="s">
        <v>146</v>
      </c>
      <c r="B97" s="139" t="s">
        <v>1519</v>
      </c>
      <c r="C97" s="312">
        <v>1258.45</v>
      </c>
      <c r="D97" s="312">
        <v>2460.1424740000002</v>
      </c>
      <c r="E97" s="20"/>
      <c r="F97" s="158">
        <f t="shared" si="6"/>
        <v>8.6407009293859013E-2</v>
      </c>
      <c r="G97" s="158">
        <f t="shared" si="7"/>
        <v>0.16891696421402147</v>
      </c>
      <c r="H97" s="22"/>
      <c r="L97" s="22"/>
      <c r="M97" s="22"/>
    </row>
    <row r="98" spans="1:14" x14ac:dyDescent="0.25">
      <c r="A98" s="24" t="s">
        <v>147</v>
      </c>
      <c r="B98" s="139" t="s">
        <v>1520</v>
      </c>
      <c r="C98" s="312">
        <v>3442.4198000000001</v>
      </c>
      <c r="D98" s="312">
        <v>4528.2997999999998</v>
      </c>
      <c r="E98" s="20"/>
      <c r="F98" s="158">
        <f t="shared" si="6"/>
        <v>0.23636155560567707</v>
      </c>
      <c r="G98" s="158">
        <f t="shared" si="7"/>
        <v>0.31091965743889699</v>
      </c>
      <c r="H98" s="22"/>
      <c r="L98" s="22"/>
      <c r="M98" s="22"/>
    </row>
    <row r="99" spans="1:14" x14ac:dyDescent="0.25">
      <c r="A99" s="24" t="s">
        <v>148</v>
      </c>
      <c r="B99" s="139" t="s">
        <v>1521</v>
      </c>
      <c r="C99" s="312">
        <v>73.171999999999997</v>
      </c>
      <c r="D99" s="312">
        <v>73.171999999999997</v>
      </c>
      <c r="E99" s="20"/>
      <c r="F99" s="158">
        <f t="shared" si="6"/>
        <v>5.0240960578888721E-3</v>
      </c>
      <c r="G99" s="158">
        <f t="shared" si="7"/>
        <v>5.0240960578888721E-3</v>
      </c>
      <c r="H99" s="22"/>
      <c r="L99" s="22"/>
      <c r="M99" s="22"/>
    </row>
    <row r="100" spans="1:14" x14ac:dyDescent="0.25">
      <c r="A100" s="24" t="s">
        <v>149</v>
      </c>
      <c r="B100" s="58" t="s">
        <v>100</v>
      </c>
      <c r="C100" s="151">
        <f>SUM(C93:C99)</f>
        <v>14564.211981000002</v>
      </c>
      <c r="D100" s="151">
        <f>SUM(D93:D99)</f>
        <v>14564.211981000002</v>
      </c>
      <c r="E100" s="41"/>
      <c r="F100" s="159">
        <f>SUM(F93:F99)</f>
        <v>0.99999999999999989</v>
      </c>
      <c r="G100" s="159">
        <f>SUM(G93:G99)</f>
        <v>0.99999999999999978</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22483.156864</v>
      </c>
      <c r="D119" s="312">
        <f>C38</f>
        <v>22483.156864</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22483.156864</v>
      </c>
      <c r="D129" s="149">
        <f>SUM(D112:D128)</f>
        <v>22483.156864</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7037.3558271499996</v>
      </c>
      <c r="D138" s="312">
        <v>6779.7400740000003</v>
      </c>
      <c r="E138" s="50"/>
      <c r="F138" s="158">
        <f>IF($C$155=0,"",IF(C138="[for completion]","",IF(C138="","",C138/$C$155)))</f>
        <v>0.47645236165753191</v>
      </c>
      <c r="G138" s="158">
        <f>IF($D$155=0,"",IF(D138="[for completion]","",IF(D138="","",D138/$D$155)))</f>
        <v>0.46550682473206445</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6825</v>
      </c>
      <c r="D145" s="312">
        <v>6825</v>
      </c>
      <c r="E145" s="41"/>
      <c r="F145" s="158">
        <f t="shared" si="18"/>
        <v>0.46207516689255851</v>
      </c>
      <c r="G145" s="158">
        <f t="shared" si="19"/>
        <v>0.46861443714934076</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907.96833005999997</v>
      </c>
      <c r="D153" s="312">
        <v>959.47190699999999</v>
      </c>
      <c r="E153" s="41"/>
      <c r="F153" s="158">
        <f t="shared" si="22"/>
        <v>6.1472471449909472E-2</v>
      </c>
      <c r="G153" s="158">
        <f t="shared" si="23"/>
        <v>6.5878738118594807E-2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14770.324157210001</v>
      </c>
      <c r="D155" s="149">
        <f>SUM(D138:D154)</f>
        <v>14564.211981</v>
      </c>
      <c r="E155" s="41"/>
      <c r="F155" s="143">
        <f>SUM(F138:F154)</f>
        <v>1</v>
      </c>
      <c r="G155" s="143">
        <f>SUM(G138:G154)</f>
        <v>1</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9695.3241572099978</v>
      </c>
      <c r="D164" s="312">
        <v>9489.2119810000004</v>
      </c>
      <c r="E164" s="62"/>
      <c r="F164" s="158">
        <f>IF($C$167=0,"",IF(C164="[for completion]","",IF(C164="","",C164/$C$167)))</f>
        <v>0.65640564513117439</v>
      </c>
      <c r="G164" s="158">
        <f>IF($D$167=0,"",IF(D164="[for completion]","",IF(D164="","",D164/$D$167)))</f>
        <v>0.65154311083766969</v>
      </c>
      <c r="H164" s="22"/>
      <c r="L164" s="22"/>
      <c r="M164" s="22"/>
      <c r="N164" s="54"/>
    </row>
    <row r="165" spans="1:14" x14ac:dyDescent="0.25">
      <c r="A165" s="24" t="s">
        <v>224</v>
      </c>
      <c r="B165" s="22" t="s">
        <v>225</v>
      </c>
      <c r="C165" s="312">
        <v>5075</v>
      </c>
      <c r="D165" s="312">
        <v>5075</v>
      </c>
      <c r="E165" s="62"/>
      <c r="F165" s="158">
        <f t="shared" ref="F165:F166" si="26">IF($C$167=0,"",IF(C165="[for completion]","",IF(C165="","",C165/$C$167)))</f>
        <v>0.34359435486882567</v>
      </c>
      <c r="G165" s="158">
        <f t="shared" ref="G165:G166" si="27">IF($D$167=0,"",IF(D165="[for completion]","",IF(D165="","",D165/$D$167)))</f>
        <v>0.34845688916233031</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14770.324157209998</v>
      </c>
      <c r="D167" s="161">
        <f>SUM(D164:D166)</f>
        <v>14564.211981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3477.6495789999999</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3477.6495789999999</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3477.6495789999999</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3477.6495789999999</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3477.6495789999999</v>
      </c>
      <c r="E217" s="62"/>
      <c r="F217" s="158">
        <f>IF($C$38=0,"",IF(C217="[for completion]","",IF(C217="","",C217/$C$38)))</f>
        <v>0.15467799295429049</v>
      </c>
      <c r="G217" s="158">
        <f>IF($C$39=0,"",IF(C217="[for completion]","",IF(C217="","",C217/$C$39)))</f>
        <v>0.23878048352611381</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3477.6495789999999</v>
      </c>
      <c r="E220" s="62"/>
      <c r="F220" s="143">
        <f>SUM(F217:F219)</f>
        <v>0.15467799295429049</v>
      </c>
      <c r="G220" s="143">
        <f>SUM(G217:G219)</f>
        <v>0.23878048352611381</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19467.321377</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430" zoomScale="85" zoomScaleNormal="85" workbookViewId="0">
      <selection activeCell="G447" sqref="G447"/>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19005.509999999998</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19005.509999999998</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189787</v>
      </c>
      <c r="D28" s="312">
        <v>0</v>
      </c>
      <c r="F28" s="107">
        <f>IF(AND(C28="[For completion]",D28="[For completion]"),"[For completion]",SUM(C28:D28))</f>
        <v>189787</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2590</v>
      </c>
      <c r="C99" s="315">
        <v>0.12474855331302796</v>
      </c>
      <c r="D99" s="228">
        <v>0</v>
      </c>
      <c r="E99" s="141"/>
      <c r="F99" s="315">
        <v>0.12474855331302796</v>
      </c>
      <c r="G99" s="107"/>
    </row>
    <row r="100" spans="1:7" x14ac:dyDescent="0.25">
      <c r="A100" s="107" t="s">
        <v>561</v>
      </c>
      <c r="B100" s="294" t="s">
        <v>2591</v>
      </c>
      <c r="C100" s="315">
        <v>4.6470065649210607E-2</v>
      </c>
      <c r="D100" s="228">
        <v>0</v>
      </c>
      <c r="E100" s="141"/>
      <c r="F100" s="315">
        <v>4.6470065649210607E-2</v>
      </c>
      <c r="G100" s="107"/>
    </row>
    <row r="101" spans="1:7" x14ac:dyDescent="0.25">
      <c r="A101" s="107" t="s">
        <v>562</v>
      </c>
      <c r="B101" s="294" t="s">
        <v>2592</v>
      </c>
      <c r="C101" s="315">
        <v>0.19993781270701047</v>
      </c>
      <c r="D101" s="228">
        <v>0</v>
      </c>
      <c r="E101" s="141"/>
      <c r="F101" s="315">
        <v>0.19993781270701047</v>
      </c>
      <c r="G101" s="107"/>
    </row>
    <row r="102" spans="1:7" x14ac:dyDescent="0.25">
      <c r="A102" s="107" t="s">
        <v>563</v>
      </c>
      <c r="B102" s="294" t="s">
        <v>2593</v>
      </c>
      <c r="C102" s="315">
        <v>1.8980310708600311E-2</v>
      </c>
      <c r="D102" s="228">
        <v>0</v>
      </c>
      <c r="E102" s="141"/>
      <c r="F102" s="315">
        <v>1.8980310708600311E-2</v>
      </c>
      <c r="G102" s="107"/>
    </row>
    <row r="103" spans="1:7" x14ac:dyDescent="0.25">
      <c r="A103" s="107" t="s">
        <v>564</v>
      </c>
      <c r="B103" s="294" t="s">
        <v>2594</v>
      </c>
      <c r="C103" s="315">
        <v>7.1630932587291571E-2</v>
      </c>
      <c r="D103" s="228">
        <v>0</v>
      </c>
      <c r="E103" s="141"/>
      <c r="F103" s="315">
        <v>7.1630932587291571E-2</v>
      </c>
      <c r="G103" s="107"/>
    </row>
    <row r="104" spans="1:7" x14ac:dyDescent="0.25">
      <c r="A104" s="107" t="s">
        <v>565</v>
      </c>
      <c r="B104" s="294" t="s">
        <v>2595</v>
      </c>
      <c r="C104" s="315">
        <v>3.5849413739525347E-2</v>
      </c>
      <c r="D104" s="228">
        <v>0</v>
      </c>
      <c r="E104" s="141"/>
      <c r="F104" s="315">
        <v>3.5849413739525347E-2</v>
      </c>
      <c r="G104" s="107"/>
    </row>
    <row r="105" spans="1:7" x14ac:dyDescent="0.25">
      <c r="A105" s="107" t="s">
        <v>566</v>
      </c>
      <c r="B105" s="294" t="s">
        <v>2596</v>
      </c>
      <c r="C105" s="315">
        <v>0.21831218214675691</v>
      </c>
      <c r="D105" s="228">
        <v>0</v>
      </c>
      <c r="E105" s="141"/>
      <c r="F105" s="315">
        <v>0.21831218214675691</v>
      </c>
      <c r="G105" s="107"/>
    </row>
    <row r="106" spans="1:7" x14ac:dyDescent="0.25">
      <c r="A106" s="107" t="s">
        <v>567</v>
      </c>
      <c r="B106" s="294" t="s">
        <v>2597</v>
      </c>
      <c r="C106" s="315">
        <v>8.2357032696799004E-2</v>
      </c>
      <c r="D106" s="228">
        <v>0</v>
      </c>
      <c r="E106" s="141"/>
      <c r="F106" s="315">
        <v>8.2357032696799004E-2</v>
      </c>
      <c r="G106" s="107"/>
    </row>
    <row r="107" spans="1:7" x14ac:dyDescent="0.25">
      <c r="A107" s="107" t="s">
        <v>568</v>
      </c>
      <c r="B107" s="294" t="s">
        <v>2598</v>
      </c>
      <c r="C107" s="315">
        <v>7.8002956259091386E-2</v>
      </c>
      <c r="D107" s="228">
        <v>0</v>
      </c>
      <c r="E107" s="141"/>
      <c r="F107" s="315">
        <v>7.8002956259091386E-2</v>
      </c>
      <c r="G107" s="107"/>
    </row>
    <row r="108" spans="1:7" x14ac:dyDescent="0.25">
      <c r="A108" s="107" t="s">
        <v>569</v>
      </c>
      <c r="B108" s="294" t="s">
        <v>2599</v>
      </c>
      <c r="C108" s="315">
        <v>2.8836509325801406E-2</v>
      </c>
      <c r="D108" s="228">
        <v>0</v>
      </c>
      <c r="E108" s="141"/>
      <c r="F108" s="315">
        <v>2.8836509325801406E-2</v>
      </c>
      <c r="G108" s="107"/>
    </row>
    <row r="109" spans="1:7" x14ac:dyDescent="0.25">
      <c r="A109" s="107" t="s">
        <v>570</v>
      </c>
      <c r="B109" s="294" t="s">
        <v>2600</v>
      </c>
      <c r="C109" s="315">
        <v>5.0169094067796488E-2</v>
      </c>
      <c r="D109" s="228">
        <v>0</v>
      </c>
      <c r="E109" s="141"/>
      <c r="F109" s="315">
        <v>5.0169094067796488E-2</v>
      </c>
      <c r="G109" s="107"/>
    </row>
    <row r="110" spans="1:7" x14ac:dyDescent="0.25">
      <c r="A110" s="107" t="s">
        <v>571</v>
      </c>
      <c r="B110" s="294" t="s">
        <v>2601</v>
      </c>
      <c r="C110" s="315">
        <v>4.4705136799088635E-2</v>
      </c>
      <c r="D110" s="228">
        <v>0</v>
      </c>
      <c r="E110" s="141"/>
      <c r="F110" s="315">
        <v>4.4705136799088635E-2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0.69440084225722154</v>
      </c>
      <c r="D150" s="315">
        <v>0</v>
      </c>
      <c r="E150" s="142"/>
      <c r="F150" s="315">
        <v>0.69440084225722154</v>
      </c>
    </row>
    <row r="151" spans="1:7" x14ac:dyDescent="0.25">
      <c r="A151" s="107" t="s">
        <v>594</v>
      </c>
      <c r="B151" s="107" t="s">
        <v>595</v>
      </c>
      <c r="C151" s="315">
        <v>0.30559915774277852</v>
      </c>
      <c r="D151" s="315">
        <v>0</v>
      </c>
      <c r="E151" s="142"/>
      <c r="F151" s="315">
        <v>0.30559915774277852</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0.13354909477684504</v>
      </c>
      <c r="D160" s="315">
        <v>0</v>
      </c>
      <c r="E160" s="142"/>
      <c r="F160" s="315">
        <v>0.13354909477684504</v>
      </c>
    </row>
    <row r="161" spans="1:7" x14ac:dyDescent="0.25">
      <c r="A161" s="107" t="s">
        <v>606</v>
      </c>
      <c r="B161" s="107" t="s">
        <v>607</v>
      </c>
      <c r="C161" s="315">
        <v>0.69720372878630998</v>
      </c>
      <c r="D161" s="315">
        <v>0</v>
      </c>
      <c r="E161" s="142"/>
      <c r="F161" s="315">
        <v>0.69720372878630998</v>
      </c>
    </row>
    <row r="162" spans="1:7" x14ac:dyDescent="0.25">
      <c r="A162" s="107" t="s">
        <v>608</v>
      </c>
      <c r="B162" s="107" t="s">
        <v>98</v>
      </c>
      <c r="C162" s="315">
        <v>0.16924717643684511</v>
      </c>
      <c r="D162" s="315">
        <v>0</v>
      </c>
      <c r="E162" s="142"/>
      <c r="F162" s="315">
        <v>0.16924717643684511</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2.4067519715222519E-3</v>
      </c>
      <c r="D170" s="315">
        <v>0</v>
      </c>
      <c r="E170" s="142"/>
      <c r="F170" s="315">
        <v>2.4067519715222519E-3</v>
      </c>
    </row>
    <row r="171" spans="1:7" x14ac:dyDescent="0.25">
      <c r="A171" s="107" t="s">
        <v>618</v>
      </c>
      <c r="B171" s="129" t="s">
        <v>619</v>
      </c>
      <c r="C171" s="315">
        <v>0.23968335071232327</v>
      </c>
      <c r="D171" s="315">
        <v>0</v>
      </c>
      <c r="E171" s="142"/>
      <c r="F171" s="315">
        <v>0.23968335071232327</v>
      </c>
    </row>
    <row r="172" spans="1:7" x14ac:dyDescent="0.25">
      <c r="A172" s="107" t="s">
        <v>620</v>
      </c>
      <c r="B172" s="129" t="s">
        <v>621</v>
      </c>
      <c r="C172" s="315">
        <v>0.15439764667501021</v>
      </c>
      <c r="D172" s="315">
        <v>0</v>
      </c>
      <c r="E172" s="141"/>
      <c r="F172" s="315">
        <v>0.15439764667501021</v>
      </c>
    </row>
    <row r="173" spans="1:7" x14ac:dyDescent="0.25">
      <c r="A173" s="107" t="s">
        <v>622</v>
      </c>
      <c r="B173" s="129" t="s">
        <v>623</v>
      </c>
      <c r="C173" s="315">
        <v>0.22600993465920485</v>
      </c>
      <c r="D173" s="315">
        <v>0</v>
      </c>
      <c r="E173" s="141"/>
      <c r="F173" s="315">
        <v>0.22600993465920485</v>
      </c>
    </row>
    <row r="174" spans="1:7" x14ac:dyDescent="0.25">
      <c r="A174" s="107" t="s">
        <v>624</v>
      </c>
      <c r="B174" s="129" t="s">
        <v>625</v>
      </c>
      <c r="C174" s="315">
        <v>0.37750231598193951</v>
      </c>
      <c r="D174" s="315">
        <v>0</v>
      </c>
      <c r="E174" s="141"/>
      <c r="F174" s="315">
        <v>0.37750231598193951</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100.14125</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2602</v>
      </c>
      <c r="C190" s="312">
        <v>20.891262000000001</v>
      </c>
      <c r="D190" s="312">
        <v>39790</v>
      </c>
      <c r="E190" s="134"/>
      <c r="F190" s="166">
        <f>IF($C$214=0,"",IF(C190="[for completion]","",IF(C190="","",C190/$C$214)))</f>
        <v>1.0992214881045729E-3</v>
      </c>
      <c r="G190" s="166">
        <f>IF($D$214=0,"",IF(D190="[for completion]","",IF(D190="","",D190/$D$214)))</f>
        <v>0.20965608814091588</v>
      </c>
    </row>
    <row r="191" spans="1:7" x14ac:dyDescent="0.25">
      <c r="A191" s="107" t="s">
        <v>645</v>
      </c>
      <c r="B191" s="294" t="s">
        <v>2603</v>
      </c>
      <c r="C191" s="312">
        <v>47.914892999999999</v>
      </c>
      <c r="D191" s="312">
        <v>6437</v>
      </c>
      <c r="E191" s="134"/>
      <c r="F191" s="166">
        <f t="shared" ref="F191:F213" si="1">IF($C$214=0,"",IF(C191="[for completion]","",IF(C191="","",C191/$C$214)))</f>
        <v>2.5211057132800969E-3</v>
      </c>
      <c r="G191" s="166">
        <f t="shared" ref="G191:G213" si="2">IF($D$214=0,"",IF(D191="[for completion]","",IF(D191="","",D191/$D$214)))</f>
        <v>3.3916970076981037E-2</v>
      </c>
    </row>
    <row r="192" spans="1:7" x14ac:dyDescent="0.25">
      <c r="A192" s="107" t="s">
        <v>646</v>
      </c>
      <c r="B192" s="294" t="s">
        <v>2604</v>
      </c>
      <c r="C192" s="312">
        <v>249.80090300000001</v>
      </c>
      <c r="D192" s="312">
        <v>14508</v>
      </c>
      <c r="E192" s="134"/>
      <c r="F192" s="166">
        <f t="shared" si="1"/>
        <v>1.3143606179728446E-2</v>
      </c>
      <c r="G192" s="166">
        <f t="shared" si="2"/>
        <v>7.6443592026851151E-2</v>
      </c>
    </row>
    <row r="193" spans="1:7" x14ac:dyDescent="0.25">
      <c r="A193" s="107" t="s">
        <v>647</v>
      </c>
      <c r="B193" s="294" t="s">
        <v>2605</v>
      </c>
      <c r="C193" s="312">
        <v>753.23359600000003</v>
      </c>
      <c r="D193" s="312">
        <v>20137</v>
      </c>
      <c r="E193" s="134"/>
      <c r="F193" s="166">
        <f t="shared" si="1"/>
        <v>3.9632385745077471E-2</v>
      </c>
      <c r="G193" s="166">
        <f t="shared" si="2"/>
        <v>0.10610315775053086</v>
      </c>
    </row>
    <row r="194" spans="1:7" x14ac:dyDescent="0.25">
      <c r="A194" s="107" t="s">
        <v>648</v>
      </c>
      <c r="B194" s="294" t="s">
        <v>2606</v>
      </c>
      <c r="C194" s="312">
        <v>1187.4194620000001</v>
      </c>
      <c r="D194" s="312">
        <v>19042</v>
      </c>
      <c r="E194" s="134"/>
      <c r="F194" s="166">
        <f t="shared" si="1"/>
        <v>6.2477651566667985E-2</v>
      </c>
      <c r="G194" s="166">
        <f t="shared" si="2"/>
        <v>0.10033353180144056</v>
      </c>
    </row>
    <row r="195" spans="1:7" x14ac:dyDescent="0.25">
      <c r="A195" s="107" t="s">
        <v>649</v>
      </c>
      <c r="B195" s="294" t="s">
        <v>2607</v>
      </c>
      <c r="C195" s="312">
        <v>1540.7521770000001</v>
      </c>
      <c r="D195" s="312">
        <v>17653</v>
      </c>
      <c r="E195" s="134"/>
      <c r="F195" s="166">
        <f t="shared" si="1"/>
        <v>8.1068721497164709E-2</v>
      </c>
      <c r="G195" s="166">
        <f t="shared" si="2"/>
        <v>9.3014800803005476E-2</v>
      </c>
    </row>
    <row r="196" spans="1:7" x14ac:dyDescent="0.25">
      <c r="A196" s="107" t="s">
        <v>650</v>
      </c>
      <c r="B196" s="294" t="s">
        <v>2608</v>
      </c>
      <c r="C196" s="312">
        <v>3280.7356570000002</v>
      </c>
      <c r="D196" s="312">
        <v>26628</v>
      </c>
      <c r="E196" s="134"/>
      <c r="F196" s="166">
        <f t="shared" si="1"/>
        <v>0.1726202625272362</v>
      </c>
      <c r="G196" s="166">
        <f t="shared" si="2"/>
        <v>0.14030465732637115</v>
      </c>
    </row>
    <row r="197" spans="1:7" x14ac:dyDescent="0.25">
      <c r="A197" s="107" t="s">
        <v>651</v>
      </c>
      <c r="B197" s="294" t="s">
        <v>2609</v>
      </c>
      <c r="C197" s="312">
        <v>2862.873294</v>
      </c>
      <c r="D197" s="312">
        <v>16587</v>
      </c>
      <c r="E197" s="134"/>
      <c r="F197" s="166">
        <f t="shared" si="1"/>
        <v>0.15063387948921039</v>
      </c>
      <c r="G197" s="166">
        <f t="shared" si="2"/>
        <v>8.7397977732932175E-2</v>
      </c>
    </row>
    <row r="198" spans="1:7" x14ac:dyDescent="0.25">
      <c r="A198" s="107" t="s">
        <v>652</v>
      </c>
      <c r="B198" s="294" t="s">
        <v>2610</v>
      </c>
      <c r="C198" s="312">
        <v>2461.190392</v>
      </c>
      <c r="D198" s="312">
        <v>11024</v>
      </c>
      <c r="E198" s="134"/>
      <c r="F198" s="166">
        <f t="shared" si="1"/>
        <v>0.12949880027367025</v>
      </c>
      <c r="G198" s="166">
        <f t="shared" si="2"/>
        <v>5.8086170285636E-2</v>
      </c>
    </row>
    <row r="199" spans="1:7" x14ac:dyDescent="0.25">
      <c r="A199" s="107" t="s">
        <v>653</v>
      </c>
      <c r="B199" s="294" t="s">
        <v>2611</v>
      </c>
      <c r="C199" s="312">
        <v>1838.9167829999999</v>
      </c>
      <c r="D199" s="312">
        <v>6733</v>
      </c>
      <c r="E199" s="128"/>
      <c r="F199" s="166">
        <f t="shared" si="1"/>
        <v>9.6757048124222159E-2</v>
      </c>
      <c r="G199" s="166">
        <f t="shared" si="2"/>
        <v>3.5476613255913211E-2</v>
      </c>
    </row>
    <row r="200" spans="1:7" x14ac:dyDescent="0.25">
      <c r="A200" s="107" t="s">
        <v>654</v>
      </c>
      <c r="B200" s="294" t="s">
        <v>2612</v>
      </c>
      <c r="C200" s="312">
        <v>1287.155483</v>
      </c>
      <c r="D200" s="312">
        <v>3989</v>
      </c>
      <c r="E200" s="128"/>
      <c r="F200" s="166">
        <f t="shared" si="1"/>
        <v>6.7725394734182182E-2</v>
      </c>
      <c r="G200" s="166">
        <f t="shared" si="2"/>
        <v>2.1018299462028486E-2</v>
      </c>
    </row>
    <row r="201" spans="1:7" x14ac:dyDescent="0.25">
      <c r="A201" s="107" t="s">
        <v>655</v>
      </c>
      <c r="B201" s="294" t="s">
        <v>2613</v>
      </c>
      <c r="C201" s="312">
        <v>885.592356</v>
      </c>
      <c r="D201" s="312">
        <v>2372</v>
      </c>
      <c r="E201" s="128"/>
      <c r="F201" s="166">
        <f t="shared" si="1"/>
        <v>4.6596617639296019E-2</v>
      </c>
      <c r="G201" s="166">
        <f t="shared" si="2"/>
        <v>1.249822169063213E-2</v>
      </c>
    </row>
    <row r="202" spans="1:7" x14ac:dyDescent="0.25">
      <c r="A202" s="107" t="s">
        <v>656</v>
      </c>
      <c r="B202" s="294" t="s">
        <v>2614</v>
      </c>
      <c r="C202" s="312">
        <v>633.11562900000001</v>
      </c>
      <c r="D202" s="312">
        <v>1497</v>
      </c>
      <c r="E202" s="128"/>
      <c r="F202" s="166">
        <f t="shared" si="1"/>
        <v>3.3312219427033309E-2</v>
      </c>
      <c r="G202" s="166">
        <f t="shared" si="2"/>
        <v>7.8877899961535825E-3</v>
      </c>
    </row>
    <row r="203" spans="1:7" x14ac:dyDescent="0.25">
      <c r="A203" s="107" t="s">
        <v>657</v>
      </c>
      <c r="B203" s="294" t="s">
        <v>2615</v>
      </c>
      <c r="C203" s="312">
        <v>527.51847199999997</v>
      </c>
      <c r="D203" s="312">
        <v>1112</v>
      </c>
      <c r="E203" s="128"/>
      <c r="F203" s="166">
        <f t="shared" si="1"/>
        <v>2.7756084806867601E-2</v>
      </c>
      <c r="G203" s="166">
        <f t="shared" si="2"/>
        <v>5.8592000505830223E-3</v>
      </c>
    </row>
    <row r="204" spans="1:7" x14ac:dyDescent="0.25">
      <c r="A204" s="107" t="s">
        <v>658</v>
      </c>
      <c r="B204" s="294" t="s">
        <v>2616</v>
      </c>
      <c r="C204" s="312">
        <v>668.82651099999998</v>
      </c>
      <c r="D204" s="312">
        <v>1237</v>
      </c>
      <c r="E204" s="128"/>
      <c r="F204" s="166">
        <f t="shared" si="1"/>
        <v>3.5191194897905613E-2</v>
      </c>
      <c r="G204" s="166">
        <f t="shared" si="2"/>
        <v>6.5178331497942428E-3</v>
      </c>
    </row>
    <row r="205" spans="1:7" x14ac:dyDescent="0.25">
      <c r="A205" s="107" t="s">
        <v>659</v>
      </c>
      <c r="B205" s="294" t="s">
        <v>2617</v>
      </c>
      <c r="C205" s="312">
        <v>325.29139300000003</v>
      </c>
      <c r="D205" s="312">
        <v>505</v>
      </c>
      <c r="F205" s="166">
        <f t="shared" si="1"/>
        <v>1.7115638542136394E-2</v>
      </c>
      <c r="G205" s="166">
        <f t="shared" si="2"/>
        <v>2.6608777208133329E-3</v>
      </c>
    </row>
    <row r="206" spans="1:7" x14ac:dyDescent="0.25">
      <c r="A206" s="107" t="s">
        <v>660</v>
      </c>
      <c r="B206" s="294" t="s">
        <v>2618</v>
      </c>
      <c r="C206" s="312">
        <v>202.98241899999999</v>
      </c>
      <c r="D206" s="312">
        <v>273</v>
      </c>
      <c r="E206" s="123"/>
      <c r="F206" s="166">
        <f t="shared" si="1"/>
        <v>1.0680189481719482E-2</v>
      </c>
      <c r="G206" s="166">
        <f t="shared" si="2"/>
        <v>1.4384546886773066E-3</v>
      </c>
    </row>
    <row r="207" spans="1:7" x14ac:dyDescent="0.25">
      <c r="A207" s="107" t="s">
        <v>661</v>
      </c>
      <c r="B207" s="294" t="s">
        <v>2619</v>
      </c>
      <c r="C207" s="312">
        <v>140.05310399999999</v>
      </c>
      <c r="D207" s="312">
        <v>166</v>
      </c>
      <c r="E207" s="123"/>
      <c r="F207" s="166">
        <f t="shared" si="1"/>
        <v>7.3690800197970087E-3</v>
      </c>
      <c r="G207" s="166">
        <f t="shared" si="2"/>
        <v>8.7466475575250153E-4</v>
      </c>
    </row>
    <row r="208" spans="1:7" x14ac:dyDescent="0.25">
      <c r="A208" s="107" t="s">
        <v>662</v>
      </c>
      <c r="B208" s="294" t="s">
        <v>2620</v>
      </c>
      <c r="C208" s="312">
        <v>91.243499</v>
      </c>
      <c r="D208" s="312">
        <v>97</v>
      </c>
      <c r="E208" s="123"/>
      <c r="F208" s="166">
        <f t="shared" si="1"/>
        <v>4.8008978467001234E-3</v>
      </c>
      <c r="G208" s="166">
        <f t="shared" si="2"/>
        <v>5.1109928498790751E-4</v>
      </c>
    </row>
    <row r="209" spans="1:7" x14ac:dyDescent="0.25">
      <c r="A209" s="107" t="s">
        <v>663</v>
      </c>
      <c r="B209" s="294" t="s">
        <v>2621</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19005.507285</v>
      </c>
      <c r="D214" s="171">
        <f>SUM(D190:D213)</f>
        <v>189787</v>
      </c>
      <c r="E214" s="123"/>
      <c r="F214" s="172">
        <f>SUM(F190:F213)</f>
        <v>0.99999999999999989</v>
      </c>
      <c r="G214" s="172">
        <f>SUM(G190:G213)</f>
        <v>1</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0.59419999999999995</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3584.1671270000002</v>
      </c>
      <c r="D219" s="312">
        <v>78494</v>
      </c>
      <c r="F219" s="166">
        <f t="shared" ref="F219:F233" si="3">IF($C$227=0,"",IF(C219="[for completion]","",C219/$C$227))</f>
        <v>0.18858571218670914</v>
      </c>
      <c r="G219" s="166">
        <f t="shared" ref="G219:G233" si="4">IF($D$227=0,"",IF(D219="[for completion]","",D219/$D$227))</f>
        <v>0.41358997191588465</v>
      </c>
    </row>
    <row r="220" spans="1:7" x14ac:dyDescent="0.25">
      <c r="A220" s="107" t="s">
        <v>675</v>
      </c>
      <c r="B220" s="107" t="s">
        <v>676</v>
      </c>
      <c r="C220" s="312">
        <v>2548.8973460000002</v>
      </c>
      <c r="D220" s="312">
        <v>23413</v>
      </c>
      <c r="F220" s="166">
        <f t="shared" si="3"/>
        <v>0.13411361810255865</v>
      </c>
      <c r="G220" s="166">
        <f t="shared" si="4"/>
        <v>0.12336461401465854</v>
      </c>
    </row>
    <row r="221" spans="1:7" x14ac:dyDescent="0.25">
      <c r="A221" s="107" t="s">
        <v>677</v>
      </c>
      <c r="B221" s="107" t="s">
        <v>678</v>
      </c>
      <c r="C221" s="312">
        <v>2870.0656680000002</v>
      </c>
      <c r="D221" s="312">
        <v>22885</v>
      </c>
      <c r="F221" s="166">
        <f t="shared" si="3"/>
        <v>0.15101231578881202</v>
      </c>
      <c r="G221" s="166">
        <f t="shared" si="4"/>
        <v>0.12058254780359035</v>
      </c>
    </row>
    <row r="222" spans="1:7" x14ac:dyDescent="0.25">
      <c r="A222" s="107" t="s">
        <v>679</v>
      </c>
      <c r="B222" s="107" t="s">
        <v>680</v>
      </c>
      <c r="C222" s="312">
        <v>3208.7081589999998</v>
      </c>
      <c r="D222" s="312">
        <v>22126</v>
      </c>
      <c r="F222" s="166">
        <f t="shared" si="3"/>
        <v>0.16883044007794654</v>
      </c>
      <c r="G222" s="166">
        <f t="shared" si="4"/>
        <v>0.11658332762517981</v>
      </c>
    </row>
    <row r="223" spans="1:7" x14ac:dyDescent="0.25">
      <c r="A223" s="107" t="s">
        <v>681</v>
      </c>
      <c r="B223" s="107" t="s">
        <v>682</v>
      </c>
      <c r="C223" s="312">
        <v>3325.5947450000003</v>
      </c>
      <c r="D223" s="312">
        <v>21329</v>
      </c>
      <c r="F223" s="166">
        <f t="shared" si="3"/>
        <v>0.17498058299394764</v>
      </c>
      <c r="G223" s="166">
        <f t="shared" si="4"/>
        <v>0.11238388298460907</v>
      </c>
    </row>
    <row r="224" spans="1:7" x14ac:dyDescent="0.25">
      <c r="A224" s="107" t="s">
        <v>683</v>
      </c>
      <c r="B224" s="107" t="s">
        <v>684</v>
      </c>
      <c r="C224" s="312">
        <v>2905.9439029999999</v>
      </c>
      <c r="D224" s="312">
        <v>17310</v>
      </c>
      <c r="F224" s="166">
        <f t="shared" si="3"/>
        <v>0.15290009675987973</v>
      </c>
      <c r="G224" s="166">
        <f t="shared" si="4"/>
        <v>9.1207511578769884E-2</v>
      </c>
    </row>
    <row r="225" spans="1:7" x14ac:dyDescent="0.25">
      <c r="A225" s="107" t="s">
        <v>685</v>
      </c>
      <c r="B225" s="107" t="s">
        <v>686</v>
      </c>
      <c r="C225" s="312">
        <v>550.36263599999995</v>
      </c>
      <c r="D225" s="312">
        <v>4041</v>
      </c>
      <c r="F225" s="166">
        <f t="shared" si="3"/>
        <v>2.8958060825106872E-2</v>
      </c>
      <c r="G225" s="166">
        <f t="shared" si="4"/>
        <v>2.1292290831300353E-2</v>
      </c>
    </row>
    <row r="226" spans="1:7" x14ac:dyDescent="0.25">
      <c r="A226" s="107" t="s">
        <v>687</v>
      </c>
      <c r="B226" s="107" t="s">
        <v>688</v>
      </c>
      <c r="C226" s="312">
        <v>11.767702</v>
      </c>
      <c r="D226" s="312">
        <v>189</v>
      </c>
      <c r="F226" s="166">
        <f t="shared" si="3"/>
        <v>6.1917326503925648E-4</v>
      </c>
      <c r="G226" s="166">
        <f t="shared" si="4"/>
        <v>9.9585324600736606E-4</v>
      </c>
    </row>
    <row r="227" spans="1:7" x14ac:dyDescent="0.25">
      <c r="A227" s="107" t="s">
        <v>689</v>
      </c>
      <c r="B227" s="137" t="s">
        <v>100</v>
      </c>
      <c r="C227" s="167">
        <f>SUM(C219:C226)</f>
        <v>19005.507286000004</v>
      </c>
      <c r="D227" s="170">
        <f>SUM(D219:D226)</f>
        <v>189787</v>
      </c>
      <c r="F227" s="141">
        <f>SUM(F219:F226)</f>
        <v>0.99999999999999978</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0.5141</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5551.1677870000003</v>
      </c>
      <c r="D241" s="312">
        <v>101658</v>
      </c>
      <c r="F241" s="166">
        <f>IF($C$249=0,"",IF(C241="[Mark as ND1 if not relevant]","",C241/$C$249))</f>
        <v>0.29208206355476496</v>
      </c>
      <c r="G241" s="166">
        <f>IF($D$249=0,"",IF(D241="[Mark as ND1 if not relevant]","",D241/$D$249))</f>
        <v>0.5356425887969144</v>
      </c>
    </row>
    <row r="242" spans="1:7" x14ac:dyDescent="0.25">
      <c r="A242" s="107" t="s">
        <v>708</v>
      </c>
      <c r="B242" s="107" t="s">
        <v>676</v>
      </c>
      <c r="C242" s="312">
        <v>3427.4603109999998</v>
      </c>
      <c r="D242" s="312">
        <v>27296</v>
      </c>
      <c r="F242" s="166">
        <f t="shared" ref="F242:F248" si="5">IF($C$249=0,"",IF(C242="[Mark as ND1 if not relevant]","",C242/$C$249))</f>
        <v>0.18034037499881758</v>
      </c>
      <c r="G242" s="166">
        <f t="shared" ref="G242:G248" si="6">IF($D$249=0,"",IF(D242="[Mark as ND1 if not relevant]","",D242/$D$249))</f>
        <v>0.1438243926085559</v>
      </c>
    </row>
    <row r="243" spans="1:7" x14ac:dyDescent="0.25">
      <c r="A243" s="107" t="s">
        <v>709</v>
      </c>
      <c r="B243" s="107" t="s">
        <v>678</v>
      </c>
      <c r="C243" s="312">
        <v>3174.1930729999999</v>
      </c>
      <c r="D243" s="312">
        <v>22549</v>
      </c>
      <c r="F243" s="166">
        <f t="shared" si="5"/>
        <v>0.16701438300140514</v>
      </c>
      <c r="G243" s="166">
        <f t="shared" si="6"/>
        <v>0.11881214203291057</v>
      </c>
    </row>
    <row r="244" spans="1:7" x14ac:dyDescent="0.25">
      <c r="A244" s="107" t="s">
        <v>710</v>
      </c>
      <c r="B244" s="107" t="s">
        <v>680</v>
      </c>
      <c r="C244" s="312">
        <v>3003.075456</v>
      </c>
      <c r="D244" s="312">
        <v>17521</v>
      </c>
      <c r="F244" s="166">
        <f t="shared" si="5"/>
        <v>0.15801080238527235</v>
      </c>
      <c r="G244" s="166">
        <f t="shared" si="6"/>
        <v>9.2319284250238429E-2</v>
      </c>
    </row>
    <row r="245" spans="1:7" x14ac:dyDescent="0.25">
      <c r="A245" s="107" t="s">
        <v>711</v>
      </c>
      <c r="B245" s="107" t="s">
        <v>682</v>
      </c>
      <c r="C245" s="312">
        <v>2581.1242570000004</v>
      </c>
      <c r="D245" s="312">
        <v>13656</v>
      </c>
      <c r="F245" s="166">
        <f t="shared" si="5"/>
        <v>0.13580927981340074</v>
      </c>
      <c r="G245" s="166">
        <f t="shared" si="6"/>
        <v>7.1954348822627467E-2</v>
      </c>
    </row>
    <row r="246" spans="1:7" x14ac:dyDescent="0.25">
      <c r="A246" s="107" t="s">
        <v>712</v>
      </c>
      <c r="B246" s="107" t="s">
        <v>684</v>
      </c>
      <c r="C246" s="312">
        <v>1212.6795339999999</v>
      </c>
      <c r="D246" s="312">
        <v>6580</v>
      </c>
      <c r="F246" s="166">
        <f t="shared" si="5"/>
        <v>6.3806743790169401E-2</v>
      </c>
      <c r="G246" s="166">
        <f t="shared" si="6"/>
        <v>3.4670446342478671E-2</v>
      </c>
    </row>
    <row r="247" spans="1:7" x14ac:dyDescent="0.25">
      <c r="A247" s="107" t="s">
        <v>713</v>
      </c>
      <c r="B247" s="107" t="s">
        <v>686</v>
      </c>
      <c r="C247" s="312">
        <v>22.440463000000001</v>
      </c>
      <c r="D247" s="312">
        <v>210</v>
      </c>
      <c r="F247" s="166">
        <f t="shared" si="5"/>
        <v>1.1807347555795203E-3</v>
      </c>
      <c r="G247" s="166">
        <f t="shared" si="6"/>
        <v>1.1065036066748512E-3</v>
      </c>
    </row>
    <row r="248" spans="1:7" x14ac:dyDescent="0.25">
      <c r="A248" s="107" t="s">
        <v>714</v>
      </c>
      <c r="B248" s="107" t="s">
        <v>688</v>
      </c>
      <c r="C248" s="312">
        <v>33.366405</v>
      </c>
      <c r="D248" s="312">
        <v>317</v>
      </c>
      <c r="F248" s="166">
        <f t="shared" si="5"/>
        <v>1.7556177005903257E-3</v>
      </c>
      <c r="G248" s="166">
        <f t="shared" si="6"/>
        <v>1.6702935395996564E-3</v>
      </c>
    </row>
    <row r="249" spans="1:7" x14ac:dyDescent="0.25">
      <c r="A249" s="107" t="s">
        <v>715</v>
      </c>
      <c r="B249" s="137" t="s">
        <v>100</v>
      </c>
      <c r="C249" s="167">
        <f>SUM(C241:C248)</f>
        <v>19005.507286</v>
      </c>
      <c r="D249" s="170">
        <f>SUM(D241:D248)</f>
        <v>189787</v>
      </c>
      <c r="F249" s="141">
        <f>SUM(F241:F248)</f>
        <v>1</v>
      </c>
      <c r="G249" s="141">
        <f>SUM(G241:G248)</f>
        <v>1</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31" sqref="G3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election activeCell="C8" sqref="C8"/>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42" sqref="E42"/>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1528</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x14ac:dyDescent="0.25">
      <c r="A35" s="24" t="s">
        <v>1430</v>
      </c>
      <c r="B35" s="294" t="s">
        <v>2582</v>
      </c>
      <c r="C35" s="308" t="s">
        <v>1197</v>
      </c>
      <c r="D35" s="308" t="s">
        <v>2583</v>
      </c>
      <c r="E35" s="308" t="s">
        <v>2581</v>
      </c>
      <c r="F35" s="98"/>
      <c r="G35" s="98"/>
      <c r="H35" s="22"/>
      <c r="L35" s="22"/>
      <c r="M35" s="22"/>
    </row>
    <row r="36" spans="1:13" x14ac:dyDescent="0.25">
      <c r="A36" s="24" t="s">
        <v>1431</v>
      </c>
      <c r="B36" s="294" t="s">
        <v>2584</v>
      </c>
      <c r="C36" s="308" t="s">
        <v>1197</v>
      </c>
      <c r="D36" s="308" t="s">
        <v>2585</v>
      </c>
      <c r="E36" s="308" t="s">
        <v>2581</v>
      </c>
      <c r="H36" s="22"/>
      <c r="L36" s="22"/>
      <c r="M36" s="22"/>
    </row>
    <row r="37" spans="1:13" x14ac:dyDescent="0.25">
      <c r="A37" s="24" t="s">
        <v>1432</v>
      </c>
      <c r="B37" s="294" t="s">
        <v>2557</v>
      </c>
      <c r="C37" s="308" t="s">
        <v>1197</v>
      </c>
      <c r="D37" s="308" t="s">
        <v>2576</v>
      </c>
      <c r="E37" s="308" t="s">
        <v>2586</v>
      </c>
      <c r="H37" s="22"/>
      <c r="L37" s="22"/>
      <c r="M37" s="22"/>
    </row>
    <row r="38" spans="1:13" x14ac:dyDescent="0.25">
      <c r="A38" s="24" t="s">
        <v>1433</v>
      </c>
      <c r="B38" s="294"/>
      <c r="C38" s="308"/>
      <c r="D38" s="308"/>
      <c r="E38" s="308"/>
      <c r="H38" s="22"/>
      <c r="L38" s="22"/>
      <c r="M38" s="22"/>
    </row>
    <row r="39" spans="1:13" x14ac:dyDescent="0.25">
      <c r="A39" s="24" t="s">
        <v>1434</v>
      </c>
      <c r="B39" s="294"/>
      <c r="C39" s="308"/>
      <c r="D39" s="308"/>
      <c r="E39" s="308"/>
      <c r="H39" s="22"/>
      <c r="L39" s="22"/>
      <c r="M39" s="22"/>
    </row>
    <row r="40" spans="1:13" x14ac:dyDescent="0.25">
      <c r="A40" s="24" t="s">
        <v>1435</v>
      </c>
      <c r="B40" s="294"/>
      <c r="C40" s="308"/>
      <c r="D40" s="308"/>
      <c r="E40" s="308"/>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70.1648</v>
      </c>
      <c r="H75" s="22"/>
    </row>
    <row r="76" spans="1:14" x14ac:dyDescent="0.25">
      <c r="A76" s="24" t="s">
        <v>1456</v>
      </c>
      <c r="B76" s="24" t="s">
        <v>1488</v>
      </c>
      <c r="C76" s="318" t="s">
        <v>2622</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0.99877080960067866</v>
      </c>
      <c r="D82" s="311">
        <v>0</v>
      </c>
      <c r="E82" s="311">
        <v>0</v>
      </c>
      <c r="F82" s="311">
        <v>0</v>
      </c>
      <c r="G82" s="319">
        <v>0.99877080960067866</v>
      </c>
      <c r="H82" s="22"/>
    </row>
    <row r="83" spans="1:8" x14ac:dyDescent="0.25">
      <c r="A83" s="24" t="s">
        <v>1463</v>
      </c>
      <c r="B83" s="24" t="s">
        <v>1478</v>
      </c>
      <c r="C83" s="311">
        <v>9.9358208733839955E-4</v>
      </c>
      <c r="D83" s="311">
        <v>0</v>
      </c>
      <c r="E83" s="311">
        <v>0</v>
      </c>
      <c r="F83" s="311">
        <v>0</v>
      </c>
      <c r="G83" s="311">
        <v>9.9358208733839955E-4</v>
      </c>
      <c r="H83" s="22"/>
    </row>
    <row r="84" spans="1:8" x14ac:dyDescent="0.25">
      <c r="A84" s="24" t="s">
        <v>1464</v>
      </c>
      <c r="B84" s="24" t="s">
        <v>1476</v>
      </c>
      <c r="C84" s="311">
        <v>2.3560831198301443E-4</v>
      </c>
      <c r="D84" s="311">
        <v>0</v>
      </c>
      <c r="E84" s="311">
        <v>0</v>
      </c>
      <c r="F84" s="311">
        <v>0</v>
      </c>
      <c r="G84" s="311">
        <v>2.3560831198301443E-4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2021-08-12T10:42:06Z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