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Z:\Distributions\a.Covered Bonds\2023\k.Nov\e.HTT\"/>
    </mc:Choice>
  </mc:AlternateContent>
  <xr:revisionPtr revIDLastSave="0" documentId="13_ncr:1_{8B24AEB5-D09A-4536-B157-FEFA0A81DCE7}" xr6:coauthVersionLast="47" xr6:coauthVersionMax="47" xr10:uidLastSave="{00000000-0000-0000-0000-000000000000}"/>
  <bookViews>
    <workbookView xWindow="-252" yWindow="5196" windowWidth="34560" windowHeight="18684"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l="1"/>
  <c r="F36" i="9"/>
  <c r="C174" i="8"/>
  <c r="C193" i="8" s="1"/>
  <c r="C217" i="8" s="1"/>
  <c r="C119" i="8"/>
  <c r="C47" i="8" l="1"/>
  <c r="D119"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1" i="8"/>
  <c r="C293" i="8"/>
  <c r="D307" i="8"/>
  <c r="D293" i="8"/>
  <c r="D295" i="8"/>
  <c r="C307"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<sst xmlns="http://schemas.openxmlformats.org/spreadsheetml/2006/main" count="2666" uniqueCount="1707">
  <si>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</si>
  <si>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</si>
  <si>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</si>
  <si>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</si>
  <si>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</si>
  <si>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</si>
  <si>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</si>
  <si>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</si>
  <si>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</si>
  <si>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</si>
  <si>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</si>
  <si>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</si>
  <si>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</si>
  <si>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</si>
  <si>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</si>
  <si>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</si>
  <si>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</si>
  <si>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</si>
  <si>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</si>
  <si>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</si>
  <si>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</si>
  <si>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</si>
  <si>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</si>
  <si>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</si>
  <si>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</si>
  <si>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</si>
  <si>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</si>
  <si>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</si>
  <si>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</si>
  <si>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</si>
  <si>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</si>
  <si>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</si>
  <si>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</si>
  <si>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</si>
  <si>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</si>
  <si>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</si>
  <si>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</si>
  <si>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</si>
  <si>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</si>
  <si>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</si>
  <si>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</si>
  <si>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</si>
  <si>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</si>
  <si>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</si>
  <si>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</si>
  <si>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</si>
  <si>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</si>
  <si>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</si>
  <si>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</si>
  <si>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</si>
  <si>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</si>
  <si>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</si>
  <si>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</si>
  <si>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</si>
  <si>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</si>
  <si>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</si>
  <si>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</si>
  <si>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</si>
  <si>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</si>
  <si>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</si>
  <si>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</si>
  <si>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</si>
  <si>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</si>
  <si>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</si>
  <si>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</si>
  <si>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</si>
  <si>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</si>
  <si>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</si>
  <si>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</si>
  <si>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</si>
  <si>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</si>
  <si>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</si>
  <si>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</si>
  <si>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</si>
  <si>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</si>
  <si>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</si>
  <si>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</si>
  <si>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</si>
  <si>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</si>
  <si>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</si>
  <si>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</si>
  <si>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</si>
  <si>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</si>
  <si>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</si>
  <si>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</si>
  <si>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</si>
  <si>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</si>
  <si>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</si>
  <si>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</si>
  <si>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</si>
  <si>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</si>
  <si>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</si>
  <si>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</si>
  <si>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</si>
  <si>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</si>
  <si>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</si>
  <si>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</si>
  <si>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</si>
  <si>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</si>
  <si>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</si>
  <si>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</si>
  <si>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</si>
  <si>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</si>
  <si>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</si>
  <si>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</si>
  <si>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</si>
  <si>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</si>
  <si>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</si>
  <si>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</si>
  <si>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</si>
  <si>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</si>
  <si>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</si>
  <si>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</si>
  <si>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</si>
  <si>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</si>
  <si>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</si>
  <si>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</si>
  <si>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</si>
  <si>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</si>
  <si>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</si>
  <si>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</si>
  <si>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</si>
  <si>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</si>
  <si>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</si>
  <si>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</si>
  <si>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</si>
  <si>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</si>
  <si>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</si>
  <si>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</si>
  <si>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</si>
  <si>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</si>
  <si>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</si>
  <si>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</si>
  <si>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</si>
  <si>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</si>
  <si>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</si>
  <si>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</si>
  <si>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</si>
  <si>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</si>
  <si>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</si>
  <si>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</si>
  <si>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</si>
  <si>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</si>
  <si>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</si>
  <si>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</si>
  <si>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</si>
  <si>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</si>
  <si>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</si>
  <si>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</si>
  <si>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</si>
  <si>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</si>
  <si>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</si>
  <si>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</si>
  <si>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</si>
  <si>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</si>
  <si>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</si>
  <si>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</si>
  <si>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</si>
  <si>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</si>
  <si>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</si>
  <si>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</si>
  <si>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</si>
  <si>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</si>
  <si>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</si>
  <si>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</si>
  <si>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</si>
  <si>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</si>
  <si>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</si>
  <si>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</si>
  <si>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</si>
  <si>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</si>
  <si>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</si>
  <si>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</si>
  <si>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</si>
  <si>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</si>
  <si>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</si>
  <si>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</si>
  <si>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</si>
  <si>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</si>
  <si>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</si>
  <si>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</si>
  <si>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</si>
  <si>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</si>
  <si>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</si>
  <si>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</si>
  <si>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</si>
  <si>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</si>
  <si>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</si>
  <si>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</si>
  <si>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</si>
  <si>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</si>
  <si>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</si>
  <si>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</si>
  <si>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</si>
  <si>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</si>
  <si>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</si>
  <si>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</si>
  <si>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</si>
  <si>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</si>
  <si>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</si>
  <si>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</si>
  <si>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</si>
  <si>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</si>
  <si>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</si>
  <si>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</si>
  <si>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</si>
  <si>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</si>
  <si>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</si>
  <si>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</si>
  <si>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</si>
  <si>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</si>
  <si>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</si>
  <si>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</si>
  <si>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</si>
  <si>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</si>
  <si>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</si>
  <si>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</si>
  <si>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</si>
  <si>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</si>
  <si>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</si>
  <si>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</si>
  <si>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</si>
  <si>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</si>
  <si>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</si>
  <si>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</si>
  <si>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</si>
  <si>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</si>
  <si>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</si>
  <si>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</si>
  <si>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</si>
  <si>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</si>
  <si>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</si>
  <si>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</si>
  <si>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</si>
  <si>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</si>
  <si>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</si>
  <si>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</si>
  <si>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</si>
  <si>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</si>
  <si>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</si>
  <si>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</si>
  <si>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</si>
  <si>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</si>
  <si>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</si>
  <si>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</si>
  <si>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</si>
  <si>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</si>
  <si>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</si>
  <si>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</si>
  <si>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</si>
  <si>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</si>
  <si>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</si>
  <si>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</si>
  <si>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</si>
  <si>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</si>
  <si>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</si>
  <si>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</si>
  <si>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</si>
  <si>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</si>
  <si>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</si>
  <si>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</si>
  <si>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</si>
  <si>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</si>
  <si>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</si>
  <si>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</si>
  <si>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</si>
  <si>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</si>
  <si>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</si>
  <si>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</si>
  <si>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</si>
  <si>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</si>
  <si>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</si>
  <si>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</si>
  <si>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</si>
  <si>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</si>
  <si>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</si>
  <si>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</si>
  <si>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</si>
  <si>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</si>
  <si>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</si>
  <si>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</si>
  <si>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</si>
  <si>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</si>
  <si>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</si>
  <si>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</si>
  <si>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</si>
  <si>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</si>
  <si>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</si>
  <si>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</si>
  <si>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</si>
  <si>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</si>
  <si>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</si>
  <si>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</si>
  <si>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</si>
  <si>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</si>
  <si>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</si>
  <si>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</si>
  <si>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</si>
  <si>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</si>
  <si>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</si>
  <si>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</si>
  <si>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</si>
  <si>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</si>
  <si>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</si>
  <si>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</si>
  <si>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</si>
  <si>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</si>
  <si>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</si>
  <si>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</si>
  <si>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</si>
  <si>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</si>
  <si>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</si>
  <si>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</si>
  <si>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</si>
  <si>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</si>
  <si>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</si>
  <si>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</si>
  <si>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</si>
  <si>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</si>
  <si>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</si>
  <si>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</si>
  <si>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</si>
  <si>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</si>
  <si>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</si>
  <si>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</si>
  <si>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</si>
  <si>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</si>
  <si>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</si>
  <si>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</si>
  <si>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</si>
  <si>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</si>
  <si>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</si>
  <si>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</si>
  <si>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</si>
  <si>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</si>
  <si>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</si>
  <si>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</si>
  <si>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</si>
  <si>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</si>
  <si>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</si>
  <si>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</si>
  <si>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</si>
  <si>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</si>
  <si>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</si>
  <si>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</si>
  <si>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</si>
  <si>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</si>
  <si>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</si>
  <si>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</si>
  <si>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</si>
  <si>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</si>
  <si>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</si>
  <si>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</si>
  <si>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</si>
  <si>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</si>
  <si>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</si>
  <si>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</si>
  <si>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</si>
  <si>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</si>
  <si>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</si>
  <si>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</si>
  <si>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</si>
  <si>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</si>
  <si>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</si>
  <si>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</si>
  <si>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</si>
  <si>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</si>
  <si>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</si>
  <si>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</si>
  <si>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</si>
  <si>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</si>
  <si>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</si>
  <si>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</si>
  <si>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</si>
  <si>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</si>
  <si>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</si>
  <si>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</si>
  <si>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</si>
  <si>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</si>
  <si>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</si>
  <si>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</si>
  <si>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</si>
  <si>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</si>
  <si>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</si>
  <si>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</si>
  <si>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</si>
  <si>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</si>
  <si>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</si>
  <si>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</si>
  <si>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</si>
  <si>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</si>
  <si>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</si>
  <si>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</si>
  <si>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</si>
  <si>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</si>
  <si>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</si>
  <si>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</si>
  <si>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</si>
  <si>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</si>
  <si>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</si>
  <si>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</si>
  <si>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</si>
  <si>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</si>
  <si>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</si>
  <si>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</si>
  <si>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</si>
  <si>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</si>
  <si>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</si>
  <si>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</si>
  <si>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</si>
  <si>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</si>
  <si>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</si>
  <si>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</si>
  <si>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</si>
  <si>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</si>
  <si>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</si>
  <si>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</si>
  <si>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</si>
  <si>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</si>
  <si>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</si>
  <si>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</si>
  <si>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</si>
  <si>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</si>
  <si>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</si>
  <si>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</si>
  <si>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</si>
  <si>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</si>
  <si>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</si>
  <si>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</si>
  <si>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</si>
  <si>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</si>
  <si>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</si>
  <si>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</si>
  <si>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</si>
  <si>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</si>
  <si>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</si>
  <si>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</si>
  <si>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</si>
  <si>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</si>
  <si>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</si>
  <si>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</si>
  <si>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</si>
  <si>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</si>
  <si>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</si>
  <si>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</si>
  <si>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</si>
  <si>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</si>
  <si>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</si>
  <si>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</si>
  <si>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</si>
  <si>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</si>
  <si>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</si>
  <si>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</si>
  <si>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</si>
  <si>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</si>
  <si>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</si>
  <si>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</si>
  <si>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</si>
  <si>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</si>
  <si>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</si>
  <si>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</si>
  <si>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</si>
  <si>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</si>
  <si>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</si>
  <si>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</si>
  <si>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</si>
  <si>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</si>
  <si>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</si>
  <si>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</si>
  <si>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</si>
  <si>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</si>
  <si>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</si>
  <si>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</si>
  <si>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</si>
  <si>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</si>
  <si>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</si>
  <si>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</si>
  <si>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</si>
  <si>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</si>
  <si>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</si>
  <si>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</si>
  <si>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</si>
  <si>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</si>
  <si>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</si>
  <si>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</si>
  <si>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</si>
  <si>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</si>
  <si>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</si>
  <si>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</si>
  <si>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</si>
  <si>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</si>
  <si>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</si>
  <si>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</si>
  <si>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</si>
  <si>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</si>
  <si>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</si>
  <si>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</si>
  <si>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</si>
  <si>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</si>
  <si>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</si>
  <si>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</si>
  <si>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</si>
  <si>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</si>
  <si>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</si>
  <si>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</si>
  <si>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</si>
  <si>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</si>
  <si>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</si>
  <si>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</si>
  <si>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</si>
  <si>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</si>
  <si>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</si>
  <si>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</si>
  <si>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</si>
  <si>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</si>
  <si>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</si>
  <si>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</si>
  <si>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</si>
  <si>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</si>
  <si>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</si>
  <si>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</si>
  <si>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</si>
  <si>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</si>
  <si>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</si>
  <si>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</si>
  <si>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</si>
  <si>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</si>
  <si>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</si>
  <si>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</si>
  <si>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</si>
  <si>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</si>
  <si>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</si>
  <si>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</si>
  <si>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</si>
  <si>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</si>
  <si>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</si>
  <si>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</si>
  <si>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</si>
  <si>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</si>
  <si>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</si>
  <si>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</si>
  <si>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</si>
  <si>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</si>
  <si>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</si>
  <si>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</si>
  <si>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</si>
  <si>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</si>
  <si>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</si>
  <si>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</si>
  <si>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</si>
  <si>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</si>
  <si>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</si>
  <si>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</si>
  <si>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</si>
  <si>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</si>
  <si>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</si>
  <si>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</si>
  <si>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</si>
  <si>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</si>
  <si>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</si>
  <si>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</si>
  <si>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</si>
  <si>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</si>
  <si>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</si>
  <si>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</si>
  <si>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</si>
  <si>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</si>
  <si>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</si>
  <si>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</si>
  <si>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</si>
  <si>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</si>
  <si>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</si>
  <si>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</si>
  <si>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</si>
  <si>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</si>
  <si>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</si>
  <si>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</si>
  <si>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</si>
  <si>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</si>
  <si>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</si>
  <si>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</si>
  <si>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</si>
  <si>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</si>
  <si>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</si>
  <si>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</si>
  <si>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</si>
  <si>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</si>
  <si>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</si>
  <si>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</si>
  <si>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</si>
  <si>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</si>
  <si>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</si>
  <si>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</si>
  <si>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</si>
  <si>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</si>
  <si>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</si>
  <si>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</si>
  <si>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</si>
  <si>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</si>
  <si>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</si>
  <si>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</si>
  <si>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</si>
  <si>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</si>
  <si>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</si>
  <si>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</si>
  <si>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</si>
  <si>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</si>
  <si>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</si>
  <si>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</si>
  <si>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</si>
  <si>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</si>
  <si>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</si>
  <si>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</si>
  <si>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</si>
  <si>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</si>
  <si>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</si>
  <si>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</si>
  <si>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</si>
  <si>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</si>
  <si>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</si>
  <si>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</si>
  <si>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</si>
  <si>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</si>
  <si>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</si>
  <si>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</si>
  <si>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</si>
  <si>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</si>
  <si>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</si>
  <si>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</si>
  <si>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</si>
  <si>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</si>
  <si>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</si>
  <si>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</si>
  <si>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</si>
  <si>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</si>
  <si>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</si>
  <si>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</si>
  <si>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</si>
  <si>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</si>
  <si>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</si>
  <si>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</si>
  <si>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</si>
  <si>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</si>
  <si>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</si>
  <si>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</si>
  <si>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</si>
  <si>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</si>
  <si>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</si>
  <si>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</si>
  <si>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</si>
  <si>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</si>
  <si>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</si>
  <si>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</si>
  <si>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</si>
  <si>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</si>
  <si>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</si>
  <si>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</si>
  <si>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</si>
  <si>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</si>
  <si>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</si>
  <si>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</si>
  <si>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</si>
  <si>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</si>
  <si>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</si>
  <si>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</si>
  <si>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</si>
  <si>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</si>
  <si>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</si>
  <si>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</si>
  <si>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</si>
  <si>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</si>
  <si>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</si>
  <si>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</si>
  <si>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</si>
  <si>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</si>
  <si>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</si>
  <si>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</si>
  <si>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</si>
  <si>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</si>
  <si>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</si>
  <si>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</si>
  <si>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</si>
  <si>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</si>
  <si>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</si>
  <si>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</si>
  <si>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</si>
  <si>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</si>
  <si>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</si>
  <si>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</si>
  <si>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</si>
  <si>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</si>
  <si>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</si>
  <si>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</si>
  <si>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</si>
  <si>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</si>
  <si>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</si>
  <si>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</si>
  <si>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</si>
  <si>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</si>
  <si>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</si>
  <si>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</si>
  <si>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</si>
  <si>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</si>
  <si>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</si>
  <si>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</si>
  <si>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</si>
  <si>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</si>
  <si>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</si>
  <si>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</si>
  <si>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</si>
  <si>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</si>
  <si>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</si>
  <si>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</si>
  <si>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</si>
  <si>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</si>
  <si>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</si>
  <si>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</si>
  <si>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</si>
  <si>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</si>
  <si>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</si>
  <si>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</si>
  <si>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</si>
  <si>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</si>
  <si>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</si>
  <si>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</si>
  <si>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</si>
  <si>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</si>
  <si>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</si>
  <si>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</si>
  <si>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</si>
  <si>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</si>
  <si>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</si>
  <si>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</si>
  <si>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</si>
  <si>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</si>
  <si>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</si>
  <si>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</si>
  <si>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</si>
  <si>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</si>
  <si>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</si>
  <si>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</si>
  <si>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</si>
  <si>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</si>
  <si>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</si>
  <si>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</si>
  <si>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</si>
  <si>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</si>
  <si>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</si>
  <si>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</si>
  <si>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</si>
  <si>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</si>
  <si>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</si>
  <si>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</si>
  <si>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</si>
  <si>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</si>
  <si>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</si>
  <si>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</si>
  <si>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</si>
  <si>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</si>
  <si>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</si>
  <si>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</si>
  <si>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</si>
  <si>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</si>
  <si>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</si>
  <si>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</si>
  <si>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</si>
  <si>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</si>
  <si>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</si>
  <si>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</si>
  <si>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</si>
  <si>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</si>
  <si>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</si>
  <si>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</si>
  <si>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</si>
  <si>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</si>
  <si>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</si>
  <si>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</si>
  <si>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</si>
  <si>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</si>
  <si>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</si>
  <si>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</si>
  <si>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</si>
  <si>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</si>
  <si>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</si>
  <si>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</si>
  <si>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</si>
  <si>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</si>
  <si>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</si>
  <si>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</si>
  <si>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</si>
  <si>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</si>
  <si>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</si>
  <si>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</si>
  <si>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</si>
  <si>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</si>
  <si>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</si>
  <si>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</si>
  <si>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</si>
  <si>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</si>
  <si>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</si>
  <si>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</si>
  <si>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</si>
  <si>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</si>
  <si>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</si>
  <si>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</si>
  <si>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</si>
  <si>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</si>
  <si>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</si>
  <si>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</si>
  <si>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</si>
  <si>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</si>
  <si>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</si>
  <si>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</si>
  <si>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</si>
  <si>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</si>
  <si>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</si>
  <si>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</si>
  <si>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</si>
  <si>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</si>
  <si>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</si>
  <si>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</si>
  <si>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</si>
  <si>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</si>
  <si>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</si>
  <si>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</si>
  <si>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</si>
  <si>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</si>
  <si>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</si>
  <si>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</si>
  <si>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</si>
  <si>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</si>
  <si>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</si>
  <si>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</si>
  <si>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</si>
  <si>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</si>
  <si>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</si>
  <si>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</si>
  <si>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</si>
  <si>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</si>
  <si>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</si>
  <si>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</si>
  <si>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</si>
  <si>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</si>
  <si>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</si>
  <si>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</si>
  <si>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</si>
  <si>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</si>
  <si>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</si>
  <si>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</si>
  <si>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</si>
  <si>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</si>
  <si>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</si>
  <si>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</si>
  <si>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</si>
  <si>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</si>
  <si>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</si>
  <si>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</si>
  <si>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</si>
  <si>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</si>
  <si>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</si>
  <si>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</si>
  <si>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</si>
  <si>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</si>
  <si>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</si>
  <si>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</si>
  <si>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</si>
  <si>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</si>
  <si>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</si>
  <si>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</si>
  <si>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</si>
  <si>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</si>
  <si>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</si>
  <si>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</si>
  <si>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</si>
  <si>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</si>
  <si>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</si>
  <si>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</si>
  <si>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</si>
  <si>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</si>
  <si>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</si>
  <si>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</si>
  <si>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</si>
  <si>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</si>
  <si>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</si>
  <si>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</si>
  <si>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</si>
  <si>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</si>
  <si>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</si>
  <si>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</si>
  <si>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</si>
  <si>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</si>
  <si>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</si>
  <si>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</si>
  <si>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</si>
  <si>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</si>
  <si>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</si>
  <si>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</si>
  <si>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</si>
  <si>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</si>
  <si>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</si>
  <si>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</si>
  <si>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</si>
  <si>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</si>
  <si>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</si>
  <si>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</si>
  <si>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</si>
  <si>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</si>
  <si>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</si>
  <si>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</si>
  <si>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</si>
  <si>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</si>
  <si>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</si>
  <si>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</si>
  <si>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</si>
  <si>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</si>
  <si>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</si>
  <si>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</si>
  <si>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</si>
  <si>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</si>
  <si>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</si>
  <si>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</si>
  <si>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</si>
  <si>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</si>
  <si>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</si>
  <si>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</si>
  <si>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</si>
  <si>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</si>
  <si>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</si>
  <si>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</si>
  <si>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</si>
  <si>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</si>
  <si>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</si>
  <si>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</si>
  <si>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</si>
  <si>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</si>
  <si>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</si>
  <si>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</si>
  <si>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</si>
  <si>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</si>
  <si>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</si>
  <si>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</si>
  <si>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</si>
  <si>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</si>
  <si>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</si>
  <si>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</si>
  <si>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</si>
  <si>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</si>
  <si>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</si>
  <si>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</si>
  <si>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</si>
  <si>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</si>
  <si>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</si>
  <si>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</si>
  <si>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</si>
  <si>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</si>
  <si>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</si>
  <si>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</si>
  <si>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</si>
  <si>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</si>
  <si>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</si>
  <si>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</si>
  <si>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</si>
  <si>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</si>
  <si>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</si>
  <si>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</si>
  <si>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</si>
  <si>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</si>
  <si>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</si>
  <si>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</si>
  <si>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</si>
  <si>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</si>
  <si>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</si>
  <si>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</si>
  <si>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</si>
  <si>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</si>
  <si>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</si>
  <si>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</si>
  <si>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</si>
  <si>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</si>
  <si>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</si>
  <si>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</si>
  <si>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</si>
  <si>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</si>
  <si>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</si>
  <si>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</si>
  <si>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</si>
  <si>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</si>
  <si>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</si>
  <si>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</si>
  <si>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</si>
  <si>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</si>
  <si>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</si>
  <si>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</si>
  <si>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</si>
  <si>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</si>
  <si>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</si>
  <si>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</si>
  <si>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</si>
  <si>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</si>
  <si>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</si>
  <si>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</si>
  <si>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</si>
  <si>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</si>
  <si>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</si>
  <si>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</si>
  <si>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</si>
  <si>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</si>
  <si>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</si>
  <si>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</si>
  <si>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</si>
  <si>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</si>
  <si>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</si>
  <si>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</si>
  <si>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</si>
  <si>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</si>
  <si>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</si>
  <si>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</si>
  <si>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</si>
  <si>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</si>
  <si>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</si>
  <si>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</si>
  <si>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</si>
  <si>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</si>
  <si>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</si>
  <si>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</si>
  <si>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</si>
  <si>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</si>
  <si>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</si>
  <si>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</si>
  <si>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</si>
  <si>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</si>
  <si>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</si>
  <si>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</si>
  <si>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</si>
  <si>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</si>
  <si>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</si>
  <si>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</si>
  <si>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</si>
  <si>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</si>
  <si>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</si>
  <si>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</si>
  <si>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</si>
  <si>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</si>
  <si>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</si>
  <si>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</si>
  <si>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</si>
  <si>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</si>
  <si>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</si>
  <si>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</si>
  <si>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</si>
  <si>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</si>
  <si>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</si>
  <si>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</si>
  <si>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</si>
  <si>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</si>
  <si>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</si>
  <si>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</si>
  <si>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</si>
  <si>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</si>
  <si>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</si>
  <si>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</si>
  <si>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</si>
  <si>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</si>
  <si>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</si>
  <si>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</si>
  <si>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</si>
  <si>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</si>
  <si>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</si>
  <si>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</si>
  <si>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</si>
  <si>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</si>
  <si>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</si>
  <si>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</si>
  <si>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</si>
  <si>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</si>
  <si>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</si>
  <si>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</si>
  <si>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</si>
  <si>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</si>
  <si>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</si>
  <si>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</si>
  <si>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</si>
  <si>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</si>
  <si>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</si>
  <si>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</si>
  <si>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</si>
  <si>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</si>
  <si>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</si>
  <si>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</si>
  <si>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</si>
  <si>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</si>
  <si>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</si>
  <si>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</si>
  <si>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</si>
  <si>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</si>
  <si>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</si>
  <si>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</si>
  <si>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</si>
  <si>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</si>
  <si>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</si>
  <si>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</si>
  <si>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</si>
  <si>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</si>
  <si>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</si>
  <si>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</si>
  <si>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</si>
  <si>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</si>
  <si>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</si>
  <si>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</si>
  <si>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</si>
  <si>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</si>
  <si>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</si>
  <si>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</si>
  <si>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</si>
  <si>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</si>
  <si>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</si>
  <si>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</si>
  <si>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</si>
  <si>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</si>
  <si>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</si>
  <si>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</si>
  <si>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</si>
  <si>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</si>
  <si>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</si>
  <si>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</si>
  <si>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</si>
  <si>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</si>
  <si>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</si>
  <si>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</si>
  <si>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</si>
  <si>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</si>
  <si>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</si>
  <si>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</si>
  <si>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</si>
  <si>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</si>
  <si>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</si>
  <si>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</si>
  <si>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</si>
  <si>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</si>
  <si>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</si>
  <si>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</si>
  <si>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</si>
  <si>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</si>
  <si>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</si>
  <si>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</si>
  <si>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</si>
  <si>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</si>
  <si>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</si>
  <si>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</si>
  <si>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</si>
  <si>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</si>
  <si>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</si>
  <si>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</si>
  <si>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</si>
  <si>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</si>
  <si>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</si>
  <si>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</si>
  <si>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</si>
  <si>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</si>
  <si>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</si>
  <si>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</si>
  <si>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</si>
  <si>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</si>
  <si>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</si>
  <si>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</si>
  <si>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</si>
  <si>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</si>
  <si>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</si>
  <si>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</si>
  <si>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</si>
  <si>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</si>
  <si>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</si>
  <si>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</si>
  <si>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</si>
  <si>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</si>
  <si>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</si>
  <si>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</si>
  <si>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</si>
  <si>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</si>
  <si>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</si>
  <si>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</si>
  <si>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</si>
  <si>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</si>
  <si>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</si>
  <si>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</si>
  <si>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</si>
  <si>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</si>
  <si>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</si>
  <si>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</si>
  <si>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</si>
  <si>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</si>
  <si>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</si>
  <si>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</si>
  <si>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</si>
  <si>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</si>
  <si>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</si>
  <si>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</si>
  <si>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</si>
  <si>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</si>
  <si>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</si>
  <si>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</si>
  <si>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</si>
  <si>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</si>
  <si>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</si>
  <si>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</si>
  <si>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</si>
  <si>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</si>
  <si>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</si>
  <si>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</si>
  <si>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</si>
  <si>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</si>
  <si>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</si>
  <si>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</si>
  <si>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</si>
  <si>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</si>
  <si>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</si>
  <si>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</si>
  <si>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</si>
  <si>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</si>
  <si>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</si>
  <si>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</si>
  <si>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</si>
  <si>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</si>
  <si>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</si>
  <si>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</si>
  <si>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</si>
  <si>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</si>
  <si>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</si>
  <si>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</si>
  <si>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</si>
  <si>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</si>
  <si>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</si>
  <si>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</si>
  <si>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</si>
  <si>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</si>
  <si>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</si>
  <si>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</si>
  <si>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</si>
  <si>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</si>
  <si>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</si>
  <si>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</si>
  <si>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</si>
  <si>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</si>
  <si>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</si>
  <si>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</si>
  <si>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</si>
  <si>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</si>
  <si>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</si>
  <si>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</si>
  <si>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</si>
  <si>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</si>
  <si>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</si>
  <si>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</si>
  <si>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</si>
  <si>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</si>
  <si>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</si>
  <si>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</si>
  <si>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</si>
  <si>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</si>
  <si>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</si>
  <si>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</si>
  <si>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</si>
  <si>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</si>
  <si>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</si>
  <si>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</si>
  <si>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</si>
  <si>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</si>
  <si>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</si>
  <si>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</si>
  <si>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</si>
  <si>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</si>
  <si>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</si>
  <si>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</si>
  <si>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</si>
  <si>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</si>
  <si>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</si>
  <si>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</si>
  <si>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</si>
  <si>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</si>
  <si>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</si>
  <si>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</si>
  <si>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</si>
  <si>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</si>
  <si>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</si>
  <si>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</si>
  <si>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</si>
  <si>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</si>
  <si>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</si>
  <si>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</si>
  <si>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</si>
  <si>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</si>
  <si>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</si>
  <si>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</si>
  <si>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</si>
  <si>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</si>
  <si>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</si>
  <si>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</si>
  <si>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</si>
  <si>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</si>
  <si>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</si>
  <si>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</si>
  <si>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</si>
  <si>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</si>
  <si>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</si>
  <si>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</si>
  <si>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</si>
  <si>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</si>
  <si>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</si>
  <si>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</si>
  <si>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</si>
  <si>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</si>
  <si>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</si>
  <si>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</si>
  <si>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</si>
  <si>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</si>
  <si>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</si>
  <si>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</si>
  <si>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</si>
  <si>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</si>
  <si>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</si>
  <si>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</si>
  <si>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</si>
  <si>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</si>
  <si>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</si>
  <si>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</si>
  <si>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</si>
  <si>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</si>
  <si>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</si>
  <si>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</si>
  <si>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</si>
  <si>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</si>
  <si>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</si>
  <si>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</si>
  <si>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</si>
  <si>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</si>
  <si>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</si>
  <si>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</si>
  <si>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</si>
  <si>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</si>
  <si>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</si>
  <si>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</si>
  <si>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</si>
  <si>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</si>
  <si>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</si>
  <si>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</si>
  <si>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</si>
  <si>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</si>
  <si>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</si>
  <si>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</si>
  <si>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</si>
  <si>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</si>
  <si>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</si>
  <si>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</si>
  <si>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</si>
  <si>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</si>
  <si>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</si>
  <si>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</si>
  <si>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</si>
  <si>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</si>
  <si>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</si>
  <si>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</si>
  <si>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</si>
  <si>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</si>
  <si>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</si>
  <si>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</si>
  <si>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</si>
  <si>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</si>
  <si>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</si>
  <si>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</si>
  <si>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</si>
  <si>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</si>
  <si>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</si>
  <si>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</si>
  <si>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</si>
  <si>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</si>
  <si>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</si>
  <si>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</si>
  <si>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</si>
  <si>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</si>
  <si>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</si>
  <si>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</si>
  <si>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</si>
  <si>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</si>
  <si>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</si>
  <si>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</si>
  <si>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</si>
  <si>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</si>
  <si>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</si>
  <si>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</si>
  <si>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</si>
  <si>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</si>
  <si>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</si>
  <si>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</si>
  <si>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</si>
  <si>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</si>
  <si>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</si>
  <si>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</si>
  <si>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</si>
  <si>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</si>
  <si>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</si>
  <si>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</si>
  <si>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</si>
  <si>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</si>
  <si>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</si>
  <si>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</si>
  <si>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</si>
  <si>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</si>
  <si>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</si>
  <si>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</si>
  <si>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</si>
  <si>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</si>
  <si>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</si>
  <si>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</si>
  <si>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</si>
  <si>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</si>
  <si>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</si>
  <si>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</si>
  <si>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</si>
  <si>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</si>
  <si>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</si>
  <si>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</si>
  <si>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</si>
  <si>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</si>
  <si>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</si>
  <si>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</si>
  <si>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</si>
  <si>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</si>
  <si>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</si>
  <si>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</si>
  <si>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</si>
  <si>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</si>
  <si>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</si>
  <si>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</si>
  <si>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</si>
  <si>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</si>
  <si>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</si>
  <si>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</si>
  <si>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</si>
  <si>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</si>
  <si>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</si>
  <si>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</si>
  <si>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</si>
  <si>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</si>
  <si>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</si>
  <si>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</si>
  <si>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</si>
  <si>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</si>
  <si>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</si>
  <si>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</si>
  <si>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</si>
  <si>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</si>
  <si>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</si>
  <si>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</si>
  <si>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</si>
  <si>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</si>
  <si>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</si>
  <si>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</si>
  <si>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</si>
  <si>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</si>
  <si>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</si>
  <si>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</si>
  <si>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</si>
  <si>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</si>
  <si>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</si>
  <si>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</si>
  <si>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</si>
  <si>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</si>
  <si>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</si>
  <si>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</si>
  <si>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</si>
  <si>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</si>
  <si>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</si>
  <si>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</si>
  <si>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</si>
  <si>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</si>
  <si>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</si>
  <si>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</si>
  <si>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</si>
  <si>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</si>
  <si>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</si>
  <si>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</si>
  <si>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</si>
  <si>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</si>
  <si>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</si>
  <si>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</si>
  <si>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</si>
  <si>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</si>
  <si>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</si>
  <si>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</si>
  <si>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</si>
  <si>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</si>
  <si>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</si>
  <si>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</si>
  <si>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</si>
  <si>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</si>
  <si>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</si>
  <si>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</si>
  <si>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</si>
  <si>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</si>
  <si>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</si>
  <si>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</si>
  <si>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</si>
  <si>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</si>
  <si>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</si>
  <si>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</si>
  <si>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</si>
  <si>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</si>
  <si>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</si>
  <si>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</si>
  <si>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</si>
  <si>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</si>
  <si>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</si>
  <si>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</si>
  <si>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</si>
  <si>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</si>
  <si>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</si>
  <si>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</si>
  <si>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</si>
  <si>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</si>
  <si>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</si>
  <si>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</si>
  <si>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</si>
  <si>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</si>
  <si>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</si>
  <si>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</si>
  <si>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</si>
  <si>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</si>
  <si>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</si>
  <si>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</si>
  <si>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</si>
  <si>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</si>
  <si>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</si>
  <si>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</si>
  <si>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</si>
  <si>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</si>
  <si>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</si>
  <si>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</si>
  <si>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</si>
  <si>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</si>
  <si>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</si>
  <si>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</si>
  <si>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</si>
  <si>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</si>
  <si>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</si>
  <si>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</si>
  <si>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</si>
  <si>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</si>
  <si>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</si>
  <si>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</si>
  <si>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</si>
  <si>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</si>
  <si>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</si>
  <si>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</si>
  <si>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</si>
  <si>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</si>
  <si>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</si>
  <si>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</si>
  <si>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</si>
  <si>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</si>
  <si>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</si>
  <si>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</si>
  <si>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</si>
  <si>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</si>
  <si>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</si>
  <si>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</si>
  <si>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</si>
  <si>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</si>
  <si>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</si>
  <si>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</si>
  <si>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</si>
  <si>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</si>
  <si>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</si>
  <si>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</si>
  <si>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</si>
  <si>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</si>
  <si>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</si>
  <si>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</si>
  <si>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</si>
  <si>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</si>
  <si>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</si>
  <si>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</si>
  <si>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</si>
  <si>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</si>
  <si>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</si>
  <si>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</si>
  <si>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</si>
  <si>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</si>
  <si>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</si>
  <si>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</si>
  <si>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</si>
  <si>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</si>
  <si>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</si>
  <si>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</si>
  <si>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</si>
  <si>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</si>
  <si>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</si>
  <si>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</si>
  <si>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</si>
  <si>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</si>
  <si>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</si>
  <si>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</si>
  <si>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</si>
  <si>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</si>
  <si>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</si>
  <si>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</si>
  <si>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</si>
  <si>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</si>
  <si>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</si>
  <si>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</si>
  <si>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</si>
  <si>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</si>
  <si>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</si>
  <si>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</si>
  <si>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</si>
  <si>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</si>
  <si>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</si>
  <si>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</si>
  <si>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</si>
  <si>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</si>
  <si>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</si>
  <si>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</si>
  <si>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</si>
  <si>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</si>
  <si>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</si>
  <si>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</si>
  <si>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</si>
  <si>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</si>
  <si>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</si>
  <si>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</si>
  <si>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</si>
  <si>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</si>
  <si>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</si>
  <si>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</si>
  <si>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</si>
  <si>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</si>
  <si>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</si>
  <si>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</si>
  <si>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</si>
  <si>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</si>
  <si>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</si>
  <si>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</si>
  <si>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</si>
  <si>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</si>
  <si>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</si>
  <si>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</si>
  <si>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</si>
  <si>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</si>
  <si>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</si>
  <si>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</si>
  <si>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</si>
  <si>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</si>
  <si>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</si>
  <si>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</si>
  <si>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</si>
  <si>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</si>
  <si>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</si>
  <si>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</si>
  <si>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</si>
  <si>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</si>
  <si>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</si>
  <si>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</si>
  <si>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</si>
  <si>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</si>
  <si>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</si>
  <si>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</si>
  <si>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</si>
  <si>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</si>
  <si>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</si>
  <si>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</si>
  <si>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</si>
  <si>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</si>
  <si>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</si>
  <si>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</si>
  <si>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31/10/2023</t>
  </si>
  <si>
    <t>Cut-off Date: 31/10/2023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</si>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</sst>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69.599999999999994"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17.399999999999999"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34.799999999999997"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34.799999999999997"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26" sqref="N2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217" sqref="G217:G220"/>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31/10/2023</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25856.496332999999</v>
      </c>
      <c r="F38" s="39"/>
      <c r="H38" s="20"/>
      <c r="L38" s="20"/>
      <c r="M38" s="20"/>
    </row>
    <row r="39" spans="1:14" x14ac:dyDescent="0.3">
      <c r="A39" s="22" t="s">
        <v>62</v>
      </c>
      <c r="B39" s="39" t="s">
        <v>63</v>
      </c>
      <c r="C39" s="22">
        <v>16084.816332</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0.42848266985059857</v>
      </c>
      <c r="E45" s="96"/>
      <c r="F45" s="96">
        <v>0.17902690932685794</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9771.6800009999988</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21794.623328999998</v>
      </c>
      <c r="E53" s="46"/>
      <c r="F53" s="103">
        <f>IF($C$58=0,"",IF(C53="[for completion]","",C53/$C$58))</f>
        <v>0.84290706089146605</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4061.873004</v>
      </c>
      <c r="E56" s="46"/>
      <c r="F56" s="103">
        <f>IF($C$58=0,"",IF(C56="[for completion]","",C56/$C$58))</f>
        <v>0.15709293910853395</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25856.496332999999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21.69</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47.27</v>
      </c>
      <c r="D70" s="97" t="s">
        <v>766</v>
      </c>
      <c r="E70" s="18"/>
      <c r="F70" s="103">
        <f t="shared" ref="F70:F76" si="1">IF($C$77=0,"",IF(C70="[for completion]","",C70/$C$77))</f>
        <v>2.1688828853713049E-3</v>
      </c>
      <c r="G70" s="103" t="str">
        <f>IF($D$77=0,"",IF(D70="[Mark as ND1 if not relevant]","",D70/$D$77))</f>
        <v/>
      </c>
      <c r="H70" s="20"/>
      <c r="L70" s="20"/>
      <c r="M70" s="20"/>
      <c r="N70" s="51"/>
    </row>
    <row r="71" spans="1:14" x14ac:dyDescent="0.3">
      <c r="A71" s="22" t="s">
        <v>106</v>
      </c>
      <c r="B71" s="18" t="s">
        <v>1083</v>
      </c>
      <c r="C71" s="97">
        <v>87.88</v>
      </c>
      <c r="D71" s="97" t="s">
        <v>766</v>
      </c>
      <c r="E71" s="18"/>
      <c r="F71" s="103">
        <f t="shared" si="1"/>
        <v>4.0321859100154482E-3</v>
      </c>
      <c r="G71" s="103" t="str">
        <f t="shared" ref="G71:G76" si="2">IF($D$77=0,"",IF(D71="[Mark as ND1 if not relevant]","",D71/$D$77))</f>
        <v/>
      </c>
      <c r="H71" s="20"/>
      <c r="L71" s="20"/>
      <c r="M71" s="20"/>
      <c r="N71" s="51"/>
    </row>
    <row r="72" spans="1:14" x14ac:dyDescent="0.3">
      <c r="A72" s="22" t="s">
        <v>107</v>
      </c>
      <c r="B72" s="18" t="s">
        <v>1084</v>
      </c>
      <c r="C72" s="97">
        <v>126.99</v>
      </c>
      <c r="D72" s="97" t="s">
        <v>766</v>
      </c>
      <c r="E72" s="18"/>
      <c r="F72" s="103">
        <f t="shared" si="1"/>
        <v>5.8266646417030245E-3</v>
      </c>
      <c r="G72" s="103" t="str">
        <f t="shared" si="2"/>
        <v/>
      </c>
      <c r="H72" s="20"/>
      <c r="L72" s="20"/>
      <c r="M72" s="20"/>
      <c r="N72" s="51"/>
    </row>
    <row r="73" spans="1:14" x14ac:dyDescent="0.3">
      <c r="A73" s="22" t="s">
        <v>108</v>
      </c>
      <c r="B73" s="18" t="s">
        <v>1085</v>
      </c>
      <c r="C73" s="97">
        <v>185.23</v>
      </c>
      <c r="D73" s="97" t="s">
        <v>766</v>
      </c>
      <c r="E73" s="18"/>
      <c r="F73" s="103">
        <f t="shared" si="1"/>
        <v>8.498882522896694E-3</v>
      </c>
      <c r="G73" s="103" t="str">
        <f t="shared" si="2"/>
        <v/>
      </c>
      <c r="H73" s="20"/>
      <c r="L73" s="20"/>
      <c r="M73" s="20"/>
      <c r="N73" s="51"/>
    </row>
    <row r="74" spans="1:14" x14ac:dyDescent="0.3">
      <c r="A74" s="22" t="s">
        <v>109</v>
      </c>
      <c r="B74" s="18" t="s">
        <v>1086</v>
      </c>
      <c r="C74" s="97">
        <v>224.94</v>
      </c>
      <c r="D74" s="97" t="s">
        <v>766</v>
      </c>
      <c r="E74" s="18"/>
      <c r="F74" s="103">
        <f t="shared" si="1"/>
        <v>1.0320890971766899E-2</v>
      </c>
      <c r="G74" s="103" t="str">
        <f t="shared" si="2"/>
        <v/>
      </c>
      <c r="H74" s="20"/>
      <c r="L74" s="20"/>
      <c r="M74" s="20"/>
      <c r="N74" s="51"/>
    </row>
    <row r="75" spans="1:14" x14ac:dyDescent="0.3">
      <c r="A75" s="22" t="s">
        <v>110</v>
      </c>
      <c r="B75" s="18" t="s">
        <v>1087</v>
      </c>
      <c r="C75" s="97">
        <v>1720.1</v>
      </c>
      <c r="D75" s="97" t="s">
        <v>766</v>
      </c>
      <c r="E75" s="18"/>
      <c r="F75" s="103">
        <f t="shared" si="1"/>
        <v>7.8923110876394767E-2</v>
      </c>
      <c r="G75" s="103" t="str">
        <f t="shared" si="2"/>
        <v/>
      </c>
      <c r="H75" s="20"/>
      <c r="L75" s="20"/>
      <c r="M75" s="20"/>
      <c r="N75" s="51"/>
    </row>
    <row r="76" spans="1:14" x14ac:dyDescent="0.3">
      <c r="A76" s="22" t="s">
        <v>111</v>
      </c>
      <c r="B76" s="18" t="s">
        <v>1088</v>
      </c>
      <c r="C76" s="97">
        <v>19402.22</v>
      </c>
      <c r="D76" s="97" t="s">
        <v>766</v>
      </c>
      <c r="E76" s="18"/>
      <c r="F76" s="103">
        <f t="shared" si="1"/>
        <v>0.89022938219185188</v>
      </c>
      <c r="G76" s="103" t="str">
        <f t="shared" si="2"/>
        <v/>
      </c>
      <c r="H76" s="20"/>
      <c r="L76" s="20"/>
      <c r="M76" s="20"/>
      <c r="N76" s="51"/>
    </row>
    <row r="77" spans="1:14" x14ac:dyDescent="0.3">
      <c r="A77" s="22" t="s">
        <v>112</v>
      </c>
      <c r="B77" s="55" t="s">
        <v>91</v>
      </c>
      <c r="C77" s="99">
        <f>SUM(C70:C76)</f>
        <v>21794.63</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2.75</v>
      </c>
      <c r="D89" s="101">
        <v>3.6901813947359812</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2400.4488740000002</v>
      </c>
      <c r="D93" s="97">
        <v>145.97640000000001</v>
      </c>
      <c r="E93" s="18"/>
      <c r="F93" s="103">
        <f>IF($C$100=0,"",IF(C93="[for completion]","",IF(C93="","",C93/$C$100)))</f>
        <v>0.14923694647191446</v>
      </c>
      <c r="G93" s="103">
        <f>IF($D$100=0,"",IF(D93="[Mark as ND1 if not relevant]","",IF(D93="","",D93/$D$100)))</f>
        <v>9.0754160311113455E-3</v>
      </c>
      <c r="H93" s="20"/>
      <c r="L93" s="20"/>
      <c r="M93" s="20"/>
      <c r="N93" s="51"/>
    </row>
    <row r="94" spans="1:14" x14ac:dyDescent="0.3">
      <c r="A94" s="22" t="s">
        <v>134</v>
      </c>
      <c r="B94" s="18" t="s">
        <v>1083</v>
      </c>
      <c r="C94" s="97">
        <v>2062.0300000000002</v>
      </c>
      <c r="D94" s="97">
        <v>2340.8224740000001</v>
      </c>
      <c r="E94" s="18"/>
      <c r="F94" s="103">
        <f t="shared" ref="F94:F99" si="5">IF($C$100=0,"",IF(C94="[for completion]","",IF(C94="","",C94/$C$100)))</f>
        <v>0.12819729845805572</v>
      </c>
      <c r="G94" s="103">
        <f t="shared" ref="G94:G99" si="6">IF($D$100=0,"",IF(D94="[Mark as ND1 if not relevant]","",IF(D94="","",D94/$D$100)))</f>
        <v>0.1455299473512521</v>
      </c>
      <c r="H94" s="20"/>
      <c r="L94" s="20"/>
      <c r="M94" s="20"/>
      <c r="N94" s="51"/>
    </row>
    <row r="95" spans="1:14" x14ac:dyDescent="0.3">
      <c r="A95" s="22" t="s">
        <v>135</v>
      </c>
      <c r="B95" s="18" t="s">
        <v>1084</v>
      </c>
      <c r="C95" s="97">
        <v>3915.79322938</v>
      </c>
      <c r="D95" s="97">
        <v>2061.9</v>
      </c>
      <c r="E95" s="18"/>
      <c r="F95" s="103">
        <f t="shared" si="5"/>
        <v>0.24344656155674826</v>
      </c>
      <c r="G95" s="103">
        <f t="shared" si="6"/>
        <v>0.12818921630173427</v>
      </c>
      <c r="H95" s="20"/>
      <c r="L95" s="20"/>
      <c r="M95" s="20"/>
      <c r="N95" s="51"/>
    </row>
    <row r="96" spans="1:14" x14ac:dyDescent="0.3">
      <c r="A96" s="22" t="s">
        <v>136</v>
      </c>
      <c r="B96" s="18" t="s">
        <v>1085</v>
      </c>
      <c r="C96" s="97">
        <v>3872.3297969999999</v>
      </c>
      <c r="D96" s="97">
        <v>4086.9880293800002</v>
      </c>
      <c r="E96" s="18"/>
      <c r="F96" s="103">
        <f t="shared" si="5"/>
        <v>0.24074442113549815</v>
      </c>
      <c r="G96" s="103">
        <f t="shared" si="6"/>
        <v>0.25408981644153039</v>
      </c>
      <c r="H96" s="20"/>
      <c r="L96" s="20"/>
      <c r="M96" s="20"/>
      <c r="N96" s="51"/>
    </row>
    <row r="97" spans="1:14" x14ac:dyDescent="0.3">
      <c r="A97" s="22" t="s">
        <v>137</v>
      </c>
      <c r="B97" s="18" t="s">
        <v>1086</v>
      </c>
      <c r="C97" s="97">
        <v>2669.74</v>
      </c>
      <c r="D97" s="97">
        <v>3684.6549970000001</v>
      </c>
      <c r="E97" s="18"/>
      <c r="F97" s="103">
        <f t="shared" si="5"/>
        <v>0.16597889244356756</v>
      </c>
      <c r="G97" s="103">
        <f t="shared" si="6"/>
        <v>0.22907659751088755</v>
      </c>
      <c r="H97" s="20"/>
      <c r="L97" s="20"/>
      <c r="M97" s="20"/>
    </row>
    <row r="98" spans="1:14" x14ac:dyDescent="0.3">
      <c r="A98" s="22" t="s">
        <v>138</v>
      </c>
      <c r="B98" s="18" t="s">
        <v>1087</v>
      </c>
      <c r="C98" s="97">
        <v>1164.4744319599999</v>
      </c>
      <c r="D98" s="97">
        <v>3764.4744319599999</v>
      </c>
      <c r="E98" s="18"/>
      <c r="F98" s="103">
        <f t="shared" si="5"/>
        <v>7.2395879934215798E-2</v>
      </c>
      <c r="G98" s="103">
        <f t="shared" si="6"/>
        <v>0.23403900636348449</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16084.81633234</v>
      </c>
      <c r="D100" s="99">
        <f>SUM(D93:D99)</f>
        <v>16084.816332339999</v>
      </c>
      <c r="E100" s="39"/>
      <c r="F100" s="104">
        <f>SUM(F93:F99)</f>
        <v>1</v>
      </c>
      <c r="G100" s="104">
        <f>SUM(G93:G99)</f>
        <v>1.0000000000000002</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25856.496332999999</v>
      </c>
      <c r="D119" s="97">
        <f>C38</f>
        <v>25856.496332999999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25856.496332999999</v>
      </c>
      <c r="D130" s="97">
        <f>SUM(D112:D129)</f>
        <v>25856.496332999999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5851.6005566900003</v>
      </c>
      <c r="D138" s="97">
        <v>5718.7056709999997</v>
      </c>
      <c r="E138" s="47"/>
      <c r="F138" s="103">
        <f t="shared" ref="F138:F155" si="11">IF($C$156=0,"",IF(C138="[for completion]","",IF(C138="","",C138/$C$156)))</f>
        <v>0.36013114530655177</v>
      </c>
      <c r="G138" s="103">
        <f t="shared" ref="G138:G155" si="12">IF($D$156=0,"",IF(D138="[for completion]","",IF(D138="","",D138/$D$156)))</f>
        <v>0.35553440914970336</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349.01640830000002</v>
      </c>
      <c r="D142" s="97">
        <v>343.53529043999998</v>
      </c>
      <c r="E142" s="47"/>
      <c r="F142" s="103">
        <f t="shared" si="11"/>
        <v>2.1479880185628478E-2</v>
      </c>
      <c r="G142" s="103">
        <f t="shared" si="12"/>
        <v>2.1357737840580173E-2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9225</v>
      </c>
      <c r="D145" s="97">
        <v>9225</v>
      </c>
      <c r="E145" s="39"/>
      <c r="F145" s="103">
        <f t="shared" si="11"/>
        <v>0.56774377937583831</v>
      </c>
      <c r="G145" s="103">
        <f t="shared" si="12"/>
        <v>0.57352224665769369</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822.90980908000006</v>
      </c>
      <c r="D154" s="97">
        <v>797.57537089999994</v>
      </c>
      <c r="E154" s="39"/>
      <c r="F154" s="103">
        <f t="shared" si="11"/>
        <v>5.0645195131981437E-2</v>
      </c>
      <c r="G154" s="103">
        <f t="shared" si="12"/>
        <v>4.9585606352022901E-2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16248.52677407</v>
      </c>
      <c r="D156" s="97">
        <f>SUM(D138:D155)</f>
        <v>16084.816332339999</v>
      </c>
      <c r="E156" s="39"/>
      <c r="F156" s="96">
        <f>SUM(F138:F155)</f>
        <v>0.99999999999999989</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8773.5267740700019</v>
      </c>
      <c r="D164" s="97">
        <v>8609.8163323399986</v>
      </c>
      <c r="E164" s="59"/>
      <c r="F164" s="103">
        <f>IF($C$167=0,"",IF(C164="[for completion]","",IF(C164="","",C164/$C$167)))</f>
        <v>0.53995829259247796</v>
      </c>
      <c r="G164" s="103">
        <f>IF($D$167=0,"",IF(D164="[for completion]","",IF(D164="","",D164/$D$167)))</f>
        <v>0.53527601151585258</v>
      </c>
      <c r="H164" s="20"/>
      <c r="L164" s="20"/>
      <c r="M164" s="20"/>
      <c r="N164" s="51"/>
    </row>
    <row r="165" spans="1:14" x14ac:dyDescent="0.3">
      <c r="A165" s="22" t="s">
        <v>213</v>
      </c>
      <c r="B165" s="20" t="s">
        <v>214</v>
      </c>
      <c r="C165" s="97">
        <v>7475</v>
      </c>
      <c r="D165" s="97">
        <v>7475</v>
      </c>
      <c r="E165" s="59"/>
      <c r="F165" s="103">
        <f>IF($C$167=0,"",IF(C165="[for completion]","",IF(C165="","",C165/$C$167)))</f>
        <v>0.46004170740752204</v>
      </c>
      <c r="G165" s="103">
        <f>IF($D$167=0,"",IF(D165="[for completion]","",IF(D165="","",D165/$D$167)))</f>
        <v>0.46472398848414742</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16248.526774070002</v>
      </c>
      <c r="D167" s="106">
        <f>SUM(D164:D166)</f>
        <v>16084.816332339999</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4061.873004</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4061.873004</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4061.873004</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4061.873004</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4061.873004</v>
      </c>
      <c r="E217" s="59"/>
      <c r="F217" s="103">
        <f>IF($C$38=0,"",IF(C217="[for completion]","",IF(C217="","",C217/$C$38)))</f>
        <v>0.15709293910853395</v>
      </c>
      <c r="G217" s="103">
        <f>IF($C$39=0,"",IF(C217="[for completion]","",IF(C217="","",C217/$C$39)))</f>
        <v>0.2525284044381092</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4061.873004</v>
      </c>
      <c r="E220" s="59"/>
      <c r="F220" s="96">
        <f>SUM(F217:F219)</f>
        <v>0.15709293910853395</v>
      </c>
      <c r="G220" s="96">
        <f>SUM(G217:G219)</f>
        <v>0.2525284044381092</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21475.678226</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40" sqref="C40"/>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21794.62</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21794.62</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147951</v>
      </c>
      <c r="D28" s="98">
        <v>0</v>
      </c>
      <c r="F28" s="98">
        <f>IF(AND(C28="[For completion]",D28="[For completion]"),"[For completion]",SUM(C28:D28))</f>
        <v>147951</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4.568E-3</v>
      </c>
      <c r="D36" s="94">
        <v>0</v>
      </c>
      <c r="E36" s="111"/>
      <c r="F36" s="94">
        <f>IF(AND(C36="[For completion]",D36="[For completion]"),"[For completion]",SUM(C36:D36))</f>
        <v>4.568E-3</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0.12822351300733026</v>
      </c>
      <c r="D99" s="94">
        <v>0</v>
      </c>
      <c r="E99" s="94"/>
      <c r="F99" s="94">
        <v>0.12822351300733026</v>
      </c>
      <c r="G99" s="22"/>
    </row>
    <row r="100" spans="1:7" x14ac:dyDescent="0.3">
      <c r="A100" s="22" t="s">
        <v>526</v>
      </c>
      <c r="B100" s="39" t="s">
        <v>1676</v>
      </c>
      <c r="C100" s="94">
        <v>5.464930570601597E-2</v>
      </c>
      <c r="D100" s="94">
        <v>0</v>
      </c>
      <c r="E100" s="94"/>
      <c r="F100" s="94">
        <v>5.464930570601597E-2</v>
      </c>
      <c r="G100" s="22"/>
    </row>
    <row r="101" spans="1:7" x14ac:dyDescent="0.3">
      <c r="A101" s="22" t="s">
        <v>527</v>
      </c>
      <c r="B101" s="39" t="s">
        <v>1677</v>
      </c>
      <c r="C101" s="94">
        <v>0.19882230318210098</v>
      </c>
      <c r="D101" s="94">
        <v>0</v>
      </c>
      <c r="E101" s="94"/>
      <c r="F101" s="94">
        <v>0.19882230318210098</v>
      </c>
      <c r="G101" s="22"/>
    </row>
    <row r="102" spans="1:7" x14ac:dyDescent="0.3">
      <c r="A102" s="22" t="s">
        <v>528</v>
      </c>
      <c r="B102" s="39" t="s">
        <v>1678</v>
      </c>
      <c r="C102" s="94">
        <v>1.766144765327856E-2</v>
      </c>
      <c r="D102" s="94">
        <v>0</v>
      </c>
      <c r="E102" s="94"/>
      <c r="F102" s="94">
        <v>1.766144765327856E-2</v>
      </c>
      <c r="G102" s="22"/>
    </row>
    <row r="103" spans="1:7" x14ac:dyDescent="0.3">
      <c r="A103" s="22" t="s">
        <v>529</v>
      </c>
      <c r="B103" s="39" t="s">
        <v>1679</v>
      </c>
      <c r="C103" s="94">
        <v>7.1896609623763943E-2</v>
      </c>
      <c r="D103" s="94">
        <v>0</v>
      </c>
      <c r="E103" s="94"/>
      <c r="F103" s="94">
        <v>7.1896609623763943E-2</v>
      </c>
      <c r="G103" s="22"/>
    </row>
    <row r="104" spans="1:7" x14ac:dyDescent="0.3">
      <c r="A104" s="22" t="s">
        <v>530</v>
      </c>
      <c r="B104" s="39" t="s">
        <v>1680</v>
      </c>
      <c r="C104" s="94">
        <v>2.6800708250820347E-2</v>
      </c>
      <c r="D104" s="94">
        <v>0</v>
      </c>
      <c r="E104" s="94"/>
      <c r="F104" s="94">
        <v>2.6800708250820347E-2</v>
      </c>
      <c r="G104" s="22"/>
    </row>
    <row r="105" spans="1:7" x14ac:dyDescent="0.3">
      <c r="A105" s="22" t="s">
        <v>531</v>
      </c>
      <c r="B105" s="39" t="s">
        <v>1681</v>
      </c>
      <c r="C105" s="94">
        <v>0.21697276404744847</v>
      </c>
      <c r="D105" s="94">
        <v>0</v>
      </c>
      <c r="E105" s="94"/>
      <c r="F105" s="94">
        <v>0.21697276404744847</v>
      </c>
      <c r="G105" s="22"/>
    </row>
    <row r="106" spans="1:7" x14ac:dyDescent="0.3">
      <c r="A106" s="22" t="s">
        <v>532</v>
      </c>
      <c r="B106" s="39" t="s">
        <v>1682</v>
      </c>
      <c r="C106" s="94">
        <v>8.3124953849522717E-2</v>
      </c>
      <c r="D106" s="94">
        <v>0</v>
      </c>
      <c r="E106" s="94"/>
      <c r="F106" s="94">
        <v>8.3124953849522717E-2</v>
      </c>
      <c r="G106" s="22"/>
    </row>
    <row r="107" spans="1:7" x14ac:dyDescent="0.3">
      <c r="A107" s="22" t="s">
        <v>533</v>
      </c>
      <c r="B107" s="39" t="s">
        <v>1683</v>
      </c>
      <c r="C107" s="94">
        <v>7.2372834536820224E-2</v>
      </c>
      <c r="D107" s="94">
        <v>0</v>
      </c>
      <c r="E107" s="94"/>
      <c r="F107" s="94">
        <v>7.2372834536820224E-2</v>
      </c>
      <c r="G107" s="22"/>
    </row>
    <row r="108" spans="1:7" x14ac:dyDescent="0.3">
      <c r="A108" s="22" t="s">
        <v>534</v>
      </c>
      <c r="B108" s="39" t="s">
        <v>1684</v>
      </c>
      <c r="C108" s="94">
        <v>2.7000909204702956E-2</v>
      </c>
      <c r="D108" s="94">
        <v>0</v>
      </c>
      <c r="E108" s="94"/>
      <c r="F108" s="94">
        <v>2.7000909204702956E-2</v>
      </c>
      <c r="G108" s="22"/>
    </row>
    <row r="109" spans="1:7" x14ac:dyDescent="0.3">
      <c r="A109" s="22" t="s">
        <v>535</v>
      </c>
      <c r="B109" s="39" t="s">
        <v>1685</v>
      </c>
      <c r="C109" s="94">
        <v>5.6095658984253026E-2</v>
      </c>
      <c r="D109" s="94">
        <v>0</v>
      </c>
      <c r="E109" s="94"/>
      <c r="F109" s="94">
        <v>5.6095658984253026E-2</v>
      </c>
      <c r="G109" s="22"/>
    </row>
    <row r="110" spans="1:7" x14ac:dyDescent="0.3">
      <c r="A110" s="22" t="s">
        <v>536</v>
      </c>
      <c r="B110" s="39" t="s">
        <v>1686</v>
      </c>
      <c r="C110" s="94">
        <v>4.6378991953942489E-2</v>
      </c>
      <c r="D110" s="94">
        <v>0</v>
      </c>
      <c r="E110" s="94"/>
      <c r="F110" s="94">
        <v>4.6378991953942489E-2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0.92857309979104974</v>
      </c>
      <c r="D150" s="94">
        <v>0</v>
      </c>
      <c r="E150" s="95"/>
      <c r="F150" s="94">
        <v>0.92857309979104974</v>
      </c>
    </row>
    <row r="151" spans="1:7" x14ac:dyDescent="0.3">
      <c r="A151" s="22" t="s">
        <v>559</v>
      </c>
      <c r="B151" s="22" t="s">
        <v>560</v>
      </c>
      <c r="C151" s="94">
        <v>7.1424930287316335E-2</v>
      </c>
      <c r="D151" s="94">
        <v>0</v>
      </c>
      <c r="E151" s="95"/>
      <c r="F151" s="94">
        <v>7.1424930287316335E-2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0.11954688855530667</v>
      </c>
      <c r="D160" s="94">
        <v>0</v>
      </c>
      <c r="E160" s="95"/>
      <c r="F160" s="94">
        <v>0.11954688855530667</v>
      </c>
    </row>
    <row r="161" spans="1:7" x14ac:dyDescent="0.3">
      <c r="A161" s="22" t="s">
        <v>571</v>
      </c>
      <c r="B161" s="22" t="s">
        <v>572</v>
      </c>
      <c r="C161" s="94">
        <v>0.8804531114446934</v>
      </c>
      <c r="D161" s="94">
        <v>0</v>
      </c>
      <c r="E161" s="95"/>
      <c r="F161" s="94">
        <v>0.8804531114446934</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2.8146519611589472E-2</v>
      </c>
      <c r="D170" s="94">
        <v>0</v>
      </c>
      <c r="E170" s="95"/>
      <c r="F170" s="94">
        <v>2.8146519611589472E-2</v>
      </c>
    </row>
    <row r="171" spans="1:7" x14ac:dyDescent="0.3">
      <c r="A171" s="22" t="s">
        <v>583</v>
      </c>
      <c r="B171" s="18" t="s">
        <v>1640</v>
      </c>
      <c r="C171" s="94">
        <v>0.26845503333270615</v>
      </c>
      <c r="D171" s="94">
        <v>0</v>
      </c>
      <c r="E171" s="95"/>
      <c r="F171" s="94">
        <v>0.26845503333270615</v>
      </c>
    </row>
    <row r="172" spans="1:7" x14ac:dyDescent="0.3">
      <c r="A172" s="22" t="s">
        <v>584</v>
      </c>
      <c r="B172" s="18" t="s">
        <v>1641</v>
      </c>
      <c r="C172" s="94">
        <v>0.25608737275286131</v>
      </c>
      <c r="D172" s="94">
        <v>0</v>
      </c>
      <c r="E172" s="94"/>
      <c r="F172" s="94">
        <v>0.25608737275286131</v>
      </c>
    </row>
    <row r="173" spans="1:7" x14ac:dyDescent="0.3">
      <c r="A173" s="22" t="s">
        <v>585</v>
      </c>
      <c r="B173" s="18" t="s">
        <v>1642</v>
      </c>
      <c r="C173" s="94">
        <v>0.25360082707268816</v>
      </c>
      <c r="D173" s="94">
        <v>0</v>
      </c>
      <c r="E173" s="94"/>
      <c r="F173" s="94">
        <v>0.25360082707268816</v>
      </c>
    </row>
    <row r="174" spans="1:7" x14ac:dyDescent="0.3">
      <c r="A174" s="22" t="s">
        <v>586</v>
      </c>
      <c r="B174" s="18" t="s">
        <v>1643</v>
      </c>
      <c r="C174" s="94">
        <v>0.1937102472301549</v>
      </c>
      <c r="D174" s="94">
        <v>0</v>
      </c>
      <c r="E174" s="94"/>
      <c r="F174" s="94">
        <v>0.1937102472301549</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147.30973999999998</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13.273058000000001</v>
      </c>
      <c r="D190" s="98">
        <v>7489</v>
      </c>
      <c r="E190" s="36"/>
      <c r="F190" s="103">
        <f>IF($C$214=0,"",IF(C190="[for completion]","",IF(C190="","",C190/$C$214)))</f>
        <v>6.0900607455504046E-4</v>
      </c>
      <c r="G190" s="103">
        <f>IF($D$214=0,"",IF(D190="[for completion]","",IF(D190="","",D190/$D$214)))</f>
        <v>5.0618110049948969E-2</v>
      </c>
    </row>
    <row r="191" spans="1:7" x14ac:dyDescent="0.3">
      <c r="A191" s="22" t="s">
        <v>605</v>
      </c>
      <c r="B191" s="39" t="s">
        <v>1688</v>
      </c>
      <c r="C191" s="97">
        <v>29.285781</v>
      </c>
      <c r="D191" s="98">
        <v>3946</v>
      </c>
      <c r="E191" s="36"/>
      <c r="F191" s="103">
        <f t="shared" ref="F191:F213" si="1">IF($C$214=0,"",IF(C191="[for completion]","",IF(C191="","",C191/$C$214)))</f>
        <v>1.3437158586279503E-3</v>
      </c>
      <c r="G191" s="103">
        <f t="shared" ref="G191:G213" si="2">IF($D$214=0,"",IF(D191="[for completion]","",IF(D191="","",D191/$D$214)))</f>
        <v>2.6670992423167131E-2</v>
      </c>
    </row>
    <row r="192" spans="1:7" x14ac:dyDescent="0.3">
      <c r="A192" s="22" t="s">
        <v>606</v>
      </c>
      <c r="B192" s="39" t="s">
        <v>1689</v>
      </c>
      <c r="C192" s="97">
        <v>156.27822399999999</v>
      </c>
      <c r="D192" s="98">
        <v>9012</v>
      </c>
      <c r="E192" s="36"/>
      <c r="F192" s="103">
        <f t="shared" si="1"/>
        <v>7.170494375649779E-3</v>
      </c>
      <c r="G192" s="103">
        <f t="shared" si="2"/>
        <v>6.0912058722144495E-2</v>
      </c>
    </row>
    <row r="193" spans="1:7" x14ac:dyDescent="0.3">
      <c r="A193" s="22" t="s">
        <v>607</v>
      </c>
      <c r="B193" s="39" t="s">
        <v>1690</v>
      </c>
      <c r="C193" s="97">
        <v>529.12978499999997</v>
      </c>
      <c r="D193" s="98">
        <v>14079</v>
      </c>
      <c r="E193" s="36"/>
      <c r="F193" s="103">
        <f t="shared" si="1"/>
        <v>2.4277996321043913E-2</v>
      </c>
      <c r="G193" s="103">
        <f t="shared" si="2"/>
        <v>9.5159884015653826E-2</v>
      </c>
    </row>
    <row r="194" spans="1:7" x14ac:dyDescent="0.3">
      <c r="A194" s="22" t="s">
        <v>608</v>
      </c>
      <c r="B194" s="39" t="s">
        <v>1691</v>
      </c>
      <c r="C194" s="97">
        <v>921.42873799999995</v>
      </c>
      <c r="D194" s="98">
        <v>14718</v>
      </c>
      <c r="E194" s="36"/>
      <c r="F194" s="103">
        <f t="shared" si="1"/>
        <v>4.2277800542390817E-2</v>
      </c>
      <c r="G194" s="103">
        <f t="shared" si="2"/>
        <v>9.947888152158485E-2</v>
      </c>
    </row>
    <row r="195" spans="1:7" x14ac:dyDescent="0.3">
      <c r="A195" s="22" t="s">
        <v>609</v>
      </c>
      <c r="B195" s="39" t="s">
        <v>1692</v>
      </c>
      <c r="C195" s="97">
        <v>1342.555447</v>
      </c>
      <c r="D195" s="98">
        <v>15338</v>
      </c>
      <c r="E195" s="36"/>
      <c r="F195" s="103">
        <f t="shared" si="1"/>
        <v>6.160030511807886E-2</v>
      </c>
      <c r="G195" s="103">
        <f t="shared" si="2"/>
        <v>0.10366945813140838</v>
      </c>
    </row>
    <row r="196" spans="1:7" x14ac:dyDescent="0.3">
      <c r="A196" s="22" t="s">
        <v>610</v>
      </c>
      <c r="B196" s="39" t="s">
        <v>1693</v>
      </c>
      <c r="C196" s="97">
        <v>3251.596481</v>
      </c>
      <c r="D196" s="98">
        <v>26279</v>
      </c>
      <c r="E196" s="36"/>
      <c r="F196" s="103">
        <f t="shared" si="1"/>
        <v>0.14919259818881173</v>
      </c>
      <c r="G196" s="103">
        <f t="shared" si="2"/>
        <v>0.17761961730572959</v>
      </c>
    </row>
    <row r="197" spans="1:7" x14ac:dyDescent="0.3">
      <c r="A197" s="22" t="s">
        <v>611</v>
      </c>
      <c r="B197" s="39" t="s">
        <v>1694</v>
      </c>
      <c r="C197" s="97">
        <v>3230.2938779999999</v>
      </c>
      <c r="D197" s="98">
        <v>18633</v>
      </c>
      <c r="E197" s="36"/>
      <c r="F197" s="103">
        <f t="shared" si="1"/>
        <v>0.14821517349656413</v>
      </c>
      <c r="G197" s="103">
        <f t="shared" si="2"/>
        <v>0.1259403451142608</v>
      </c>
    </row>
    <row r="198" spans="1:7" x14ac:dyDescent="0.3">
      <c r="A198" s="22" t="s">
        <v>612</v>
      </c>
      <c r="B198" s="39" t="s">
        <v>1695</v>
      </c>
      <c r="C198" s="97">
        <v>3112.385346</v>
      </c>
      <c r="D198" s="98">
        <v>13932</v>
      </c>
      <c r="E198" s="36"/>
      <c r="F198" s="103">
        <f t="shared" si="1"/>
        <v>0.14280519094168739</v>
      </c>
      <c r="G198" s="103">
        <f t="shared" si="2"/>
        <v>9.4166311819453744E-2</v>
      </c>
    </row>
    <row r="199" spans="1:7" x14ac:dyDescent="0.3">
      <c r="A199" s="22" t="s">
        <v>613</v>
      </c>
      <c r="B199" s="39" t="s">
        <v>1696</v>
      </c>
      <c r="C199" s="97">
        <v>2358.1558439999999</v>
      </c>
      <c r="D199" s="98">
        <v>8647</v>
      </c>
      <c r="E199" s="39"/>
      <c r="F199" s="103">
        <f t="shared" si="1"/>
        <v>0.1081989722145016</v>
      </c>
      <c r="G199" s="103">
        <f t="shared" si="2"/>
        <v>5.8445025717974192E-2</v>
      </c>
    </row>
    <row r="200" spans="1:7" x14ac:dyDescent="0.3">
      <c r="A200" s="22" t="s">
        <v>614</v>
      </c>
      <c r="B200" s="39" t="s">
        <v>1697</v>
      </c>
      <c r="C200" s="97">
        <v>1746.4734229999999</v>
      </c>
      <c r="D200" s="98">
        <v>5405</v>
      </c>
      <c r="E200" s="39"/>
      <c r="F200" s="103">
        <f t="shared" si="1"/>
        <v>8.0133223531151196E-2</v>
      </c>
      <c r="G200" s="103">
        <f t="shared" si="2"/>
        <v>3.6532365445316357E-2</v>
      </c>
    </row>
    <row r="201" spans="1:7" x14ac:dyDescent="0.3">
      <c r="A201" s="22" t="s">
        <v>615</v>
      </c>
      <c r="B201" s="39" t="s">
        <v>1698</v>
      </c>
      <c r="C201" s="97">
        <v>1255.99695</v>
      </c>
      <c r="D201" s="98">
        <v>3369</v>
      </c>
      <c r="E201" s="39"/>
      <c r="F201" s="103">
        <f t="shared" si="1"/>
        <v>5.7628752332175702E-2</v>
      </c>
      <c r="G201" s="103">
        <f t="shared" si="2"/>
        <v>2.2771052578218463E-2</v>
      </c>
    </row>
    <row r="202" spans="1:7" x14ac:dyDescent="0.3">
      <c r="A202" s="22" t="s">
        <v>616</v>
      </c>
      <c r="B202" s="39" t="s">
        <v>1699</v>
      </c>
      <c r="C202" s="97">
        <v>878.83979899999997</v>
      </c>
      <c r="D202" s="98">
        <v>2076</v>
      </c>
      <c r="E202" s="39"/>
      <c r="F202" s="103">
        <f t="shared" si="1"/>
        <v>4.0323697534639769E-2</v>
      </c>
      <c r="G202" s="103">
        <f t="shared" si="2"/>
        <v>1.4031672648376828E-2</v>
      </c>
    </row>
    <row r="203" spans="1:7" x14ac:dyDescent="0.3">
      <c r="A203" s="22" t="s">
        <v>617</v>
      </c>
      <c r="B203" s="39" t="s">
        <v>1700</v>
      </c>
      <c r="C203" s="97">
        <v>701.46806200000003</v>
      </c>
      <c r="D203" s="98">
        <v>1479</v>
      </c>
      <c r="E203" s="39"/>
      <c r="F203" s="103">
        <f t="shared" si="1"/>
        <v>3.2185372117288398E-2</v>
      </c>
      <c r="G203" s="103">
        <f t="shared" si="2"/>
        <v>9.9965529127886942E-3</v>
      </c>
    </row>
    <row r="204" spans="1:7" x14ac:dyDescent="0.3">
      <c r="A204" s="22" t="s">
        <v>618</v>
      </c>
      <c r="B204" s="39" t="s">
        <v>1701</v>
      </c>
      <c r="C204" s="97">
        <v>945.36258099999998</v>
      </c>
      <c r="D204" s="98">
        <v>1743</v>
      </c>
      <c r="E204" s="39"/>
      <c r="F204" s="103">
        <f t="shared" si="1"/>
        <v>4.3375954093324343E-2</v>
      </c>
      <c r="G204" s="103">
        <f t="shared" si="2"/>
        <v>1.1780927469229678E-2</v>
      </c>
    </row>
    <row r="205" spans="1:7" x14ac:dyDescent="0.3">
      <c r="A205" s="22" t="s">
        <v>619</v>
      </c>
      <c r="B205" s="39" t="s">
        <v>1702</v>
      </c>
      <c r="C205" s="97">
        <v>535.23839199999998</v>
      </c>
      <c r="D205" s="98">
        <v>831</v>
      </c>
      <c r="F205" s="103">
        <f t="shared" si="1"/>
        <v>2.4558276778649798E-2</v>
      </c>
      <c r="G205" s="103">
        <f t="shared" si="2"/>
        <v>5.6167244560699154E-3</v>
      </c>
    </row>
    <row r="206" spans="1:7" x14ac:dyDescent="0.3">
      <c r="A206" s="22" t="s">
        <v>620</v>
      </c>
      <c r="B206" s="39" t="s">
        <v>1703</v>
      </c>
      <c r="C206" s="97">
        <v>378.57532300000003</v>
      </c>
      <c r="D206" s="98">
        <v>508</v>
      </c>
      <c r="E206" s="88"/>
      <c r="F206" s="103">
        <f t="shared" si="1"/>
        <v>1.7370124607579994E-2</v>
      </c>
      <c r="G206" s="103">
        <f t="shared" si="2"/>
        <v>3.4335692222424992E-3</v>
      </c>
    </row>
    <row r="207" spans="1:7" x14ac:dyDescent="0.3">
      <c r="A207" s="22" t="s">
        <v>621</v>
      </c>
      <c r="B207" s="39" t="s">
        <v>1704</v>
      </c>
      <c r="C207" s="97">
        <v>264.572767</v>
      </c>
      <c r="D207" s="98">
        <v>314</v>
      </c>
      <c r="E207" s="88"/>
      <c r="F207" s="103">
        <f t="shared" si="1"/>
        <v>1.2139359465229137E-2</v>
      </c>
      <c r="G207" s="103">
        <f t="shared" si="2"/>
        <v>2.1223242830396552E-3</v>
      </c>
    </row>
    <row r="208" spans="1:7" x14ac:dyDescent="0.3">
      <c r="A208" s="22" t="s">
        <v>622</v>
      </c>
      <c r="B208" s="39" t="s">
        <v>1705</v>
      </c>
      <c r="C208" s="97">
        <v>143.71344999999999</v>
      </c>
      <c r="D208" s="98">
        <v>153</v>
      </c>
      <c r="E208" s="88"/>
      <c r="F208" s="103">
        <f t="shared" si="1"/>
        <v>6.5939864080502069E-3</v>
      </c>
      <c r="G208" s="103">
        <f t="shared" si="2"/>
        <v>1.0341261633919339E-3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21794.623329000005</v>
      </c>
      <c r="D214" s="46">
        <f>SUM(D190:D213)</f>
        <v>147951</v>
      </c>
      <c r="E214" s="88"/>
      <c r="F214" s="112">
        <f>SUM(F190:F213)</f>
        <v>0.99999999999999967</v>
      </c>
      <c r="G214" s="112">
        <f>SUM(G190:G213)</f>
        <v>0.99999999999999978</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0.59473699999999996</v>
      </c>
      <c r="F216" s="111"/>
      <c r="G216" s="111"/>
    </row>
    <row r="217" spans="1:7" x14ac:dyDescent="0.3">
      <c r="F217" s="111"/>
      <c r="G217" s="111"/>
    </row>
    <row r="218" spans="1:7" x14ac:dyDescent="0.3">
      <c r="B218" s="39" t="s">
        <v>632</v>
      </c>
      <c r="F218" s="111"/>
      <c r="G218" s="111"/>
    </row>
    <row r="219" spans="1:7" x14ac:dyDescent="0.3">
      <c r="A219" s="22" t="s">
        <v>633</v>
      </c>
      <c r="B219" s="22" t="s">
        <v>634</v>
      </c>
      <c r="C219" s="97">
        <v>3539.607915</v>
      </c>
      <c r="D219" s="98">
        <v>50997</v>
      </c>
      <c r="F219" s="103">
        <f t="shared" ref="F219:F233" si="3">IF($C$227=0,"",IF(C219="[for completion]","",C219/$C$227))</f>
        <v>0.16240739109105737</v>
      </c>
      <c r="G219" s="103">
        <f t="shared" ref="G219:G233" si="4">IF($D$227=0,"",IF(D219="[for completion]","",D219/$D$227))</f>
        <v>0.34468844414704869</v>
      </c>
    </row>
    <row r="220" spans="1:7" x14ac:dyDescent="0.3">
      <c r="A220" s="22" t="s">
        <v>635</v>
      </c>
      <c r="B220" s="22" t="s">
        <v>636</v>
      </c>
      <c r="C220" s="97">
        <v>2624.7899950000001</v>
      </c>
      <c r="D220" s="98">
        <v>16933</v>
      </c>
      <c r="F220" s="103">
        <f t="shared" si="3"/>
        <v>0.12043291389517065</v>
      </c>
      <c r="G220" s="103">
        <f t="shared" si="4"/>
        <v>0.11445005440990598</v>
      </c>
    </row>
    <row r="221" spans="1:7" x14ac:dyDescent="0.3">
      <c r="A221" s="22" t="s">
        <v>637</v>
      </c>
      <c r="B221" s="22" t="s">
        <v>638</v>
      </c>
      <c r="C221" s="97">
        <v>3516.681951</v>
      </c>
      <c r="D221" s="98">
        <v>19475</v>
      </c>
      <c r="F221" s="103">
        <f t="shared" si="3"/>
        <v>0.16135548192741556</v>
      </c>
      <c r="G221" s="103">
        <f t="shared" si="4"/>
        <v>0.13163141851018242</v>
      </c>
    </row>
    <row r="222" spans="1:7" x14ac:dyDescent="0.3">
      <c r="A222" s="22" t="s">
        <v>639</v>
      </c>
      <c r="B222" s="22" t="s">
        <v>640</v>
      </c>
      <c r="C222" s="97">
        <v>4867.9198269999997</v>
      </c>
      <c r="D222" s="98">
        <v>23504</v>
      </c>
      <c r="F222" s="103">
        <f t="shared" si="3"/>
        <v>0.22335416185312187</v>
      </c>
      <c r="G222" s="103">
        <f t="shared" si="4"/>
        <v>0.15886340747950334</v>
      </c>
    </row>
    <row r="223" spans="1:7" x14ac:dyDescent="0.3">
      <c r="A223" s="22" t="s">
        <v>641</v>
      </c>
      <c r="B223" s="22" t="s">
        <v>642</v>
      </c>
      <c r="C223" s="97">
        <v>4589.4164289999999</v>
      </c>
      <c r="D223" s="98">
        <v>22526</v>
      </c>
      <c r="F223" s="103">
        <f t="shared" si="3"/>
        <v>0.21057562497408044</v>
      </c>
      <c r="G223" s="103">
        <f t="shared" si="4"/>
        <v>0.15225311082723333</v>
      </c>
    </row>
    <row r="224" spans="1:7" x14ac:dyDescent="0.3">
      <c r="A224" s="22" t="s">
        <v>643</v>
      </c>
      <c r="B224" s="22" t="s">
        <v>644</v>
      </c>
      <c r="C224" s="97">
        <v>2549.5636290000002</v>
      </c>
      <c r="D224" s="98">
        <v>13800</v>
      </c>
      <c r="F224" s="103">
        <f t="shared" si="3"/>
        <v>0.11698131187124394</v>
      </c>
      <c r="G224" s="103">
        <f t="shared" si="4"/>
        <v>9.3274124541233253E-2</v>
      </c>
    </row>
    <row r="225" spans="1:7" x14ac:dyDescent="0.3">
      <c r="A225" s="22" t="s">
        <v>645</v>
      </c>
      <c r="B225" s="22" t="s">
        <v>646</v>
      </c>
      <c r="C225" s="97">
        <v>106.14639199999999</v>
      </c>
      <c r="D225" s="98">
        <v>707</v>
      </c>
      <c r="F225" s="103">
        <f t="shared" si="3"/>
        <v>4.8703017431377506E-3</v>
      </c>
      <c r="G225" s="103">
        <f t="shared" si="4"/>
        <v>4.7786091341052101E-3</v>
      </c>
    </row>
    <row r="226" spans="1:7" x14ac:dyDescent="0.3">
      <c r="A226" s="22" t="s">
        <v>647</v>
      </c>
      <c r="B226" s="22" t="s">
        <v>648</v>
      </c>
      <c r="C226" s="97">
        <v>0.497193</v>
      </c>
      <c r="D226" s="98">
        <v>9</v>
      </c>
      <c r="F226" s="103">
        <f t="shared" si="3"/>
        <v>2.2812644772475053E-5</v>
      </c>
      <c r="G226" s="103">
        <f t="shared" si="4"/>
        <v>6.0830950787760811E-5</v>
      </c>
    </row>
    <row r="227" spans="1:7" x14ac:dyDescent="0.3">
      <c r="A227" s="22" t="s">
        <v>649</v>
      </c>
      <c r="B227" s="48" t="s">
        <v>91</v>
      </c>
      <c r="C227" s="97">
        <f>SUM(C219:C226)</f>
        <v>21794.623330999999</v>
      </c>
      <c r="D227" s="98">
        <f>SUM(D219:D226)</f>
        <v>147951</v>
      </c>
      <c r="F227" s="94">
        <f>SUM(F219:F226)</f>
        <v>1</v>
      </c>
      <c r="G227" s="94">
        <f>SUM(G219:G226)</f>
        <v>1</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0.53303599999999995</v>
      </c>
      <c r="F238" s="111"/>
      <c r="G238" s="111"/>
    </row>
    <row r="239" spans="1:7" x14ac:dyDescent="0.3">
      <c r="F239" s="111"/>
      <c r="G239" s="111"/>
    </row>
    <row r="240" spans="1:7" x14ac:dyDescent="0.3">
      <c r="B240" s="39" t="s">
        <v>632</v>
      </c>
      <c r="F240" s="111"/>
      <c r="G240" s="111"/>
    </row>
    <row r="241" spans="1:7" x14ac:dyDescent="0.3">
      <c r="A241" s="22" t="s">
        <v>667</v>
      </c>
      <c r="B241" s="22" t="s">
        <v>634</v>
      </c>
      <c r="C241" s="97">
        <v>5138.9202539999997</v>
      </c>
      <c r="D241" s="98">
        <v>65040</v>
      </c>
      <c r="F241" s="103">
        <f>IF($C$249=0,"",IF(C241="[Mark as ND1 if not relevant]","",C241/$C$249))</f>
        <v>0.23578844085487566</v>
      </c>
      <c r="G241" s="103">
        <f>IF($D$249=0,"",IF(D241="[Mark as ND1 if not relevant]","",D241/$D$249))</f>
        <v>0.43960500435955147</v>
      </c>
    </row>
    <row r="242" spans="1:7" x14ac:dyDescent="0.3">
      <c r="A242" s="22" t="s">
        <v>668</v>
      </c>
      <c r="B242" s="22" t="s">
        <v>636</v>
      </c>
      <c r="C242" s="97">
        <v>3373.5822069999999</v>
      </c>
      <c r="D242" s="98">
        <v>20011</v>
      </c>
      <c r="F242" s="103">
        <f t="shared" ref="F242:F248" si="5">IF($C$249=0,"",IF(C242="[Mark as ND1 if not relevant]","",C242/$C$249))</f>
        <v>0.15478965412337772</v>
      </c>
      <c r="G242" s="103">
        <f t="shared" ref="G242:G248" si="6">IF($D$249=0,"",IF(D242="[Mark as ND1 if not relevant]","",D242/$D$249))</f>
        <v>0.13525423957932017</v>
      </c>
    </row>
    <row r="243" spans="1:7" x14ac:dyDescent="0.3">
      <c r="A243" s="22" t="s">
        <v>669</v>
      </c>
      <c r="B243" s="22" t="s">
        <v>638</v>
      </c>
      <c r="C243" s="97">
        <v>4317.551735</v>
      </c>
      <c r="D243" s="98">
        <v>22214</v>
      </c>
      <c r="F243" s="103">
        <f t="shared" si="5"/>
        <v>0.19810169093663335</v>
      </c>
      <c r="G243" s="103">
        <f t="shared" si="6"/>
        <v>0.15014430453325764</v>
      </c>
    </row>
    <row r="244" spans="1:7" x14ac:dyDescent="0.3">
      <c r="A244" s="22" t="s">
        <v>670</v>
      </c>
      <c r="B244" s="22" t="s">
        <v>640</v>
      </c>
      <c r="C244" s="97">
        <v>5055.8178019999996</v>
      </c>
      <c r="D244" s="98">
        <v>23559</v>
      </c>
      <c r="F244" s="103">
        <f t="shared" si="5"/>
        <v>0.23197546135338501</v>
      </c>
      <c r="G244" s="103">
        <f t="shared" si="6"/>
        <v>0.15923515217876189</v>
      </c>
    </row>
    <row r="245" spans="1:7" x14ac:dyDescent="0.3">
      <c r="A245" s="22" t="s">
        <v>671</v>
      </c>
      <c r="B245" s="22" t="s">
        <v>642</v>
      </c>
      <c r="C245" s="97">
        <v>2927.5114920000001</v>
      </c>
      <c r="D245" s="98">
        <v>12779</v>
      </c>
      <c r="F245" s="103">
        <f t="shared" si="5"/>
        <v>0.13432264681401124</v>
      </c>
      <c r="G245" s="103">
        <f t="shared" si="6"/>
        <v>8.637319112408838E-2</v>
      </c>
    </row>
    <row r="246" spans="1:7" x14ac:dyDescent="0.3">
      <c r="A246" s="22" t="s">
        <v>672</v>
      </c>
      <c r="B246" s="22" t="s">
        <v>644</v>
      </c>
      <c r="C246" s="97">
        <v>978.05126400000006</v>
      </c>
      <c r="D246" s="98">
        <v>4323</v>
      </c>
      <c r="F246" s="103">
        <f t="shared" si="5"/>
        <v>4.4875804880450752E-2</v>
      </c>
      <c r="G246" s="103">
        <f t="shared" si="6"/>
        <v>2.9219133361721109E-2</v>
      </c>
    </row>
    <row r="247" spans="1:7" x14ac:dyDescent="0.3">
      <c r="A247" s="22" t="s">
        <v>673</v>
      </c>
      <c r="B247" s="22" t="s">
        <v>646</v>
      </c>
      <c r="C247" s="97">
        <v>1.7696269999999998</v>
      </c>
      <c r="D247" s="98">
        <v>14</v>
      </c>
      <c r="F247" s="103">
        <f t="shared" si="5"/>
        <v>8.119557623022243E-5</v>
      </c>
      <c r="G247" s="103">
        <f t="shared" si="6"/>
        <v>9.4625923447627932E-5</v>
      </c>
    </row>
    <row r="248" spans="1:7" x14ac:dyDescent="0.3">
      <c r="A248" s="22" t="s">
        <v>674</v>
      </c>
      <c r="B248" s="22" t="s">
        <v>648</v>
      </c>
      <c r="C248" s="97">
        <v>1.418949</v>
      </c>
      <c r="D248" s="98">
        <v>11</v>
      </c>
      <c r="F248" s="103">
        <f t="shared" si="5"/>
        <v>6.5105461035742509E-5</v>
      </c>
      <c r="G248" s="103">
        <f t="shared" si="6"/>
        <v>7.4348939851707663E-5</v>
      </c>
    </row>
    <row r="249" spans="1:7" x14ac:dyDescent="0.3">
      <c r="A249" s="22" t="s">
        <v>675</v>
      </c>
      <c r="B249" s="48" t="s">
        <v>91</v>
      </c>
      <c r="C249" s="97">
        <f>SUM(C241:C248)</f>
        <v>21794.623330000006</v>
      </c>
      <c r="D249" s="98">
        <f>SUM(D241:D248)</f>
        <v>147951</v>
      </c>
      <c r="F249" s="94">
        <f>SUM(F241:F248)</f>
        <v>0.99999999999999956</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40" sqref="B40"/>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153" t="s">
        <v>766</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62" sqref="C62"/>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46.9</v>
      </c>
      <c r="H75" s="20"/>
    </row>
    <row r="76" spans="1:14" x14ac:dyDescent="0.3">
      <c r="A76" s="22" t="s">
        <v>1024</v>
      </c>
      <c r="B76" s="22" t="s">
        <v>1638</v>
      </c>
      <c r="C76" s="146">
        <v>260.25</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3.9204647765522637E-3</v>
      </c>
      <c r="D82" s="118">
        <v>0</v>
      </c>
      <c r="E82" s="118">
        <v>0</v>
      </c>
      <c r="F82" s="118">
        <v>0</v>
      </c>
      <c r="G82" s="145">
        <v>3.9204647765522637E-3</v>
      </c>
      <c r="H82" s="20"/>
    </row>
    <row r="83" spans="1:8" x14ac:dyDescent="0.3">
      <c r="A83" s="22" t="s">
        <v>1031</v>
      </c>
      <c r="B83" s="22" t="s">
        <v>1046</v>
      </c>
      <c r="C83" s="145">
        <v>6.1024606661752839E-4</v>
      </c>
      <c r="D83" s="118">
        <v>0</v>
      </c>
      <c r="E83" s="118">
        <v>0</v>
      </c>
      <c r="F83" s="118">
        <v>0</v>
      </c>
      <c r="G83" s="145">
        <v>6.1024606661752839E-4</v>
      </c>
      <c r="H83" s="20"/>
    </row>
    <row r="84" spans="1:8" x14ac:dyDescent="0.3">
      <c r="A84" s="22" t="s">
        <v>1032</v>
      </c>
      <c r="B84" s="22" t="s">
        <v>1044</v>
      </c>
      <c r="C84" s="145">
        <v>9.0092885311644551E-6</v>
      </c>
      <c r="D84" s="118">
        <v>0</v>
      </c>
      <c r="E84" s="118">
        <v>0</v>
      </c>
      <c r="F84" s="118">
        <v>0</v>
      </c>
      <c r="G84" s="145">
        <v>9.0092885311644551E-6</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2023-11-28T18:09:50Z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