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Z:\Distributions\a.Covered Bonds\2022\i.Jul\a.Annex 2D\"/>
    </mc:Choice>
  </mc:AlternateContent>
  <xr:revisionPtr revIDLastSave="0" documentId="8_{F8504174-107E-47A9-8933-18D7B48F9A4D}" xr6:coauthVersionLast="47" xr6:coauthVersionMax="47" xr10:uidLastSave="{00000000-0000-0000-0000-000000000000}"/>
  <bookViews>
    <workbookView xWindow="-120" yWindow="-120" windowWidth="29040" windowHeight="15840" xr2:uid="{BAC732A8-0809-444B-8F38-2D76335A1CF9}"/>
  </bookViews>
  <sheets>
    <sheet name="Annex 2D" sheetId="1" r:id="rId1"/>
  </sheets>
  <externalReferences>
    <externalReference r:id="rId2"/>
    <externalReference r:id="rId3"/>
    <externalReference r:id="rId4"/>
  </externalReferences>
  <definedNames>
    <definedName name="_xlnm.Print_Area" localSheetId="0">'Annex 2D'!$A$1:$L$584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375" i="1" l="1"/>
  <c r="D375" i="1"/>
  <c r="C375" i="1"/>
  <c r="B375" i="1"/>
  <c r="E374" i="1"/>
  <c r="D374" i="1"/>
  <c r="C374" i="1"/>
  <c r="B374" i="1"/>
  <c r="E373" i="1"/>
  <c r="D373" i="1"/>
  <c r="C373" i="1"/>
  <c r="B373" i="1"/>
  <c r="E372" i="1"/>
  <c r="D372" i="1"/>
  <c r="C372" i="1"/>
  <c r="B372" i="1"/>
  <c r="E371" i="1"/>
  <c r="D371" i="1"/>
  <c r="C371" i="1"/>
  <c r="B371" i="1"/>
  <c r="E370" i="1"/>
  <c r="E376" i="1" s="1"/>
  <c r="D370" i="1"/>
  <c r="D376" i="1" s="1"/>
  <c r="C370" i="1"/>
  <c r="C376" i="1" s="1"/>
  <c r="B370" i="1"/>
  <c r="B376" i="1" s="1"/>
  <c r="E366" i="1"/>
  <c r="D366" i="1"/>
  <c r="C366" i="1"/>
  <c r="B366" i="1"/>
  <c r="E365" i="1"/>
  <c r="D365" i="1"/>
  <c r="C365" i="1"/>
  <c r="B365" i="1"/>
  <c r="E364" i="1"/>
  <c r="D364" i="1"/>
  <c r="C364" i="1"/>
  <c r="B364" i="1"/>
  <c r="E363" i="1"/>
  <c r="D363" i="1"/>
  <c r="C363" i="1"/>
  <c r="B363" i="1"/>
  <c r="E362" i="1"/>
  <c r="D362" i="1"/>
  <c r="C362" i="1"/>
  <c r="B362" i="1"/>
  <c r="E361" i="1"/>
  <c r="D361" i="1"/>
  <c r="C361" i="1"/>
  <c r="B361" i="1"/>
  <c r="E360" i="1"/>
  <c r="D360" i="1"/>
  <c r="C360" i="1"/>
  <c r="B360" i="1"/>
  <c r="E359" i="1"/>
  <c r="E367" i="1" s="1"/>
  <c r="D359" i="1"/>
  <c r="D367" i="1" s="1"/>
  <c r="C359" i="1"/>
  <c r="C367" i="1" s="1"/>
  <c r="B359" i="1"/>
  <c r="B367" i="1" s="1"/>
  <c r="E351" i="1"/>
  <c r="D351" i="1"/>
  <c r="C351" i="1"/>
  <c r="B351" i="1"/>
  <c r="E350" i="1"/>
  <c r="D350" i="1"/>
  <c r="C350" i="1"/>
  <c r="B350" i="1"/>
  <c r="E349" i="1"/>
  <c r="E352" i="1" s="1"/>
  <c r="D349" i="1"/>
  <c r="D352" i="1" s="1"/>
  <c r="C349" i="1"/>
  <c r="C352" i="1" s="1"/>
  <c r="B349" i="1"/>
  <c r="B352" i="1" s="1"/>
  <c r="E345" i="1"/>
  <c r="D345" i="1"/>
  <c r="C345" i="1"/>
  <c r="B345" i="1"/>
  <c r="E344" i="1"/>
  <c r="D344" i="1"/>
  <c r="C344" i="1"/>
  <c r="B344" i="1"/>
  <c r="E343" i="1"/>
  <c r="E346" i="1" s="1"/>
  <c r="D343" i="1"/>
  <c r="D346" i="1" s="1"/>
  <c r="C343" i="1"/>
  <c r="C346" i="1" s="1"/>
  <c r="B343" i="1"/>
  <c r="B346" i="1" s="1"/>
  <c r="E339" i="1"/>
  <c r="D339" i="1"/>
  <c r="C339" i="1"/>
  <c r="B339" i="1"/>
  <c r="E338" i="1"/>
  <c r="D338" i="1"/>
  <c r="C338" i="1"/>
  <c r="B338" i="1"/>
  <c r="E337" i="1"/>
  <c r="D337" i="1"/>
  <c r="C337" i="1"/>
  <c r="B337" i="1"/>
  <c r="E336" i="1"/>
  <c r="E340" i="1" s="1"/>
  <c r="D336" i="1"/>
  <c r="D340" i="1" s="1"/>
  <c r="C336" i="1"/>
  <c r="C340" i="1" s="1"/>
  <c r="B336" i="1"/>
  <c r="B340" i="1" s="1"/>
  <c r="E332" i="1"/>
  <c r="D332" i="1"/>
  <c r="C332" i="1"/>
  <c r="B332" i="1"/>
  <c r="E331" i="1"/>
  <c r="D331" i="1"/>
  <c r="C331" i="1"/>
  <c r="B331" i="1"/>
  <c r="E330" i="1"/>
  <c r="D330" i="1"/>
  <c r="C330" i="1"/>
  <c r="B330" i="1"/>
  <c r="E329" i="1"/>
  <c r="D329" i="1"/>
  <c r="C329" i="1"/>
  <c r="B329" i="1"/>
  <c r="E328" i="1"/>
  <c r="D328" i="1"/>
  <c r="C328" i="1"/>
  <c r="B328" i="1"/>
  <c r="E327" i="1"/>
  <c r="D327" i="1"/>
  <c r="C327" i="1"/>
  <c r="B327" i="1"/>
  <c r="E326" i="1"/>
  <c r="D326" i="1"/>
  <c r="C326" i="1"/>
  <c r="B326" i="1"/>
  <c r="E325" i="1"/>
  <c r="D325" i="1"/>
  <c r="C325" i="1"/>
  <c r="B325" i="1"/>
  <c r="E324" i="1"/>
  <c r="D324" i="1"/>
  <c r="C324" i="1"/>
  <c r="B324" i="1"/>
  <c r="E323" i="1"/>
  <c r="D323" i="1"/>
  <c r="C323" i="1"/>
  <c r="B323" i="1"/>
  <c r="E322" i="1"/>
  <c r="D322" i="1"/>
  <c r="C322" i="1"/>
  <c r="B322" i="1"/>
  <c r="E321" i="1"/>
  <c r="D321" i="1"/>
  <c r="C321" i="1"/>
  <c r="C333" i="1" s="1"/>
  <c r="B321" i="1"/>
  <c r="B333" i="1" s="1"/>
  <c r="E320" i="1"/>
  <c r="E333" i="1" s="1"/>
  <c r="D320" i="1"/>
  <c r="D333" i="1" s="1"/>
  <c r="C320" i="1"/>
  <c r="B320" i="1"/>
  <c r="B317" i="1"/>
  <c r="E316" i="1"/>
  <c r="D316" i="1"/>
  <c r="C316" i="1"/>
  <c r="B316" i="1"/>
  <c r="E315" i="1"/>
  <c r="D315" i="1"/>
  <c r="C315" i="1"/>
  <c r="B315" i="1"/>
  <c r="E314" i="1"/>
  <c r="D314" i="1"/>
  <c r="C314" i="1"/>
  <c r="B314" i="1"/>
  <c r="E313" i="1"/>
  <c r="E317" i="1" s="1"/>
  <c r="D313" i="1"/>
  <c r="D317" i="1" s="1"/>
  <c r="C313" i="1"/>
  <c r="C317" i="1" s="1"/>
  <c r="B313" i="1"/>
  <c r="E309" i="1"/>
  <c r="D309" i="1"/>
  <c r="C309" i="1"/>
  <c r="B309" i="1"/>
  <c r="E308" i="1"/>
  <c r="D308" i="1"/>
  <c r="C308" i="1"/>
  <c r="B308" i="1"/>
  <c r="E307" i="1"/>
  <c r="D307" i="1"/>
  <c r="C307" i="1"/>
  <c r="B307" i="1"/>
  <c r="E306" i="1"/>
  <c r="D306" i="1"/>
  <c r="C306" i="1"/>
  <c r="B306" i="1"/>
  <c r="E305" i="1"/>
  <c r="D305" i="1"/>
  <c r="C305" i="1"/>
  <c r="B305" i="1"/>
  <c r="E304" i="1"/>
  <c r="D304" i="1"/>
  <c r="C304" i="1"/>
  <c r="B304" i="1"/>
  <c r="E303" i="1"/>
  <c r="D303" i="1"/>
  <c r="C303" i="1"/>
  <c r="B303" i="1"/>
  <c r="E302" i="1"/>
  <c r="D302" i="1"/>
  <c r="C302" i="1"/>
  <c r="B302" i="1"/>
  <c r="E301" i="1"/>
  <c r="D301" i="1"/>
  <c r="C301" i="1"/>
  <c r="B301" i="1"/>
  <c r="E300" i="1"/>
  <c r="D300" i="1"/>
  <c r="C300" i="1"/>
  <c r="B300" i="1"/>
  <c r="E299" i="1"/>
  <c r="D299" i="1"/>
  <c r="C299" i="1"/>
  <c r="B299" i="1"/>
  <c r="E298" i="1"/>
  <c r="E310" i="1" s="1"/>
  <c r="D298" i="1"/>
  <c r="D310" i="1" s="1"/>
  <c r="C298" i="1"/>
  <c r="C310" i="1" s="1"/>
  <c r="B298" i="1"/>
  <c r="B310" i="1" s="1"/>
  <c r="E290" i="1"/>
  <c r="D290" i="1"/>
  <c r="C290" i="1"/>
  <c r="B290" i="1"/>
  <c r="E289" i="1"/>
  <c r="D289" i="1"/>
  <c r="C289" i="1"/>
  <c r="B289" i="1"/>
  <c r="E288" i="1"/>
  <c r="D288" i="1"/>
  <c r="C288" i="1"/>
  <c r="B288" i="1"/>
  <c r="E287" i="1"/>
  <c r="D287" i="1"/>
  <c r="C287" i="1"/>
  <c r="B287" i="1"/>
  <c r="E286" i="1"/>
  <c r="D286" i="1"/>
  <c r="C286" i="1"/>
  <c r="B286" i="1"/>
  <c r="E285" i="1"/>
  <c r="D285" i="1"/>
  <c r="C285" i="1"/>
  <c r="B285" i="1"/>
  <c r="E284" i="1"/>
  <c r="D284" i="1"/>
  <c r="C284" i="1"/>
  <c r="B284" i="1"/>
  <c r="E283" i="1"/>
  <c r="D283" i="1"/>
  <c r="C283" i="1"/>
  <c r="B283" i="1"/>
  <c r="E282" i="1"/>
  <c r="D282" i="1"/>
  <c r="C282" i="1"/>
  <c r="B282" i="1"/>
  <c r="E281" i="1"/>
  <c r="D281" i="1"/>
  <c r="C281" i="1"/>
  <c r="B281" i="1"/>
  <c r="E280" i="1"/>
  <c r="D280" i="1"/>
  <c r="C280" i="1"/>
  <c r="B280" i="1"/>
  <c r="E279" i="1"/>
  <c r="D279" i="1"/>
  <c r="C279" i="1"/>
  <c r="B279" i="1"/>
  <c r="E278" i="1"/>
  <c r="D278" i="1"/>
  <c r="C278" i="1"/>
  <c r="B278" i="1"/>
  <c r="E277" i="1"/>
  <c r="D277" i="1"/>
  <c r="C277" i="1"/>
  <c r="B277" i="1"/>
  <c r="E276" i="1"/>
  <c r="D276" i="1"/>
  <c r="C276" i="1"/>
  <c r="B276" i="1"/>
  <c r="E275" i="1"/>
  <c r="D275" i="1"/>
  <c r="C275" i="1"/>
  <c r="B275" i="1"/>
  <c r="E274" i="1"/>
  <c r="D274" i="1"/>
  <c r="C274" i="1"/>
  <c r="B274" i="1"/>
  <c r="E273" i="1"/>
  <c r="D273" i="1"/>
  <c r="C273" i="1"/>
  <c r="B273" i="1"/>
  <c r="E272" i="1"/>
  <c r="D272" i="1"/>
  <c r="C272" i="1"/>
  <c r="B272" i="1"/>
  <c r="E271" i="1"/>
  <c r="E291" i="1" s="1"/>
  <c r="D271" i="1"/>
  <c r="D291" i="1" s="1"/>
  <c r="C271" i="1"/>
  <c r="C291" i="1" s="1"/>
  <c r="B271" i="1"/>
  <c r="B291" i="1" s="1"/>
  <c r="E267" i="1"/>
  <c r="D267" i="1"/>
  <c r="C267" i="1"/>
  <c r="B267" i="1"/>
  <c r="E266" i="1"/>
  <c r="D266" i="1"/>
  <c r="C266" i="1"/>
  <c r="B266" i="1"/>
  <c r="E265" i="1"/>
  <c r="D265" i="1"/>
  <c r="C265" i="1"/>
  <c r="B265" i="1"/>
  <c r="E264" i="1"/>
  <c r="D264" i="1"/>
  <c r="C264" i="1"/>
  <c r="B264" i="1"/>
  <c r="E263" i="1"/>
  <c r="D263" i="1"/>
  <c r="C263" i="1"/>
  <c r="B263" i="1"/>
  <c r="E262" i="1"/>
  <c r="D262" i="1"/>
  <c r="C262" i="1"/>
  <c r="B262" i="1"/>
  <c r="E261" i="1"/>
  <c r="D261" i="1"/>
  <c r="C261" i="1"/>
  <c r="B261" i="1"/>
  <c r="E260" i="1"/>
  <c r="D260" i="1"/>
  <c r="C260" i="1"/>
  <c r="B260" i="1"/>
  <c r="E259" i="1"/>
  <c r="D259" i="1"/>
  <c r="C259" i="1"/>
  <c r="B259" i="1"/>
  <c r="E258" i="1"/>
  <c r="D258" i="1"/>
  <c r="C258" i="1"/>
  <c r="B258" i="1"/>
  <c r="E257" i="1"/>
  <c r="D257" i="1"/>
  <c r="C257" i="1"/>
  <c r="B257" i="1"/>
  <c r="E256" i="1"/>
  <c r="D256" i="1"/>
  <c r="C256" i="1"/>
  <c r="B256" i="1"/>
  <c r="E255" i="1"/>
  <c r="D255" i="1"/>
  <c r="C255" i="1"/>
  <c r="B255" i="1"/>
  <c r="E254" i="1"/>
  <c r="D254" i="1"/>
  <c r="C254" i="1"/>
  <c r="B254" i="1"/>
  <c r="E253" i="1"/>
  <c r="D253" i="1"/>
  <c r="C253" i="1"/>
  <c r="B253" i="1"/>
  <c r="E252" i="1"/>
  <c r="E268" i="1" s="1"/>
  <c r="D252" i="1"/>
  <c r="D268" i="1" s="1"/>
  <c r="C252" i="1"/>
  <c r="C268" i="1" s="1"/>
  <c r="B252" i="1"/>
  <c r="B268" i="1" s="1"/>
  <c r="E248" i="1"/>
  <c r="D248" i="1"/>
  <c r="C248" i="1"/>
  <c r="B248" i="1"/>
  <c r="E247" i="1"/>
  <c r="D247" i="1"/>
  <c r="C247" i="1"/>
  <c r="B247" i="1"/>
  <c r="E246" i="1"/>
  <c r="D246" i="1"/>
  <c r="C246" i="1"/>
  <c r="B246" i="1"/>
  <c r="E245" i="1"/>
  <c r="D245" i="1"/>
  <c r="C245" i="1"/>
  <c r="B245" i="1"/>
  <c r="E244" i="1"/>
  <c r="D244" i="1"/>
  <c r="C244" i="1"/>
  <c r="B244" i="1"/>
  <c r="E243" i="1"/>
  <c r="D243" i="1"/>
  <c r="C243" i="1"/>
  <c r="B243" i="1"/>
  <c r="E242" i="1"/>
  <c r="D242" i="1"/>
  <c r="C242" i="1"/>
  <c r="B242" i="1"/>
  <c r="E241" i="1"/>
  <c r="D241" i="1"/>
  <c r="C241" i="1"/>
  <c r="B241" i="1"/>
  <c r="E240" i="1"/>
  <c r="D240" i="1"/>
  <c r="C240" i="1"/>
  <c r="B240" i="1"/>
  <c r="E239" i="1"/>
  <c r="D239" i="1"/>
  <c r="C239" i="1"/>
  <c r="B239" i="1"/>
  <c r="E238" i="1"/>
  <c r="D238" i="1"/>
  <c r="C238" i="1"/>
  <c r="B238" i="1"/>
  <c r="E237" i="1"/>
  <c r="D237" i="1"/>
  <c r="C237" i="1"/>
  <c r="B237" i="1"/>
  <c r="E236" i="1"/>
  <c r="D236" i="1"/>
  <c r="C236" i="1"/>
  <c r="B236" i="1"/>
  <c r="E235" i="1"/>
  <c r="D235" i="1"/>
  <c r="C235" i="1"/>
  <c r="B235" i="1"/>
  <c r="E234" i="1"/>
  <c r="D234" i="1"/>
  <c r="C234" i="1"/>
  <c r="B234" i="1"/>
  <c r="E233" i="1"/>
  <c r="E249" i="1" s="1"/>
  <c r="D233" i="1"/>
  <c r="D249" i="1" s="1"/>
  <c r="C233" i="1"/>
  <c r="C249" i="1" s="1"/>
  <c r="B233" i="1"/>
  <c r="B249" i="1" s="1"/>
  <c r="E229" i="1"/>
  <c r="D229" i="1"/>
  <c r="C229" i="1"/>
  <c r="B229" i="1"/>
  <c r="E228" i="1"/>
  <c r="D228" i="1"/>
  <c r="C228" i="1"/>
  <c r="B228" i="1"/>
  <c r="E227" i="1"/>
  <c r="D227" i="1"/>
  <c r="C227" i="1"/>
  <c r="B227" i="1"/>
  <c r="E226" i="1"/>
  <c r="D226" i="1"/>
  <c r="C226" i="1"/>
  <c r="B226" i="1"/>
  <c r="E225" i="1"/>
  <c r="D225" i="1"/>
  <c r="C225" i="1"/>
  <c r="B225" i="1"/>
  <c r="E224" i="1"/>
  <c r="D224" i="1"/>
  <c r="C224" i="1"/>
  <c r="B224" i="1"/>
  <c r="E223" i="1"/>
  <c r="E230" i="1" s="1"/>
  <c r="D223" i="1"/>
  <c r="D230" i="1" s="1"/>
  <c r="B156" i="1" s="1"/>
  <c r="C223" i="1"/>
  <c r="C230" i="1" s="1"/>
  <c r="B223" i="1"/>
  <c r="B230" i="1" s="1"/>
  <c r="J213" i="1"/>
  <c r="I213" i="1"/>
  <c r="H213" i="1"/>
  <c r="G213" i="1"/>
  <c r="F213" i="1"/>
  <c r="E213" i="1"/>
  <c r="D213" i="1"/>
  <c r="C213" i="1"/>
  <c r="B213" i="1"/>
  <c r="J212" i="1"/>
  <c r="I212" i="1"/>
  <c r="H212" i="1"/>
  <c r="G212" i="1"/>
  <c r="F212" i="1"/>
  <c r="E212" i="1"/>
  <c r="D212" i="1"/>
  <c r="C212" i="1"/>
  <c r="B212" i="1"/>
  <c r="J211" i="1"/>
  <c r="I211" i="1"/>
  <c r="H211" i="1"/>
  <c r="G211" i="1"/>
  <c r="F211" i="1"/>
  <c r="E211" i="1"/>
  <c r="D211" i="1"/>
  <c r="C211" i="1"/>
  <c r="B211" i="1"/>
  <c r="J210" i="1"/>
  <c r="I210" i="1"/>
  <c r="H210" i="1"/>
  <c r="G210" i="1"/>
  <c r="F210" i="1"/>
  <c r="E210" i="1"/>
  <c r="D210" i="1"/>
  <c r="C210" i="1"/>
  <c r="B210" i="1"/>
  <c r="J209" i="1"/>
  <c r="H209" i="1"/>
  <c r="G209" i="1"/>
  <c r="F209" i="1"/>
  <c r="E209" i="1"/>
  <c r="D209" i="1"/>
  <c r="C209" i="1"/>
  <c r="B209" i="1"/>
  <c r="J208" i="1"/>
  <c r="I208" i="1"/>
  <c r="G208" i="1"/>
  <c r="F208" i="1"/>
  <c r="H208" i="1" s="1"/>
  <c r="E208" i="1"/>
  <c r="D208" i="1"/>
  <c r="C208" i="1"/>
  <c r="B208" i="1"/>
  <c r="J207" i="1"/>
  <c r="I207" i="1"/>
  <c r="G207" i="1"/>
  <c r="F207" i="1"/>
  <c r="H207" i="1" s="1"/>
  <c r="E207" i="1"/>
  <c r="D207" i="1"/>
  <c r="C207" i="1"/>
  <c r="B207" i="1"/>
  <c r="J206" i="1"/>
  <c r="I206" i="1"/>
  <c r="H206" i="1"/>
  <c r="G206" i="1"/>
  <c r="F206" i="1"/>
  <c r="E206" i="1"/>
  <c r="D206" i="1"/>
  <c r="C206" i="1"/>
  <c r="B206" i="1"/>
  <c r="J205" i="1"/>
  <c r="I205" i="1"/>
  <c r="H205" i="1"/>
  <c r="G205" i="1"/>
  <c r="F205" i="1"/>
  <c r="E205" i="1"/>
  <c r="E214" i="1" s="1"/>
  <c r="D205" i="1"/>
  <c r="D214" i="1" s="1"/>
  <c r="C205" i="1"/>
  <c r="C214" i="1" s="1"/>
  <c r="B205" i="1"/>
  <c r="B214" i="1" s="1"/>
  <c r="A201" i="1"/>
  <c r="D198" i="1"/>
  <c r="B198" i="1"/>
  <c r="C198" i="1" s="1"/>
  <c r="D197" i="1"/>
  <c r="B197" i="1"/>
  <c r="C197" i="1" s="1"/>
  <c r="D196" i="1"/>
  <c r="B196" i="1"/>
  <c r="C196" i="1" s="1"/>
  <c r="D195" i="1"/>
  <c r="B195" i="1"/>
  <c r="B194" i="1" s="1"/>
  <c r="D194" i="1"/>
  <c r="B189" i="1"/>
  <c r="B187" i="1"/>
  <c r="D193" i="1" s="1"/>
  <c r="B186" i="1"/>
  <c r="B176" i="1"/>
  <c r="B175" i="1"/>
  <c r="B174" i="1"/>
  <c r="B173" i="1"/>
  <c r="B171" i="1"/>
  <c r="B170" i="1"/>
  <c r="B169" i="1"/>
  <c r="B168" i="1"/>
  <c r="B167" i="1"/>
  <c r="B165" i="1"/>
  <c r="B162" i="1"/>
  <c r="B161" i="1"/>
  <c r="B160" i="1"/>
  <c r="B157" i="1"/>
  <c r="B155" i="1"/>
  <c r="B154" i="1"/>
  <c r="C154" i="1" s="1"/>
  <c r="A150" i="1"/>
  <c r="H144" i="1"/>
  <c r="H113" i="1" s="1"/>
  <c r="H134" i="1"/>
  <c r="C131" i="1"/>
  <c r="B128" i="1"/>
  <c r="B127" i="1"/>
  <c r="B121" i="1"/>
  <c r="B120" i="1"/>
  <c r="H119" i="1"/>
  <c r="H129" i="1" s="1"/>
  <c r="H112" i="1" s="1"/>
  <c r="B119" i="1"/>
  <c r="H118" i="1"/>
  <c r="H133" i="1" s="1"/>
  <c r="B118" i="1"/>
  <c r="B117" i="1"/>
  <c r="B116" i="1"/>
  <c r="B115" i="1"/>
  <c r="B114" i="1"/>
  <c r="B113" i="1"/>
  <c r="B112" i="1"/>
  <c r="B111" i="1"/>
  <c r="B110" i="1"/>
  <c r="B109" i="1"/>
  <c r="C104" i="1"/>
  <c r="B104" i="1"/>
  <c r="C103" i="1"/>
  <c r="B103" i="1"/>
  <c r="C102" i="1"/>
  <c r="B102" i="1"/>
  <c r="D101" i="1"/>
  <c r="C101" i="1"/>
  <c r="B101" i="1"/>
  <c r="C100" i="1"/>
  <c r="B100" i="1"/>
  <c r="D100" i="1" s="1"/>
  <c r="C99" i="1"/>
  <c r="C98" i="1"/>
  <c r="B98" i="1"/>
  <c r="C97" i="1"/>
  <c r="B97" i="1"/>
  <c r="C96" i="1"/>
  <c r="B96" i="1"/>
  <c r="C95" i="1"/>
  <c r="B95" i="1"/>
  <c r="C94" i="1"/>
  <c r="B94" i="1"/>
  <c r="B99" i="1" s="1"/>
  <c r="C93" i="1"/>
  <c r="C92" i="1"/>
  <c r="B92" i="1"/>
  <c r="C91" i="1"/>
  <c r="B91" i="1"/>
  <c r="C90" i="1"/>
  <c r="B90" i="1"/>
  <c r="C89" i="1"/>
  <c r="B89" i="1"/>
  <c r="C88" i="1"/>
  <c r="B88" i="1"/>
  <c r="B93" i="1" s="1"/>
  <c r="C87" i="1"/>
  <c r="C86" i="1"/>
  <c r="C85" i="1"/>
  <c r="B85" i="1"/>
  <c r="C84" i="1"/>
  <c r="B84" i="1"/>
  <c r="C83" i="1"/>
  <c r="B83" i="1"/>
  <c r="C82" i="1"/>
  <c r="B82" i="1"/>
  <c r="B86" i="1" s="1"/>
  <c r="C81" i="1"/>
  <c r="B81" i="1"/>
  <c r="C80" i="1"/>
  <c r="B80" i="1"/>
  <c r="C79" i="1"/>
  <c r="B79" i="1"/>
  <c r="C78" i="1"/>
  <c r="B78" i="1"/>
  <c r="C77" i="1"/>
  <c r="B77" i="1"/>
  <c r="C76" i="1"/>
  <c r="B76" i="1"/>
  <c r="C75" i="1"/>
  <c r="B75" i="1"/>
  <c r="C74" i="1"/>
  <c r="B74" i="1"/>
  <c r="C73" i="1"/>
  <c r="B73" i="1"/>
  <c r="C71" i="1"/>
  <c r="B71" i="1"/>
  <c r="B43" i="1"/>
  <c r="B42" i="1"/>
  <c r="B41" i="1"/>
  <c r="B32" i="1"/>
  <c r="B29" i="1"/>
  <c r="J27" i="1"/>
  <c r="H27" i="1"/>
  <c r="F27" i="1"/>
  <c r="J25" i="1"/>
  <c r="H25" i="1"/>
  <c r="F25" i="1"/>
  <c r="J23" i="1"/>
  <c r="H23" i="1"/>
  <c r="F23" i="1"/>
  <c r="J22" i="1"/>
  <c r="H22" i="1"/>
  <c r="F22" i="1"/>
  <c r="J21" i="1"/>
  <c r="H21" i="1"/>
  <c r="F21" i="1"/>
  <c r="B14" i="1"/>
  <c r="B13" i="1"/>
  <c r="B12" i="1"/>
  <c r="E193" i="1" l="1"/>
  <c r="F214" i="1"/>
  <c r="C194" i="1"/>
  <c r="B193" i="1"/>
  <c r="C193" i="1" s="1"/>
  <c r="E198" i="1"/>
  <c r="E194" i="1"/>
  <c r="E197" i="1"/>
  <c r="E195" i="1"/>
  <c r="B166" i="1"/>
  <c r="B163" i="1"/>
  <c r="B164" i="1" s="1"/>
  <c r="E196" i="1"/>
  <c r="H214" i="1"/>
  <c r="C195" i="1"/>
</calcChain>
</file>

<file path=xl/sharedStrings.xml><?xml version="1.0" encoding="utf-8"?>
<sst xmlns="http://schemas.openxmlformats.org/spreadsheetml/2006/main" count="1345" uniqueCount="650">
  <si>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</si>
  <si>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</si>
  <si>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</si>
  <si>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</si>
  <si>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</si>
  <si>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</si>
  <si>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</si>
  <si>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</si>
  <si>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</si>
  <si>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</si>
  <si>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</si>
  <si>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</si>
  <si>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</si>
  <si>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</si>
  <si>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https://www.euroabs.com/IH.aspx?d=17462</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</si>
  <si>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</si>
  <si>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</si>
  <si>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</si>
  <si>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</si>
  <si>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</si>
  <si>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</si>
  <si>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</si>
  <si>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</si>
  <si>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</si>
  <si>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</si>
  <si>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</si>
  <si>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</si>
  <si>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</si>
  <si>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</si>
  <si>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</si>
  <si>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</si>
  <si>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</si>
  <si>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</si>
  <si>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</si>
  <si>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</si>
  <si>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</si>
  <si>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</si>
  <si>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</si>
  <si>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</si>
  <si>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</si>
  <si>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t>&lt;A / &lt;F1(2)</t>
  </si>
  <si>
    <r>
      <t xml:space="preserve">&lt;A3 / - </t>
    </r>
    <r>
      <rPr>
        <vertAlign val="superscript"/>
        <sz val="10"/>
        <rFont val="Arial"/>
        <family val="2"/>
      </rPr>
      <t>(2)</t>
    </r>
  </si>
  <si>
    <r>
      <t xml:space="preserve">&lt;A- / - </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</si>
  <si>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</si>
  <si>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</si>
  <si>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</si>
  <si>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</si>
  <si>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SONIA +1.86%</t>
  </si>
  <si>
    <r>
      <t>LLP pay rate/margin</t>
    </r>
    <r>
      <rPr>
        <vertAlign val="superscript"/>
        <sz val="10"/>
        <rFont val="Arial"/>
        <family val="2"/>
      </rPr>
      <t>(4)</t>
    </r>
  </si>
  <si>
    <t>Collateral posting amount(s) (GBP)</t>
  </si>
  <si>
    <t>Currency swap provider for Series 60 (EUR)</t>
  </si>
  <si>
    <t>National Australia Bank</t>
  </si>
  <si>
    <t>Swap notional amount(s) (EUR)</t>
  </si>
  <si>
    <t>LLP receive rate/margin</t>
  </si>
  <si>
    <t>LLP pay rate/margin</t>
  </si>
  <si>
    <t>SONIA + 0.6643%</t>
  </si>
  <si>
    <t>Collateral posting amount(s) (EUR)</t>
  </si>
  <si>
    <t>Fitch Current Rating</t>
  </si>
  <si>
    <t>Moody's Current Rating</t>
  </si>
  <si>
    <t>S&amp;P Current Rating</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</si>
  <si>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</si>
  <si>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</si>
  <si>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</si>
  <si>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</si>
  <si>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</si>
  <si>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</si>
  <si>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</si>
  <si>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</si>
  <si>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</si>
  <si>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</si>
  <si>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</si>
  <si>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</si>
  <si>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</si>
  <si>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</si>
  <si>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</si>
  <si>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</si>
  <si>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</si>
  <si>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</si>
  <si>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</si>
  <si>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</si>
  <si>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</si>
  <si>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</si>
  <si>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</si>
  <si>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</si>
  <si>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</si>
  <si>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</si>
  <si>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</si>
  <si>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</si>
  <si>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</si>
  <si>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</si>
  <si>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</si>
  <si>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</si>
  <si>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</si>
  <si>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</si>
  <si>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</si>
  <si>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</si>
  <si>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</si>
  <si>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</si>
  <si>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</si>
  <si>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</si>
  <si>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</si>
  <si>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</si>
  <si>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</si>
  <si>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</si>
  <si>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</si>
  <si>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</si>
  <si>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(6)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</si>
  <si>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</si>
  <si>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</si>
  <si>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</si>
  <si>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(8a)</t>
    </r>
  </si>
  <si>
    <r>
      <t xml:space="preserve">(8a) </t>
    </r>
    <r>
      <rPr>
        <sz val="10"/>
        <color indexed="23"/>
        <rFont val="Arial"/>
        <family val="2"/>
      </rPr>
      <t>Balance reported as at the Calculation Date pre Revenue and Principal waterfal</t>
    </r>
    <r>
      <rPr>
        <sz val="10"/>
        <color rgb="FF808080"/>
        <rFont val="Arial"/>
        <family val="2"/>
      </rPr>
      <t>ls. Currently, as per the defintion of the Reserve Fund Required Amount, Santander UK plc has directed</t>
    </r>
    <r>
      <rPr>
        <vertAlign val="superscript"/>
        <sz val="10"/>
        <color indexed="23"/>
        <rFont val="Arial"/>
        <family val="2"/>
      </rPr>
      <t xml:space="preserve"> </t>
    </r>
  </si>
  <si>
    <r>
      <t>Payments ledger</t>
    </r>
    <r>
      <rPr>
        <vertAlign val="superscript"/>
        <sz val="10"/>
        <rFont val="Arial"/>
        <family val="2"/>
      </rPr>
      <t>(8b)</t>
    </r>
  </si>
  <si>
    <t>the LLP to hold a higher amount by adding a Convexity Adjustment of 25bps to the calculation to reflect the possibility of a rate rise in the future</t>
  </si>
  <si>
    <r>
      <t>Principal ledger</t>
    </r>
    <r>
      <rPr>
        <vertAlign val="superscript"/>
        <sz val="10"/>
        <rFont val="Arial"/>
        <family val="2"/>
      </rPr>
      <t>(8b)</t>
    </r>
  </si>
  <si>
    <r>
      <t xml:space="preserve">(8b) </t>
    </r>
    <r>
      <rPr>
        <sz val="10"/>
        <color indexed="23"/>
        <rFont val="Arial"/>
        <family val="2"/>
      </rPr>
      <t xml:space="preserve">Balance reported as at the Calculation Date pre Revenue and Principal waterfalls. </t>
    </r>
  </si>
  <si>
    <r>
      <t>Revenue ledger</t>
    </r>
    <r>
      <rPr>
        <vertAlign val="superscript"/>
        <sz val="10"/>
        <rFont val="Arial"/>
        <family val="2"/>
      </rPr>
      <t>(8b)</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</si>
  <si>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</si>
  <si>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</si>
  <si>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</si>
  <si>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</si>
  <si>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</si>
  <si>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</si>
  <si>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</si>
  <si>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</si>
  <si>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</si>
  <si>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</si>
  <si>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</si>
  <si>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</si>
  <si>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</si>
  <si>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</si>
  <si>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</si>
  <si>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</si>
  <si>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</si>
  <si>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</si>
  <si>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</si>
  <si>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</si>
  <si>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</si>
  <si>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</si>
  <si>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</si>
  <si>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</si>
  <si>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</si>
  <si>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</si>
  <si>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</si>
  <si>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</si>
  <si>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</si>
  <si>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</si>
  <si>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</si>
  <si>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</si>
  <si>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</si>
  <si>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</si>
  <si>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</si>
  <si>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</si>
  <si>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</si>
  <si>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</si>
  <si>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</si>
  <si>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</si>
  <si>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</si>
  <si>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</si>
  <si>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</si>
  <si>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</si>
  <si>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</si>
  <si>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</si>
  <si>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</si>
  <si>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</si>
  <si>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</si>
  <si>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</si>
  <si>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</si>
  <si>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</si>
  <si>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</si>
  <si>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</si>
  <si>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</si>
  <si>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</si>
  <si>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</si>
  <si>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t>
    </r>
  </si>
  <si>
    <t>(b)</t>
  </si>
  <si>
    <t>Aggregate Arrears Adjusted Outstanding Principal Balance shall be equal to:</t>
  </si>
  <si>
    <r>
      <t>(10)</t>
    </r>
    <r>
      <rPr>
        <sz val="10"/>
        <color indexed="23"/>
        <rFont val="Arial"/>
        <family val="2"/>
      </rPr>
      <t xml:space="preserve"> The Supplemental Liquidity Reserve is calculated the greater of 5% multiplied by the Adjusted Aggregate Loan Amount without taking into account factor "U" and 5% multiplied</t>
    </r>
  </si>
  <si>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</si>
  <si>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</si>
  <si>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(2) The Indexed Valuation of each Loan multiplied by N</t>
  </si>
  <si>
    <t xml:space="preserve">    with respect to Flexible Plus offset accounts</t>
  </si>
  <si>
    <t>where N =</t>
  </si>
  <si>
    <r>
      <t>(12)</t>
    </r>
    <r>
      <rPr>
        <sz val="10"/>
        <color indexed="23"/>
        <rFont val="Arial"/>
        <family val="2"/>
      </rPr>
      <t xml:space="preserve"> This discount is set to zero for so long as the issuer is rated at least BBB+/A-2 by S&amp;P, A2 by Moody's and A/F1 by Fitch and thereafter equals 0.85% of the</t>
    </r>
  </si>
  <si>
    <t>1.00</t>
  </si>
  <si>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</si>
  <si>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</si>
  <si>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</si>
  <si>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</si>
  <si>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 xml:space="preserve">             multiplied by 1 for non-defaulted loans, 0.4 for defaulted loans with iLTV&lt;=75%, 0.25 for defaulted loans with iLTV&gt;75%.</t>
  </si>
  <si>
    <t>Aggregate Arrears Adjusted Outstanding Principal Balance multiplied by the Asset Percentage</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</si>
  <si>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</si>
  <si>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</si>
  <si>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</si>
  <si>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</si>
  <si>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</si>
  <si>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</si>
  <si>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</si>
  <si>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</si>
  <si>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</si>
  <si>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</si>
  <si>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</si>
  <si>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</si>
  <si>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</si>
  <si>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t xml:space="preserve">     31 March CPR/PPR excludes a one off repurchase during the Calculation Period</t>
  </si>
  <si>
    <t>Any additional collateral (please specify)</t>
  </si>
  <si>
    <r>
      <t>(18)</t>
    </r>
    <r>
      <rPr>
        <sz val="10"/>
        <color indexed="23"/>
        <rFont val="Arial"/>
        <family val="2"/>
      </rPr>
      <t xml:space="preserve"> The Constant Default Rate is not applicable to revolving programmes</t>
    </r>
  </si>
  <si>
    <t>Any additional collateral (GBP)</t>
  </si>
  <si>
    <r>
      <t xml:space="preserve">(19) </t>
    </r>
    <r>
      <rPr>
        <sz val="10"/>
        <color indexed="23"/>
        <rFont val="Arial"/>
        <family val="2"/>
      </rPr>
      <t xml:space="preserve">Following the implementation of it's new Covered Bond Rating Criteria, the "Discontinuity Cap" (or D-cap) is no longer a concept. At the time of this report, the replacement Payment Continuity Uplift on the programme is 9 </t>
    </r>
  </si>
  <si>
    <t>Aggregate balance of off-set mortgages</t>
  </si>
  <si>
    <r>
      <t xml:space="preserve">(20) </t>
    </r>
    <r>
      <rPr>
        <sz val="10"/>
        <color indexed="23"/>
        <rFont val="Arial"/>
        <family val="2"/>
      </rPr>
      <t>Source: Moody’s performance report dated Sep 2020</t>
    </r>
  </si>
  <si>
    <t>Aggregate deposits attaching to the cover pool (GBP)</t>
  </si>
  <si>
    <r>
      <t>(21)</t>
    </r>
    <r>
      <rPr>
        <sz val="10"/>
        <color indexed="23"/>
        <rFont val="Arial"/>
        <family val="2"/>
      </rPr>
      <t xml:space="preserve"> Loans bought back by seller : The amount reported is as at the date the loan was bought back</t>
    </r>
  </si>
  <si>
    <t>Aggregate deposits attaching specifically to the off-set mortgages (GBP)</t>
  </si>
  <si>
    <r>
      <t>(22)</t>
    </r>
    <r>
      <rPr>
        <sz val="10"/>
        <color indexed="23"/>
        <rFont val="Arial"/>
        <family val="2"/>
      </rPr>
      <t xml:space="preserve"> Data is presented on an account level basis</t>
    </r>
  </si>
  <si>
    <r>
      <t>Nominal level of overcollateralisation (GBP)</t>
    </r>
    <r>
      <rPr>
        <vertAlign val="superscript"/>
        <sz val="10"/>
        <rFont val="Arial"/>
        <family val="2"/>
      </rPr>
      <t>(15)</t>
    </r>
  </si>
  <si>
    <r>
      <t>(23)</t>
    </r>
    <r>
      <rPr>
        <sz val="10"/>
        <color indexed="23"/>
        <rFont val="Arial"/>
        <family val="2"/>
      </rPr>
      <t xml:space="preserve"> Margins are reported based on the index rate, therefore fixed are reported at the fixed rate, trackers are reported over BBR (0.25%) and variable over SVR (4.99%)</t>
    </r>
  </si>
  <si>
    <r>
      <t>Nominal level of overcollateralisation (%)</t>
    </r>
    <r>
      <rPr>
        <vertAlign val="superscript"/>
        <sz val="10"/>
        <rFont val="Arial"/>
        <family val="2"/>
      </rPr>
      <t>(15)</t>
    </r>
  </si>
  <si>
    <t>principal ledger</t>
  </si>
  <si>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</si>
  <si>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</si>
  <si>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</si>
  <si>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</si>
  <si>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</si>
  <si>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</si>
  <si>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</si>
  <si>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</si>
  <si>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</si>
  <si>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</si>
  <si>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</si>
  <si>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</si>
  <si>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</si>
  <si>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</si>
  <si>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</si>
  <si>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</si>
  <si>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</si>
  <si>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</si>
  <si>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</si>
  <si>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</si>
  <si>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</si>
  <si>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</si>
  <si>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</si>
  <si>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</si>
  <si>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</si>
  <si>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</si>
  <si>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</si>
  <si>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</si>
  <si>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</si>
  <si>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</si>
  <si>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</si>
  <si>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</si>
  <si>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</si>
  <si>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</si>
  <si>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</si>
  <si>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</si>
  <si>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</si>
  <si>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</si>
  <si>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</si>
  <si>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</si>
  <si>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</si>
  <si>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</si>
  <si>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</si>
  <si>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</si>
  <si>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</si>
  <si>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</si>
  <si>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</si>
  <si>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</si>
  <si>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</si>
  <si>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</si>
  <si>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</si>
  <si>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</si>
  <si>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</si>
  <si>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</si>
  <si>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</si>
  <si>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</si>
  <si>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</si>
  <si>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</si>
  <si>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</si>
  <si>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</si>
  <si>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</si>
  <si>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</si>
  <si>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</si>
  <si>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</si>
  <si>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</si>
  <si>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</si>
  <si>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</si>
  <si>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</si>
  <si>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</si>
  <si>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</si>
  <si>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</si>
  <si>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</si>
  <si>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</si>
  <si>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</si>
  <si>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</si>
  <si>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</si>
  <si>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</si>
  <si>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</si>
  <si>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</si>
  <si>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</si>
  <si>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</si>
  <si>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</si>
  <si>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</si>
  <si>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</si>
  <si>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</si>
  <si>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</si>
  <si>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</si>
  <si>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</si>
  <si>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</si>
  <si>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</si>
  <si>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</si>
  <si>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</si>
  <si>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</si>
  <si>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</si>
  <si>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</si>
  <si>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</si>
  <si>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</si>
  <si>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</si>
  <si>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</si>
  <si>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</si>
  <si>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</si>
  <si>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</si>
  <si>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</si>
  <si>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</si>
  <si>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</si>
  <si>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</si>
  <si>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</si>
  <si>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</si>
  <si>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</si>
  <si>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</si>
  <si>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</si>
  <si>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</si>
  <si>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</si>
  <si>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</si>
  <si>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</si>
  <si>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</si>
  <si>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</si>
  <si>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</si>
  <si>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</si>
  <si>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</si>
  <si>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</si>
  <si>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</si>
  <si>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</si>
  <si>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</si>
  <si>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</si>
  <si>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</si>
  <si>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</si>
  <si>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</si>
  <si>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</si>
  <si>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</si>
  <si>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</si>
  <si>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</si>
  <si>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</si>
  <si>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</si>
  <si>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</si>
  <si>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</si>
  <si>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</si>
  <si>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</si>
  <si>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</si>
  <si>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</si>
  <si>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</si>
  <si>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</si>
  <si>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</si>
  <si>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</si>
  <si>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</si>
  <si>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</si>
  <si>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</si>
  <si>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</si>
  <si>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</si>
  <si>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</si>
  <si>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</si>
  <si>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</si>
  <si>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</si>
  <si>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</si>
  <si>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</si>
  <si>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</si>
  <si>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</si>
  <si>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</si>
  <si>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</si>
  <si>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</si>
  <si>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</si>
  <si>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</si>
  <si>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t>Retired</t>
  </si>
  <si>
    <t>https://www.fca.org.uk/firms/mortgages-coronavirus-guidance-firms</t>
  </si>
  <si>
    <t>Guarantor</t>
  </si>
  <si>
    <r>
      <t>Other</t>
    </r>
    <r>
      <rPr>
        <vertAlign val="superscript"/>
        <sz val="10"/>
        <rFont val="Arial"/>
        <family val="2"/>
      </rPr>
      <t>(27)</t>
    </r>
  </si>
  <si>
    <r>
      <t>Covered Bonds Outstanding, Associated Derivatives</t>
    </r>
    <r>
      <rPr>
        <b/>
        <sz val="10"/>
        <rFont val="Arial"/>
        <family val="2"/>
      </rPr>
      <t xml:space="preserve"> (please disclose for all bonds outstanding)</t>
    </r>
  </si>
  <si>
    <t>Series</t>
  </si>
  <si>
    <t>Series 18</t>
  </si>
  <si>
    <t>Series 19</t>
  </si>
  <si>
    <t>Series 21</t>
  </si>
  <si>
    <t>Series 23</t>
  </si>
  <si>
    <t>Series 28</t>
  </si>
  <si>
    <t>Series 29</t>
  </si>
  <si>
    <t>Series 30</t>
  </si>
  <si>
    <t>Series 31</t>
  </si>
  <si>
    <t>Series 32</t>
  </si>
  <si>
    <t>Series 37</t>
  </si>
  <si>
    <t>Series 41</t>
  </si>
  <si>
    <t>Issue date</t>
  </si>
  <si>
    <t>Original rating (Moody's/S&amp;P/Fitch/DBRS)</t>
  </si>
  <si>
    <t>Aaa / AAA / AAA / -</t>
  </si>
  <si>
    <t>Current rating (Moody's/S&amp;P/Fitch/DBRS)</t>
  </si>
  <si>
    <t>Denomination</t>
  </si>
  <si>
    <t>EUR</t>
  </si>
  <si>
    <t>GBP</t>
  </si>
  <si>
    <t>Amount at issuance</t>
  </si>
  <si>
    <t>Amount outstanding</t>
  </si>
  <si>
    <t>FX swap rate (rate:£1)</t>
  </si>
  <si>
    <t>Maturity type (hard/soft-bullet/pass-through)</t>
  </si>
  <si>
    <t>Hard</t>
  </si>
  <si>
    <t>Soft</t>
  </si>
  <si>
    <t>Scheduled final maturity date</t>
  </si>
  <si>
    <t>Legal final maturity date</t>
  </si>
  <si>
    <t>ISIN</t>
  </si>
  <si>
    <t>XS0596191360</t>
  </si>
  <si>
    <t>XS0746621704</t>
  </si>
  <si>
    <t>Stock exchange listing</t>
  </si>
  <si>
    <t>Coupon payment frequency</t>
  </si>
  <si>
    <t>Annual</t>
  </si>
  <si>
    <t>Coupon payment date</t>
  </si>
  <si>
    <t>Annually - 18 Nov</t>
  </si>
  <si>
    <t>Annually - 15 Jan</t>
  </si>
  <si>
    <t>Annually - 2 Mar</t>
  </si>
  <si>
    <t>Annually - 21 Dec</t>
  </si>
  <si>
    <t>Annually - 09 Dec</t>
  </si>
  <si>
    <t>Annually - 05 Jan</t>
  </si>
  <si>
    <t>Annually - 04 Jan</t>
  </si>
  <si>
    <t>Annually - 06 Feb</t>
  </si>
  <si>
    <t>Annually - 16 Feb</t>
  </si>
  <si>
    <t>Annually - 12 Mar</t>
  </si>
  <si>
    <t>Coupon (rate if fixed, margin and reference rate if floating)</t>
  </si>
  <si>
    <t>Margin payable under extended maturity period (%)</t>
  </si>
  <si>
    <t>SONIA +1.58% +Rate Adjustment</t>
  </si>
  <si>
    <t>SONIA +2.45% +Rate Adjustment</t>
  </si>
  <si>
    <t>Swap counterparty/ies</t>
  </si>
  <si>
    <t>Santander UK</t>
  </si>
  <si>
    <t>Swap notional denomination</t>
  </si>
  <si>
    <t>Swap notional amount</t>
  </si>
  <si>
    <t>Swap notional maturity</t>
  </si>
  <si>
    <t>SONIA + 1.6780%</t>
  </si>
  <si>
    <t>SONIA + 1.7280%</t>
  </si>
  <si>
    <t>SONIA + 1.8555%</t>
  </si>
  <si>
    <t>SONIA + 1.8855%</t>
  </si>
  <si>
    <t>SONIA + 2.0680%</t>
  </si>
  <si>
    <t>SONIA + 1.9680%</t>
  </si>
  <si>
    <t>SONIA + 1.9480%</t>
  </si>
  <si>
    <t>SONIA + 1.9805%</t>
  </si>
  <si>
    <t>SONIA + 2.1680%</t>
  </si>
  <si>
    <t>SONIA + 2.6247%</t>
  </si>
  <si>
    <t>SONIA + 1.9130%</t>
  </si>
  <si>
    <t>Series 42</t>
  </si>
  <si>
    <t>Series 45</t>
  </si>
  <si>
    <t>Series 46</t>
  </si>
  <si>
    <t>Series 47</t>
  </si>
  <si>
    <t>Series 48</t>
  </si>
  <si>
    <t>Series 49</t>
  </si>
  <si>
    <t>Series 50</t>
  </si>
  <si>
    <t>Series 51</t>
  </si>
  <si>
    <t>Series 53</t>
  </si>
  <si>
    <t>Series 54</t>
  </si>
  <si>
    <t>Series 55</t>
  </si>
  <si>
    <t>XS0761325009</t>
  </si>
  <si>
    <t>XS0962577168</t>
  </si>
  <si>
    <t>XS0963398796</t>
  </si>
  <si>
    <t>Quarterly</t>
  </si>
  <si>
    <t>23 Mar, Jun, Sep, Dec</t>
  </si>
  <si>
    <t>Annually - 13 Apr</t>
  </si>
  <si>
    <t>Annually - 16 Apr</t>
  </si>
  <si>
    <t>Annually - 18 Apr</t>
  </si>
  <si>
    <t>Annually - 15 May</t>
  </si>
  <si>
    <t>Annually - 8 Jun</t>
  </si>
  <si>
    <t>Annually - 20 Jun</t>
  </si>
  <si>
    <t>Annually - 18 July</t>
  </si>
  <si>
    <t>Annually - 21 August</t>
  </si>
  <si>
    <t>Annually - 27 August</t>
  </si>
  <si>
    <t>SONIA + 2.0465%</t>
  </si>
  <si>
    <t>SONIA + 2.0965%</t>
  </si>
  <si>
    <t>SONIA + 1.6180%</t>
  </si>
  <si>
    <t>SONIA + 1.5480%</t>
  </si>
  <si>
    <t>SONIA + 1.5180%</t>
  </si>
  <si>
    <t>SONIA + 1.6480%</t>
  </si>
  <si>
    <t>SONIA + 1.7180%</t>
  </si>
  <si>
    <t>SONIA + 1.6580%</t>
  </si>
  <si>
    <t>SONIA + 0.6080%</t>
  </si>
  <si>
    <t>SONIA + 0.6280%</t>
  </si>
  <si>
    <t>Series 60</t>
  </si>
  <si>
    <t>Series 66</t>
  </si>
  <si>
    <t>Series 66 Tap 1</t>
  </si>
  <si>
    <t>Series 67</t>
  </si>
  <si>
    <t>Series 69</t>
  </si>
  <si>
    <t>Series 71</t>
  </si>
  <si>
    <t>Series 72</t>
  </si>
  <si>
    <t>Series 73</t>
  </si>
  <si>
    <t>Series 74</t>
  </si>
  <si>
    <t>Series 75</t>
  </si>
  <si>
    <t>Series 76</t>
  </si>
  <si>
    <t>USD</t>
  </si>
  <si>
    <t>XS1111559685</t>
  </si>
  <si>
    <t>XS1719070390</t>
  </si>
  <si>
    <t xml:space="preserve">XS1748479919 </t>
  </si>
  <si>
    <t>XS1880870602</t>
  </si>
  <si>
    <t>XS1949730557</t>
  </si>
  <si>
    <t>XS1995645287</t>
  </si>
  <si>
    <t>XS2078925307</t>
  </si>
  <si>
    <t>XS2102283814</t>
  </si>
  <si>
    <t>RegS: XS2115145406
144A: XS2115122702</t>
  </si>
  <si>
    <t>Reg S: XS2116105144
144A: US80283LAZ67</t>
  </si>
  <si>
    <t>Semi Annual</t>
  </si>
  <si>
    <t>Annually - 18 September</t>
  </si>
  <si>
    <t>16 Feb, May, Aug, Nov</t>
  </si>
  <si>
    <t>Annually - 18 January</t>
  </si>
  <si>
    <t>Annually - 20 September</t>
  </si>
  <si>
    <t>12 Feb, May, Aug, Nov</t>
  </si>
  <si>
    <t>Annually - 12 May</t>
  </si>
  <si>
    <t>Annually - 12 Jan</t>
  </si>
  <si>
    <t>12 Feb, Aug</t>
  </si>
  <si>
    <t>SONIA +0.2735%</t>
  </si>
  <si>
    <t>SONIA +0.73%</t>
  </si>
  <si>
    <t>SONIA +0.60%</t>
  </si>
  <si>
    <t>SONIA +0.55%</t>
  </si>
  <si>
    <t>1M EURIBOR + 0.14%</t>
  </si>
  <si>
    <t>1M EURIBOR - 0.2%</t>
  </si>
  <si>
    <t>1M EURIBOR + 0.1%</t>
  </si>
  <si>
    <t>1M EURIBOR + 0.17%</t>
  </si>
  <si>
    <t>SOFR +0.46%</t>
  </si>
  <si>
    <t>NAB</t>
  </si>
  <si>
    <t>SONIA+ 0.6643%</t>
  </si>
  <si>
    <t>SONIA + 0.6020%</t>
  </si>
  <si>
    <t>SONIA + 0.6430%</t>
  </si>
  <si>
    <t>SONIA + 0.612%</t>
  </si>
  <si>
    <t>SONIA + 0.669%</t>
  </si>
  <si>
    <t>SONIA + 0.468%</t>
  </si>
  <si>
    <t>Series 77</t>
  </si>
  <si>
    <t>Series 77 Tap 1</t>
  </si>
  <si>
    <t>Series 78</t>
  </si>
  <si>
    <t>Series 79</t>
  </si>
  <si>
    <t>XS2460254951</t>
  </si>
  <si>
    <t>XS2466426215</t>
  </si>
  <si>
    <t>Reg S: USG7809LAA29 
144A: US80283LBA08</t>
  </si>
  <si>
    <t>12 Mar, Jun, Sept, Dec</t>
  </si>
  <si>
    <t>Annually - 12 March</t>
  </si>
  <si>
    <t>12 Jun, Dec</t>
  </si>
  <si>
    <t>SONIA +0.43%</t>
  </si>
  <si>
    <t>1M EURIBOR + 0.11%</t>
  </si>
  <si>
    <t>SOFR +0.70%</t>
  </si>
  <si>
    <t>SONIA + 0.4945%</t>
  </si>
  <si>
    <t>Compounded daily Sonia +0.535%</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</si>
  <si>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</si>
  <si>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</si>
  <si>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</si>
  <si>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</si>
  <si>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</si>
  <si>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</si>
  <si>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</si>
  <si>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</si>
  <si>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</si>
  <si>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</si>
  <si>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</si>
  <si>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</si>
  <si>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</si>
  <si>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</si>
  <si>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</si>
  <si>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</si>
  <si>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</si>
  <si>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</si>
  <si>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</si>
  <si>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</si>
  <si>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</si>
  <si>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</si>
  <si>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</si>
  <si>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Yes (Fitch)</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</si>
  <si>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</si>
  <si>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</si>
  <si>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</si>
  <si>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</si>
  <si>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</si>
  <si>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</si>
  <si>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</si>
  <si>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</si>
  <si>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</si>
  <si>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</si>
  <si>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</si>
  <si>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</si>
  <si>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</si>
  <si>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</si>
  <si>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</si>
  <si>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</si>
  <si>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</si>
  <si>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Rating Event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</si>
  <si>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r>
      <t xml:space="preserve">Covered Bond Swap provider rating triggers - San UK
</t>
    </r>
    <r>
      <rPr>
        <i/>
        <sz val="10"/>
        <rFont val="Arial"/>
        <family val="2"/>
      </rPr>
      <t>(Relevant to Covered Bond Swaps excluding Series 67 &amp; Series 69)</t>
    </r>
  </si>
  <si>
    <t xml:space="preserve">Loss of required rating by Santander UK as Covered Bond Swap Provider </t>
  </si>
  <si>
    <t xml:space="preserve">ST:
-/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</si>
  <si>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Adequate is applied.
A Subsequent Rating Event exists for S&amp;P for loss of A- (LT). A Subsequent Rating Event exists for Moody's for loss of Baa1 (LT) or Baa1 (cr). A Subsequent Rating Event for Fitch exist for loss of F3 (ST) / BBB- (LT). Remedial actions include posting / continuing to post collateral and taking any of the actions outlined at (a) to (c) above.
</t>
  </si>
  <si>
    <r>
      <t xml:space="preserve">Covered Bond Swap provider rating triggers - San UK
</t>
    </r>
    <r>
      <rPr>
        <i/>
        <sz val="10"/>
        <rFont val="Arial"/>
        <family val="2"/>
      </rPr>
      <t>(Relevant to Covered Bond Swaps Series 67 &amp; Series 69)</t>
    </r>
  </si>
  <si>
    <t xml:space="preserve">ST:
&lt;A-1/ -/ &lt;F1 
LT:
&lt;A / &lt;A3(cr) or &lt;A3 / &lt;A </t>
  </si>
  <si>
    <t xml:space="preserve">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Initial Rating Event triggers for S&amp;P, Moody's, and Fitch . For S&amp;P, the provisions relating to S&amp;P Option 1 is applied.
A Subsequent Rating Event exists for S&amp;P for loss of BBB+ (LT). A Subsequent Rating Event exists for Moody's for loss of Baa1 (LT) or Baa1 (cr). A Subsequent Rating Event for Fitch exist for loss of F3 (ST) / BBB- (LT). Remedial actions include posting / continuing to post collateral and taking any of the actions outlined at (a) to (c) above.
</t>
  </si>
  <si>
    <t>Covered Bond Swap provider rating triggers – National Australia Bank, Series 60</t>
  </si>
  <si>
    <t>Loss of required rating by National Australia Bank in respect of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</si>
  <si>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</si>
  <si>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</si>
  <si>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</si>
  <si>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</si>
  <si>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</si>
  <si>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</si>
  <si>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</si>
  <si>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</si>
  <si>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</si>
  <si>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</si>
  <si>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</si>
  <si>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</si>
  <si>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</si>
  <si>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</si>
  <si>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</si>
  <si>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</si>
  <si>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</si>
  <si>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</si>
  <si>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</si>
  <si>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</si>
  <si>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</si>
  <si>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</si>
  <si>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</si>
  <si>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</si>
  <si>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</si>
  <si>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</si>
  <si>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</si>
  <si>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</si>
  <si>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</si>
  <si>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</si>
  <si>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SONIA plus 0.30%.</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</si>
  <si>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</si>
  <si>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</si>
  <si>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</si>
  <si>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</si>
  <si>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</si>
  <si>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</si>
  <si>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</si>
  <si>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</si>
  <si>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</si>
  <si>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</si>
  <si>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</si>
  <si>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</si>
  <si>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</si>
  <si>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</si>
  <si>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</si>
  <si>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</si>
  <si>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</si>
  <si>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</si>
  <si>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</si>
  <si>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Reference Indexed Valuation</t>
  </si>
  <si>
    <t>Nationwide Price Indexed Valuation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</si>
</sst>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0">
    <numFmt numFmtId="43" formatCode="_-* #,##0.00_-;\-* #,##0.00_-;_-* &quot;-&quot;??_-;_-@_-"/>
    <numFmt numFmtId="164" formatCode="[$-809]d\ mmmm\ yyyy;@"/>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_(* #,##0_);_(* \(#,##0\);_(* &quot;-&quot;??_);_(@_)"/>
    <numFmt numFmtId="176" formatCode="#,##0_ ;\-#,##0\ "/>
    <numFmt numFmtId="177" formatCode="0.0%"/>
    <numFmt numFmtId="178" formatCode="#,##0.0_ ;\-#,##0.0\ "/>
    <numFmt numFmtId="179" formatCode="_(* #,##0.000000000_);_(* \(#,##0.000000000\);_(* &quot;-&quot;??_);_(@_)"/>
    <numFmt numFmtId="180" formatCode="0.000"/>
    <numFmt numFmtId="181" formatCode="_(* #,##0_);_(* \(#,##0\);_(* &quot;-&quot;_);_(@_)"/>
    <numFmt numFmtId="182" formatCode="#,##0.000000"/>
  </numFmts>
  <fonts count="26" x14ac:knownFonts="1">
    <font>
      <sz val="10"/>
      <name val="Arial"/>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sz val="10"/>
      <color rgb="FFFF0000"/>
      <name val="Arial"/>
      <family val="2"/>
    </font>
    <font>
      <sz val="10"/>
      <color rgb="FF808080"/>
      <name val="Arial"/>
      <family val="2"/>
    </font>
    <font>
      <b/>
      <sz val="10"/>
      <name val="Arial"/>
      <family val="2"/>
    </font>
    <font>
      <sz val="10"/>
      <color theme="1"/>
      <name val="Arial"/>
      <family val="2"/>
    </font>
    <font>
      <b/>
      <vertAlign val="superscript"/>
      <sz val="10"/>
      <name val="Arial"/>
      <family val="2"/>
    </font>
    <font>
      <i/>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s>
  <fills count="8">
    <fill>
      <patternFill patternType="none"/>
    </fill>
    <fill>
      <patternFill patternType="gray125"/>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s>
  <cellStyleXfs count="8">
    <xf numFmtId="0" fontId="0" fillId="0" borderId="0"/>
    <xf numFmtId="9" fontId="10" fillId="0" borderId="0" applyFont="0" applyFill="0" applyBorder="0" applyAlignment="0" applyProtection="0"/>
    <xf numFmtId="0" fontId="12" fillId="0" borderId="0" applyNumberFormat="0" applyFill="0" applyBorder="0" applyAlignment="0" applyProtection="0">
      <alignment vertical="top"/>
      <protection locked="0"/>
    </xf>
    <xf numFmtId="174" fontId="10" fillId="0" borderId="0" applyFont="0" applyFill="0" applyBorder="0" applyAlignment="0" applyProtection="0"/>
    <xf numFmtId="173"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cellStyleXfs>
  <cellXfs count="305">
    <xf numFmtId="0" fontId="0" fillId="0" borderId="0" xfId="0"/>
    <xf numFmtId="0" fontId="1" fillId="2" borderId="0" xfId="0" applyFont="1" applyFill="1" applyAlignment="1">
      <alignment horizontal="center"/>
    </xf>
    <xf numFmtId="0" fontId="2" fillId="2" borderId="0" xfId="0" applyFont="1" applyFill="1"/>
    <xf numFmtId="0" fontId="3" fillId="2" borderId="0" xfId="0" applyFont="1" applyFill="1" applyAlignment="1">
      <alignment horizontal="center" vertical="top"/>
    </xf>
    <xf numFmtId="0" fontId="4" fillId="2" borderId="0" xfId="0" applyFont="1" applyFill="1" applyAlignment="1">
      <alignment vertical="top"/>
    </xf>
    <xf numFmtId="0" fontId="0" fillId="3" borderId="0" xfId="0" applyFill="1"/>
    <xf numFmtId="0" fontId="5" fillId="3" borderId="0" xfId="0" applyFont="1" applyFill="1" applyAlignment="1">
      <alignment horizontal="left" vertical="top" wrapText="1"/>
    </xf>
    <xf numFmtId="0" fontId="0" fillId="3" borderId="0" xfId="0" applyFill="1" applyAlignment="1">
      <alignment wrapText="1"/>
    </xf>
    <xf numFmtId="0" fontId="6" fillId="3" borderId="0" xfId="0" applyFont="1" applyFill="1" applyAlignment="1">
      <alignment horizontal="left" vertical="top" wrapText="1"/>
    </xf>
    <xf numFmtId="0" fontId="7" fillId="3" borderId="0" xfId="0" applyFont="1" applyFill="1" applyAlignment="1">
      <alignment horizontal="center"/>
    </xf>
    <xf numFmtId="0" fontId="8" fillId="3" borderId="0" xfId="0" applyFont="1" applyFill="1" applyAlignment="1">
      <alignment horizontal="center"/>
    </xf>
    <xf numFmtId="0" fontId="8" fillId="0" borderId="0" xfId="0" applyFont="1" applyAlignment="1">
      <alignment horizontal="center"/>
    </xf>
    <xf numFmtId="0" fontId="9" fillId="3" borderId="0" xfId="0" applyFont="1" applyFill="1"/>
    <xf numFmtId="0" fontId="10" fillId="3" borderId="0" xfId="0" applyFont="1" applyFill="1"/>
    <xf numFmtId="0" fontId="10" fillId="0" borderId="0" xfId="0" applyFont="1"/>
    <xf numFmtId="0" fontId="10" fillId="3" borderId="1" xfId="0" applyFont="1" applyFill="1" applyBorder="1" applyAlignment="1">
      <alignment wrapText="1"/>
    </xf>
    <xf numFmtId="0" fontId="10" fillId="4" borderId="1" xfId="0" applyFont="1" applyFill="1" applyBorder="1" applyAlignment="1">
      <alignment wrapText="1"/>
    </xf>
    <xf numFmtId="0" fontId="0" fillId="4" borderId="1" xfId="0" applyFill="1" applyBorder="1"/>
    <xf numFmtId="164" fontId="10" fillId="5" borderId="2" xfId="0" applyNumberFormat="1" applyFont="1" applyFill="1" applyBorder="1" applyAlignment="1">
      <alignment horizontal="left" wrapText="1"/>
    </xf>
    <xf numFmtId="165" fontId="10" fillId="6" borderId="2" xfId="0" applyNumberFormat="1" applyFont="1" applyFill="1" applyBorder="1" applyAlignment="1">
      <alignment horizontal="left" wrapText="1"/>
    </xf>
    <xf numFmtId="165" fontId="10" fillId="4" borderId="2" xfId="0" applyNumberFormat="1" applyFont="1" applyFill="1" applyBorder="1" applyAlignment="1">
      <alignment horizontal="left" wrapText="1"/>
    </xf>
    <xf numFmtId="165" fontId="10" fillId="4" borderId="3" xfId="0" applyNumberFormat="1" applyFont="1" applyFill="1" applyBorder="1" applyAlignment="1">
      <alignment horizontal="left" wrapText="1"/>
    </xf>
    <xf numFmtId="0" fontId="10" fillId="6" borderId="4" xfId="0" applyFont="1" applyFill="1" applyBorder="1"/>
    <xf numFmtId="0" fontId="10" fillId="6" borderId="2" xfId="0" applyFont="1" applyFill="1" applyBorder="1" applyAlignment="1">
      <alignment wrapText="1"/>
    </xf>
    <xf numFmtId="0" fontId="10" fillId="4" borderId="2" xfId="0" applyFont="1" applyFill="1" applyBorder="1" applyAlignment="1">
      <alignment wrapText="1"/>
    </xf>
    <xf numFmtId="0" fontId="10" fillId="4" borderId="3" xfId="0" applyFont="1" applyFill="1" applyBorder="1" applyAlignment="1">
      <alignment wrapText="1"/>
    </xf>
    <xf numFmtId="0" fontId="10" fillId="3" borderId="4" xfId="0" applyFont="1" applyFill="1" applyBorder="1"/>
    <xf numFmtId="166" fontId="12" fillId="4" borderId="1" xfId="2" applyNumberFormat="1" applyFill="1" applyBorder="1" applyAlignment="1" applyProtection="1">
      <alignment wrapText="1"/>
    </xf>
    <xf numFmtId="0" fontId="10" fillId="3" borderId="0" xfId="0" applyFont="1" applyFill="1" applyAlignment="1">
      <alignment wrapText="1"/>
    </xf>
    <xf numFmtId="0" fontId="10" fillId="3" borderId="5" xfId="0" applyFont="1" applyFill="1" applyBorder="1" applyAlignment="1">
      <alignment horizontal="center"/>
    </xf>
    <xf numFmtId="0" fontId="10" fillId="3" borderId="6" xfId="0" applyFont="1" applyFill="1" applyBorder="1" applyAlignment="1">
      <alignment horizontal="center"/>
    </xf>
    <xf numFmtId="0" fontId="10" fillId="3" borderId="7" xfId="0" applyFont="1" applyFill="1" applyBorder="1" applyAlignment="1">
      <alignment horizontal="center"/>
    </xf>
    <xf numFmtId="0" fontId="10" fillId="3" borderId="1" xfId="0" applyFont="1" applyFill="1" applyBorder="1" applyAlignment="1">
      <alignment horizontal="center"/>
    </xf>
    <xf numFmtId="0" fontId="10" fillId="3" borderId="8" xfId="0" applyFont="1" applyFill="1" applyBorder="1" applyAlignment="1">
      <alignment horizontal="center"/>
    </xf>
    <xf numFmtId="0" fontId="10" fillId="3" borderId="9" xfId="0" applyFont="1" applyFill="1" applyBorder="1" applyAlignment="1">
      <alignment horizontal="center"/>
    </xf>
    <xf numFmtId="0" fontId="10" fillId="3" borderId="10" xfId="0" applyFont="1" applyFill="1" applyBorder="1" applyAlignment="1">
      <alignment horizontal="center"/>
    </xf>
    <xf numFmtId="0" fontId="10" fillId="4" borderId="8" xfId="0" applyFont="1" applyFill="1" applyBorder="1" applyAlignment="1">
      <alignment horizontal="center"/>
    </xf>
    <xf numFmtId="0" fontId="10" fillId="4" borderId="9" xfId="0" applyFont="1" applyFill="1" applyBorder="1" applyAlignment="1">
      <alignment horizontal="center"/>
    </xf>
    <xf numFmtId="0" fontId="10" fillId="4" borderId="10" xfId="0" applyFont="1" applyFill="1" applyBorder="1" applyAlignment="1">
      <alignment horizontal="center"/>
    </xf>
    <xf numFmtId="0" fontId="10" fillId="4" borderId="11" xfId="0" applyFont="1" applyFill="1" applyBorder="1" applyAlignment="1">
      <alignment horizontal="center"/>
    </xf>
    <xf numFmtId="0" fontId="10" fillId="5" borderId="11" xfId="0" applyFont="1" applyFill="1" applyBorder="1" applyAlignment="1">
      <alignment horizontal="center"/>
    </xf>
    <xf numFmtId="0" fontId="0" fillId="4" borderId="11" xfId="0" applyFill="1" applyBorder="1" applyAlignment="1">
      <alignment horizontal="center"/>
    </xf>
    <xf numFmtId="0" fontId="10" fillId="4" borderId="1" xfId="0" applyFont="1" applyFill="1" applyBorder="1" applyAlignment="1">
      <alignment horizontal="center"/>
    </xf>
    <xf numFmtId="0" fontId="10" fillId="4" borderId="1" xfId="0" applyFont="1" applyFill="1" applyBorder="1" applyAlignment="1">
      <alignment horizontal="center" wrapText="1"/>
    </xf>
    <xf numFmtId="0" fontId="10" fillId="5" borderId="1" xfId="0" applyFont="1" applyFill="1" applyBorder="1" applyAlignment="1">
      <alignment horizontal="center"/>
    </xf>
    <xf numFmtId="0" fontId="10" fillId="5" borderId="1" xfId="0" applyFont="1" applyFill="1" applyBorder="1" applyAlignment="1">
      <alignment horizontal="center" wrapText="1"/>
    </xf>
    <xf numFmtId="0" fontId="10" fillId="4" borderId="1" xfId="0" applyFont="1" applyFill="1" applyBorder="1" applyAlignment="1">
      <alignment horizontal="center"/>
    </xf>
    <xf numFmtId="0" fontId="10" fillId="3" borderId="1" xfId="0" applyFont="1" applyFill="1" applyBorder="1"/>
    <xf numFmtId="167" fontId="10" fillId="4" borderId="1" xfId="0" applyNumberFormat="1" applyFont="1" applyFill="1" applyBorder="1"/>
    <xf numFmtId="168" fontId="10" fillId="4" borderId="1" xfId="0" applyNumberFormat="1" applyFont="1" applyFill="1" applyBorder="1" applyAlignment="1">
      <alignment horizontal="right"/>
    </xf>
    <xf numFmtId="169" fontId="10" fillId="4" borderId="1" xfId="0" applyNumberFormat="1" applyFont="1" applyFill="1" applyBorder="1" applyAlignment="1">
      <alignment horizontal="right"/>
    </xf>
    <xf numFmtId="170" fontId="10" fillId="4" borderId="1" xfId="0" applyNumberFormat="1" applyFont="1" applyFill="1" applyBorder="1" applyAlignment="1">
      <alignment horizontal="right"/>
    </xf>
    <xf numFmtId="167" fontId="10" fillId="6" borderId="1" xfId="0" applyNumberFormat="1" applyFont="1" applyFill="1" applyBorder="1"/>
    <xf numFmtId="171" fontId="10" fillId="3" borderId="0" xfId="0" applyNumberFormat="1" applyFont="1" applyFill="1"/>
    <xf numFmtId="167" fontId="10" fillId="4" borderId="1" xfId="0" applyNumberFormat="1" applyFont="1" applyFill="1" applyBorder="1" applyAlignment="1">
      <alignment horizontal="center"/>
    </xf>
    <xf numFmtId="168" fontId="10" fillId="4" borderId="1" xfId="0" applyNumberFormat="1" applyFont="1" applyFill="1" applyBorder="1"/>
    <xf numFmtId="15" fontId="10" fillId="4" borderId="1" xfId="0" applyNumberFormat="1" applyFont="1" applyFill="1" applyBorder="1" applyAlignment="1">
      <alignment horizontal="center"/>
    </xf>
    <xf numFmtId="170" fontId="10" fillId="4" borderId="1" xfId="0" applyNumberFormat="1" applyFont="1" applyFill="1" applyBorder="1" applyAlignment="1">
      <alignment horizontal="center"/>
    </xf>
    <xf numFmtId="172" fontId="10" fillId="4" borderId="1" xfId="0" applyNumberFormat="1" applyFont="1" applyFill="1" applyBorder="1" applyAlignment="1">
      <alignment horizontal="center"/>
    </xf>
    <xf numFmtId="168" fontId="10" fillId="4" borderId="1" xfId="0" applyNumberFormat="1" applyFont="1" applyFill="1" applyBorder="1" applyAlignment="1">
      <alignment horizontal="left"/>
    </xf>
    <xf numFmtId="168" fontId="10" fillId="4" borderId="1" xfId="0" applyNumberFormat="1" applyFont="1" applyFill="1" applyBorder="1" applyAlignment="1">
      <alignment horizontal="center"/>
    </xf>
    <xf numFmtId="0" fontId="13" fillId="7" borderId="0" xfId="0" applyFont="1" applyFill="1"/>
    <xf numFmtId="0" fontId="10" fillId="7" borderId="0" xfId="0" applyFont="1" applyFill="1"/>
    <xf numFmtId="0" fontId="14" fillId="7" borderId="0" xfId="0" applyFont="1" applyFill="1" applyAlignment="1">
      <alignment horizontal="left" indent="1"/>
    </xf>
    <xf numFmtId="0" fontId="14" fillId="7" borderId="0" xfId="0" applyFont="1" applyFill="1"/>
    <xf numFmtId="168" fontId="10" fillId="7" borderId="0" xfId="0" applyNumberFormat="1" applyFont="1" applyFill="1" applyAlignment="1">
      <alignment horizontal="center"/>
    </xf>
    <xf numFmtId="0" fontId="14" fillId="3" borderId="0" xfId="0" applyFont="1" applyFill="1"/>
    <xf numFmtId="0" fontId="13" fillId="3" borderId="0" xfId="0" applyFont="1" applyFill="1"/>
    <xf numFmtId="0" fontId="12" fillId="3" borderId="0" xfId="2" applyFill="1" applyAlignment="1" applyProtection="1"/>
    <xf numFmtId="0" fontId="12" fillId="7" borderId="0" xfId="2" applyFill="1" applyAlignment="1" applyProtection="1"/>
    <xf numFmtId="0" fontId="14" fillId="3" borderId="0" xfId="0" applyFont="1" applyFill="1" applyAlignment="1">
      <alignment horizontal="left" indent="1"/>
    </xf>
    <xf numFmtId="0" fontId="10" fillId="0" borderId="1" xfId="0" applyFont="1" applyBorder="1" applyAlignment="1">
      <alignment wrapText="1"/>
    </xf>
    <xf numFmtId="0" fontId="10" fillId="3" borderId="1" xfId="0" applyFont="1" applyFill="1" applyBorder="1" applyAlignment="1">
      <alignment vertical="center"/>
    </xf>
    <xf numFmtId="167" fontId="10" fillId="4" borderId="1" xfId="0" applyNumberFormat="1" applyFont="1" applyFill="1" applyBorder="1" applyAlignment="1">
      <alignment horizontal="right"/>
    </xf>
    <xf numFmtId="167" fontId="10" fillId="3" borderId="0" xfId="0" applyNumberFormat="1" applyFont="1" applyFill="1"/>
    <xf numFmtId="167" fontId="10" fillId="3" borderId="0" xfId="0" applyNumberFormat="1" applyFont="1" applyFill="1" applyAlignment="1">
      <alignment wrapText="1"/>
    </xf>
    <xf numFmtId="167" fontId="10" fillId="7" borderId="0" xfId="0" applyNumberFormat="1" applyFont="1" applyFill="1"/>
    <xf numFmtId="0" fontId="15" fillId="7" borderId="0" xfId="0" applyFont="1" applyFill="1"/>
    <xf numFmtId="167" fontId="10" fillId="5" borderId="1" xfId="0" applyNumberFormat="1" applyFont="1" applyFill="1" applyBorder="1"/>
    <xf numFmtId="0" fontId="10" fillId="0" borderId="1" xfId="0" applyFont="1" applyBorder="1"/>
    <xf numFmtId="173" fontId="10" fillId="3" borderId="0" xfId="0" applyNumberFormat="1" applyFont="1" applyFill="1"/>
    <xf numFmtId="0" fontId="10" fillId="3" borderId="6" xfId="0" applyFont="1" applyFill="1" applyBorder="1" applyAlignment="1">
      <alignment horizontal="left" vertical="top" wrapText="1"/>
    </xf>
    <xf numFmtId="0" fontId="10" fillId="3" borderId="0" xfId="0" applyFont="1" applyFill="1" applyAlignment="1">
      <alignment horizontal="left" vertical="top" wrapText="1"/>
    </xf>
    <xf numFmtId="0" fontId="10" fillId="0" borderId="1" xfId="0" applyFont="1" applyBorder="1" applyAlignment="1">
      <alignment horizontal="center"/>
    </xf>
    <xf numFmtId="0" fontId="10" fillId="3" borderId="5" xfId="0" applyFont="1" applyFill="1" applyBorder="1"/>
    <xf numFmtId="0" fontId="0" fillId="3" borderId="6" xfId="0" applyFill="1" applyBorder="1"/>
    <xf numFmtId="0" fontId="0" fillId="3" borderId="7" xfId="0" applyFill="1" applyBorder="1"/>
    <xf numFmtId="0" fontId="17" fillId="3" borderId="4" xfId="0" applyFont="1" applyFill="1" applyBorder="1"/>
    <xf numFmtId="0" fontId="0" fillId="3" borderId="2" xfId="0" applyFill="1" applyBorder="1"/>
    <xf numFmtId="0" fontId="10" fillId="3" borderId="2" xfId="0" applyFont="1" applyFill="1" applyBorder="1"/>
    <xf numFmtId="0" fontId="10" fillId="3" borderId="3" xfId="0" applyFont="1" applyFill="1" applyBorder="1"/>
    <xf numFmtId="0" fontId="10" fillId="4" borderId="4" xfId="0" applyFont="1" applyFill="1" applyBorder="1"/>
    <xf numFmtId="0" fontId="10" fillId="4" borderId="2" xfId="0" applyFont="1" applyFill="1" applyBorder="1"/>
    <xf numFmtId="0" fontId="0" fillId="4" borderId="3" xfId="0" applyFill="1" applyBorder="1"/>
    <xf numFmtId="0" fontId="17" fillId="4" borderId="12" xfId="0" applyFont="1" applyFill="1" applyBorder="1"/>
    <xf numFmtId="0" fontId="10" fillId="4" borderId="0" xfId="0" applyFont="1" applyFill="1"/>
    <xf numFmtId="0" fontId="10" fillId="4" borderId="13" xfId="0" applyFont="1" applyFill="1" applyBorder="1"/>
    <xf numFmtId="0" fontId="10" fillId="4" borderId="12" xfId="0" applyFont="1" applyFill="1" applyBorder="1"/>
    <xf numFmtId="0" fontId="10" fillId="4" borderId="12" xfId="0" applyFont="1" applyFill="1" applyBorder="1" applyAlignment="1">
      <alignment horizontal="center"/>
    </xf>
    <xf numFmtId="174" fontId="17" fillId="4" borderId="0" xfId="3" applyFont="1" applyFill="1" applyBorder="1"/>
    <xf numFmtId="0" fontId="10" fillId="4" borderId="0" xfId="0" applyFont="1" applyFill="1" applyAlignment="1">
      <alignment horizontal="left" vertical="top" wrapText="1"/>
    </xf>
    <xf numFmtId="0" fontId="10" fillId="4" borderId="13" xfId="0" applyFont="1" applyFill="1" applyBorder="1" applyAlignment="1">
      <alignment horizontal="left" vertical="top" wrapText="1"/>
    </xf>
    <xf numFmtId="0" fontId="10" fillId="4" borderId="8" xfId="0" applyFont="1" applyFill="1" applyBorder="1"/>
    <xf numFmtId="0" fontId="10" fillId="4" borderId="9" xfId="0" applyFont="1" applyFill="1" applyBorder="1"/>
    <xf numFmtId="0" fontId="10" fillId="4" borderId="9" xfId="0" applyFont="1" applyFill="1" applyBorder="1" applyAlignment="1">
      <alignment horizontal="left" vertical="top" wrapText="1"/>
    </xf>
    <xf numFmtId="0" fontId="10" fillId="4" borderId="10" xfId="0" applyFont="1" applyFill="1" applyBorder="1" applyAlignment="1">
      <alignment horizontal="left" vertical="top" wrapText="1"/>
    </xf>
    <xf numFmtId="0" fontId="0" fillId="3" borderId="1" xfId="0" applyFill="1" applyBorder="1"/>
    <xf numFmtId="0" fontId="10" fillId="4" borderId="5" xfId="0" applyFont="1" applyFill="1" applyBorder="1"/>
    <xf numFmtId="0" fontId="0" fillId="4" borderId="6" xfId="0" applyFill="1" applyBorder="1"/>
    <xf numFmtId="0" fontId="0" fillId="4" borderId="7" xfId="0" applyFill="1" applyBorder="1"/>
    <xf numFmtId="0" fontId="10" fillId="4" borderId="12" xfId="0" applyFont="1" applyFill="1" applyBorder="1" applyAlignment="1">
      <alignment horizontal="right"/>
    </xf>
    <xf numFmtId="174" fontId="17" fillId="5" borderId="0" xfId="3" applyFont="1" applyFill="1" applyBorder="1"/>
    <xf numFmtId="0" fontId="10" fillId="4" borderId="8" xfId="0" applyFont="1" applyFill="1" applyBorder="1"/>
    <xf numFmtId="0" fontId="10" fillId="4" borderId="9" xfId="0" applyFont="1" applyFill="1" applyBorder="1"/>
    <xf numFmtId="0" fontId="0" fillId="4" borderId="10" xfId="0" applyFill="1" applyBorder="1"/>
    <xf numFmtId="0" fontId="10" fillId="4" borderId="0" xfId="0" applyFont="1" applyFill="1" applyAlignment="1">
      <alignment horizontal="center"/>
    </xf>
    <xf numFmtId="2" fontId="10" fillId="4" borderId="0" xfId="0" quotePrefix="1" applyNumberFormat="1" applyFont="1" applyFill="1" applyAlignment="1">
      <alignment horizontal="center"/>
    </xf>
    <xf numFmtId="10" fontId="10" fillId="4" borderId="1" xfId="1" applyNumberFormat="1" applyFont="1" applyFill="1" applyBorder="1" applyAlignment="1"/>
    <xf numFmtId="0" fontId="11" fillId="3" borderId="0" xfId="0" applyFont="1" applyFill="1" applyAlignment="1">
      <alignment horizontal="left"/>
    </xf>
    <xf numFmtId="174" fontId="10" fillId="3" borderId="0" xfId="0" applyNumberFormat="1" applyFont="1" applyFill="1"/>
    <xf numFmtId="167" fontId="10" fillId="7" borderId="0" xfId="1" applyNumberFormat="1" applyFont="1" applyFill="1" applyAlignment="1"/>
    <xf numFmtId="2" fontId="10" fillId="4" borderId="0" xfId="4" quotePrefix="1" applyNumberFormat="1" applyFont="1" applyFill="1" applyBorder="1" applyAlignment="1">
      <alignment horizontal="center"/>
    </xf>
    <xf numFmtId="0" fontId="17" fillId="4" borderId="0" xfId="0" applyFont="1" applyFill="1"/>
    <xf numFmtId="0" fontId="10" fillId="4" borderId="10" xfId="0" applyFont="1" applyFill="1" applyBorder="1"/>
    <xf numFmtId="0" fontId="9" fillId="0" borderId="0" xfId="0" applyFont="1"/>
    <xf numFmtId="167" fontId="10" fillId="4" borderId="1" xfId="0" applyNumberFormat="1" applyFont="1" applyFill="1" applyBorder="1" applyAlignment="1">
      <alignment horizontal="right" wrapText="1"/>
    </xf>
    <xf numFmtId="168" fontId="10" fillId="4" borderId="1" xfId="0" applyNumberFormat="1" applyFont="1" applyFill="1" applyBorder="1" applyAlignment="1">
      <alignment horizontal="right" wrapText="1"/>
    </xf>
    <xf numFmtId="14" fontId="10" fillId="3" borderId="0" xfId="0" applyNumberFormat="1" applyFont="1" applyFill="1"/>
    <xf numFmtId="175" fontId="10" fillId="3" borderId="0" xfId="4" applyNumberFormat="1" applyFont="1" applyFill="1" applyAlignment="1"/>
    <xf numFmtId="9" fontId="10" fillId="3" borderId="0" xfId="1" applyFont="1" applyFill="1" applyAlignment="1"/>
    <xf numFmtId="3" fontId="10" fillId="4" borderId="1" xfId="0" applyNumberFormat="1" applyFont="1" applyFill="1" applyBorder="1" applyAlignment="1">
      <alignment horizontal="right" wrapText="1"/>
    </xf>
    <xf numFmtId="173" fontId="10" fillId="3" borderId="0" xfId="4" applyFont="1" applyFill="1" applyAlignment="1"/>
    <xf numFmtId="10" fontId="10" fillId="6" borderId="1" xfId="1" applyNumberFormat="1" applyFont="1" applyFill="1" applyBorder="1" applyAlignment="1"/>
    <xf numFmtId="175" fontId="10" fillId="3" borderId="0" xfId="0" applyNumberFormat="1" applyFont="1" applyFill="1"/>
    <xf numFmtId="176" fontId="10" fillId="7" borderId="0" xfId="0" applyNumberFormat="1" applyFont="1" applyFill="1"/>
    <xf numFmtId="4" fontId="10" fillId="6" borderId="1" xfId="0" applyNumberFormat="1" applyFont="1" applyFill="1" applyBorder="1" applyAlignment="1">
      <alignment horizontal="right" wrapText="1"/>
    </xf>
    <xf numFmtId="10" fontId="10" fillId="6" borderId="1" xfId="0" applyNumberFormat="1" applyFont="1" applyFill="1" applyBorder="1" applyAlignment="1">
      <alignment horizontal="right" wrapText="1"/>
    </xf>
    <xf numFmtId="43" fontId="10" fillId="7" borderId="0" xfId="0" applyNumberFormat="1" applyFont="1" applyFill="1"/>
    <xf numFmtId="177" fontId="10" fillId="4" borderId="1" xfId="0" applyNumberFormat="1" applyFont="1" applyFill="1" applyBorder="1" applyAlignment="1">
      <alignment horizontal="right" wrapText="1"/>
    </xf>
    <xf numFmtId="0" fontId="11" fillId="7" borderId="0" xfId="0" applyFont="1" applyFill="1" applyAlignment="1">
      <alignment horizontal="left"/>
    </xf>
    <xf numFmtId="173" fontId="10" fillId="7" borderId="0" xfId="4" applyFont="1" applyFill="1" applyAlignment="1"/>
    <xf numFmtId="0" fontId="10" fillId="4" borderId="1" xfId="0" applyFont="1" applyFill="1" applyBorder="1" applyAlignment="1">
      <alignment horizontal="right" wrapText="1"/>
    </xf>
    <xf numFmtId="10" fontId="10" fillId="4" borderId="1" xfId="0" applyNumberFormat="1" applyFont="1" applyFill="1" applyBorder="1" applyAlignment="1">
      <alignment horizontal="right" wrapText="1"/>
    </xf>
    <xf numFmtId="0" fontId="10" fillId="3" borderId="1" xfId="0" applyFont="1" applyFill="1" applyBorder="1" applyAlignment="1">
      <alignment vertical="top" wrapText="1"/>
    </xf>
    <xf numFmtId="167" fontId="10" fillId="6" borderId="1" xfId="0" applyNumberFormat="1" applyFont="1" applyFill="1" applyBorder="1" applyAlignment="1">
      <alignment wrapText="1"/>
    </xf>
    <xf numFmtId="0" fontId="10" fillId="3" borderId="1" xfId="0" applyFont="1" applyFill="1" applyBorder="1" applyAlignment="1">
      <alignment horizontal="center"/>
    </xf>
    <xf numFmtId="0" fontId="10" fillId="3" borderId="4" xfId="0" applyFont="1" applyFill="1" applyBorder="1" applyAlignment="1">
      <alignment horizontal="center"/>
    </xf>
    <xf numFmtId="3" fontId="10" fillId="3" borderId="0" xfId="0" applyNumberFormat="1" applyFont="1" applyFill="1"/>
    <xf numFmtId="176" fontId="18" fillId="6" borderId="1" xfId="0" applyNumberFormat="1" applyFont="1" applyFill="1" applyBorder="1"/>
    <xf numFmtId="10" fontId="18" fillId="6" borderId="1" xfId="1" applyNumberFormat="1" applyFont="1" applyFill="1" applyBorder="1" applyAlignment="1"/>
    <xf numFmtId="167" fontId="18" fillId="5" borderId="3" xfId="0" applyNumberFormat="1" applyFont="1" applyFill="1" applyBorder="1" applyAlignment="1">
      <alignment wrapText="1"/>
    </xf>
    <xf numFmtId="10" fontId="18" fillId="5" borderId="1" xfId="1" applyNumberFormat="1" applyFont="1" applyFill="1" applyBorder="1" applyAlignment="1"/>
    <xf numFmtId="167" fontId="10" fillId="5" borderId="3" xfId="0" applyNumberFormat="1" applyFont="1" applyFill="1" applyBorder="1" applyAlignment="1">
      <alignment wrapText="1"/>
    </xf>
    <xf numFmtId="10" fontId="10" fillId="5" borderId="1" xfId="1" applyNumberFormat="1" applyFont="1" applyFill="1" applyBorder="1" applyAlignment="1"/>
    <xf numFmtId="176" fontId="10" fillId="6" borderId="1" xfId="0" applyNumberFormat="1" applyFont="1" applyFill="1" applyBorder="1"/>
    <xf numFmtId="176" fontId="10" fillId="3" borderId="0" xfId="0" applyNumberFormat="1" applyFont="1" applyFill="1"/>
    <xf numFmtId="10" fontId="10" fillId="3" borderId="0" xfId="0" applyNumberFormat="1" applyFont="1" applyFill="1"/>
    <xf numFmtId="0" fontId="10" fillId="3" borderId="4" xfId="0" applyFont="1" applyFill="1" applyBorder="1" applyAlignment="1">
      <alignment horizontal="center"/>
    </xf>
    <xf numFmtId="0" fontId="10" fillId="3" borderId="2" xfId="0" applyFont="1" applyFill="1" applyBorder="1" applyAlignment="1">
      <alignment horizontal="center"/>
    </xf>
    <xf numFmtId="0" fontId="10" fillId="3" borderId="3" xfId="0" applyFont="1" applyFill="1" applyBorder="1" applyAlignment="1">
      <alignment horizontal="center"/>
    </xf>
    <xf numFmtId="0" fontId="10" fillId="3" borderId="1" xfId="0" applyFont="1" applyFill="1" applyBorder="1" applyAlignment="1">
      <alignment horizontal="center" wrapText="1"/>
    </xf>
    <xf numFmtId="0" fontId="10" fillId="3" borderId="11" xfId="0" applyFont="1" applyFill="1" applyBorder="1" applyAlignment="1">
      <alignment horizontal="center"/>
    </xf>
    <xf numFmtId="0" fontId="10" fillId="3" borderId="11" xfId="0" applyFont="1" applyFill="1" applyBorder="1" applyAlignment="1">
      <alignment horizontal="center" wrapText="1"/>
    </xf>
    <xf numFmtId="176" fontId="10" fillId="5" borderId="1" xfId="0" applyNumberFormat="1" applyFont="1" applyFill="1" applyBorder="1"/>
    <xf numFmtId="10" fontId="10" fillId="5" borderId="1" xfId="5" applyNumberFormat="1" applyFont="1" applyFill="1" applyBorder="1" applyAlignment="1"/>
    <xf numFmtId="178" fontId="10" fillId="5" borderId="1" xfId="0" applyNumberFormat="1" applyFont="1" applyFill="1" applyBorder="1"/>
    <xf numFmtId="10" fontId="10" fillId="3" borderId="0" xfId="1" applyNumberFormat="1" applyFont="1" applyFill="1" applyAlignment="1"/>
    <xf numFmtId="177" fontId="10" fillId="3" borderId="0" xfId="1" applyNumberFormat="1" applyFont="1" applyFill="1" applyAlignment="1"/>
    <xf numFmtId="178" fontId="10" fillId="6" borderId="1" xfId="0" applyNumberFormat="1" applyFont="1" applyFill="1" applyBorder="1"/>
    <xf numFmtId="0" fontId="10" fillId="3" borderId="14" xfId="0" applyFont="1" applyFill="1" applyBorder="1"/>
    <xf numFmtId="176" fontId="10" fillId="5" borderId="14" xfId="0" applyNumberFormat="1" applyFont="1" applyFill="1" applyBorder="1"/>
    <xf numFmtId="10" fontId="10" fillId="5" borderId="14" xfId="0" applyNumberFormat="1" applyFont="1" applyFill="1" applyBorder="1"/>
    <xf numFmtId="167" fontId="10" fillId="5" borderId="14" xfId="0" applyNumberFormat="1" applyFont="1" applyFill="1" applyBorder="1"/>
    <xf numFmtId="0" fontId="17" fillId="3" borderId="1" xfId="0" applyFont="1" applyFill="1" applyBorder="1"/>
    <xf numFmtId="4" fontId="10" fillId="3" borderId="0" xfId="0" applyNumberFormat="1" applyFont="1" applyFill="1"/>
    <xf numFmtId="176" fontId="10" fillId="3" borderId="14" xfId="0" applyNumberFormat="1" applyFont="1" applyFill="1" applyBorder="1"/>
    <xf numFmtId="10" fontId="10" fillId="3" borderId="14" xfId="1" applyNumberFormat="1" applyFont="1" applyFill="1" applyBorder="1" applyAlignment="1"/>
    <xf numFmtId="0" fontId="10" fillId="3" borderId="15" xfId="0" applyFont="1" applyFill="1" applyBorder="1"/>
    <xf numFmtId="167" fontId="10" fillId="3" borderId="14" xfId="0" applyNumberFormat="1" applyFont="1" applyFill="1" applyBorder="1"/>
    <xf numFmtId="177" fontId="10" fillId="3" borderId="14" xfId="1" applyNumberFormat="1" applyFont="1" applyFill="1" applyBorder="1" applyAlignment="1"/>
    <xf numFmtId="179" fontId="10" fillId="3" borderId="0" xfId="4" applyNumberFormat="1" applyFont="1" applyFill="1" applyAlignment="1"/>
    <xf numFmtId="176" fontId="10" fillId="0" borderId="14" xfId="0" applyNumberFormat="1" applyFont="1" applyBorder="1"/>
    <xf numFmtId="177" fontId="10" fillId="0" borderId="14" xfId="1" applyNumberFormat="1" applyFont="1" applyFill="1" applyBorder="1" applyAlignment="1"/>
    <xf numFmtId="167" fontId="10" fillId="0" borderId="14" xfId="0" applyNumberFormat="1" applyFont="1" applyBorder="1"/>
    <xf numFmtId="10" fontId="10" fillId="6" borderId="1" xfId="1" applyNumberFormat="1" applyFont="1" applyFill="1" applyBorder="1" applyAlignment="1">
      <alignment horizontal="right"/>
    </xf>
    <xf numFmtId="173" fontId="12" fillId="3" borderId="0" xfId="2" applyNumberFormat="1" applyFill="1" applyAlignment="1" applyProtection="1"/>
    <xf numFmtId="0" fontId="17" fillId="4" borderId="1" xfId="0" applyFont="1" applyFill="1" applyBorder="1" applyAlignment="1">
      <alignment horizontal="center"/>
    </xf>
    <xf numFmtId="0" fontId="0" fillId="4" borderId="1" xfId="0" applyFill="1" applyBorder="1" applyAlignment="1">
      <alignment horizontal="center"/>
    </xf>
    <xf numFmtId="3" fontId="10" fillId="4" borderId="1" xfId="0" applyNumberFormat="1" applyFont="1" applyFill="1" applyBorder="1" applyAlignment="1">
      <alignment horizontal="center"/>
    </xf>
    <xf numFmtId="180" fontId="0" fillId="4" borderId="1" xfId="0" applyNumberFormat="1" applyFill="1" applyBorder="1" applyAlignment="1">
      <alignment horizontal="center"/>
    </xf>
    <xf numFmtId="180" fontId="10" fillId="4" borderId="1" xfId="0" applyNumberFormat="1" applyFont="1" applyFill="1" applyBorder="1" applyAlignment="1">
      <alignment horizontal="center"/>
    </xf>
    <xf numFmtId="166" fontId="0" fillId="4" borderId="1" xfId="0" applyNumberFormat="1" applyFill="1" applyBorder="1" applyAlignment="1">
      <alignment horizontal="center"/>
    </xf>
    <xf numFmtId="170" fontId="0" fillId="4" borderId="1" xfId="0" applyNumberFormat="1" applyFill="1" applyBorder="1" applyAlignment="1">
      <alignment horizontal="center"/>
    </xf>
    <xf numFmtId="3" fontId="0" fillId="4" borderId="1" xfId="0" applyNumberFormat="1" applyFill="1" applyBorder="1" applyAlignment="1">
      <alignment horizontal="center"/>
    </xf>
    <xf numFmtId="15" fontId="0" fillId="4" borderId="1" xfId="0" applyNumberFormat="1" applyFill="1" applyBorder="1" applyAlignment="1">
      <alignment horizontal="center"/>
    </xf>
    <xf numFmtId="181" fontId="0" fillId="4" borderId="1" xfId="0" applyNumberFormat="1" applyFill="1" applyBorder="1" applyAlignment="1">
      <alignment horizontal="center"/>
    </xf>
    <xf numFmtId="181" fontId="10" fillId="4" borderId="1" xfId="0" quotePrefix="1" applyNumberFormat="1" applyFont="1" applyFill="1" applyBorder="1" applyAlignment="1">
      <alignment horizontal="center"/>
    </xf>
    <xf numFmtId="0" fontId="17" fillId="4" borderId="3" xfId="0" applyFont="1" applyFill="1" applyBorder="1" applyAlignment="1">
      <alignment horizontal="center"/>
    </xf>
    <xf numFmtId="15" fontId="10" fillId="4" borderId="3" xfId="0" applyNumberFormat="1" applyFont="1" applyFill="1" applyBorder="1" applyAlignment="1">
      <alignment horizontal="center"/>
    </xf>
    <xf numFmtId="0" fontId="10" fillId="4" borderId="3" xfId="0" applyFont="1" applyFill="1" applyBorder="1" applyAlignment="1">
      <alignment horizontal="center"/>
    </xf>
    <xf numFmtId="3" fontId="10" fillId="4" borderId="3" xfId="0" applyNumberFormat="1" applyFont="1" applyFill="1" applyBorder="1" applyAlignment="1">
      <alignment horizontal="center"/>
    </xf>
    <xf numFmtId="180" fontId="10" fillId="4" borderId="3" xfId="0" applyNumberFormat="1" applyFont="1" applyFill="1" applyBorder="1" applyAlignment="1">
      <alignment horizontal="center"/>
    </xf>
    <xf numFmtId="0" fontId="10" fillId="4" borderId="3" xfId="0" applyFont="1" applyFill="1" applyBorder="1" applyAlignment="1">
      <alignment horizontal="center" vertical="center" wrapText="1"/>
    </xf>
    <xf numFmtId="166" fontId="10" fillId="4" borderId="3" xfId="0" applyNumberFormat="1" applyFont="1" applyFill="1" applyBorder="1" applyAlignment="1">
      <alignment horizontal="center"/>
    </xf>
    <xf numFmtId="166" fontId="10" fillId="4" borderId="1" xfId="0" applyNumberFormat="1" applyFont="1" applyFill="1" applyBorder="1" applyAlignment="1">
      <alignment horizontal="center"/>
    </xf>
    <xf numFmtId="170" fontId="10" fillId="4" borderId="3" xfId="0" applyNumberFormat="1" applyFont="1" applyFill="1" applyBorder="1" applyAlignment="1">
      <alignment horizontal="center"/>
    </xf>
    <xf numFmtId="181" fontId="0" fillId="0" borderId="0" xfId="0" applyNumberFormat="1" applyAlignment="1">
      <alignment horizontal="center"/>
    </xf>
    <xf numFmtId="181" fontId="10" fillId="0" borderId="0" xfId="0" quotePrefix="1" applyNumberFormat="1" applyFont="1" applyAlignment="1">
      <alignment horizontal="center"/>
    </xf>
    <xf numFmtId="3" fontId="10" fillId="0" borderId="0" xfId="0" applyNumberFormat="1" applyFont="1" applyAlignment="1">
      <alignment horizontal="center"/>
    </xf>
    <xf numFmtId="182" fontId="10" fillId="0" borderId="0" xfId="0" applyNumberFormat="1" applyFont="1" applyAlignment="1">
      <alignment horizontal="center"/>
    </xf>
    <xf numFmtId="0" fontId="10" fillId="3" borderId="1" xfId="0" applyFont="1" applyFill="1" applyBorder="1" applyAlignment="1">
      <alignment horizontal="center" vertical="center"/>
    </xf>
    <xf numFmtId="0" fontId="10" fillId="3" borderId="4"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0" fillId="3" borderId="1"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166" fontId="10" fillId="4" borderId="1" xfId="0" applyNumberFormat="1" applyFont="1" applyFill="1" applyBorder="1" applyAlignment="1">
      <alignment vertical="top"/>
    </xf>
    <xf numFmtId="166" fontId="10" fillId="4" borderId="4" xfId="0" applyNumberFormat="1" applyFont="1" applyFill="1" applyBorder="1" applyAlignment="1">
      <alignment horizontal="left" vertical="top"/>
    </xf>
    <xf numFmtId="166" fontId="10" fillId="4" borderId="2" xfId="0" applyNumberFormat="1" applyFont="1" applyFill="1" applyBorder="1" applyAlignment="1">
      <alignment horizontal="left" vertical="top"/>
    </xf>
    <xf numFmtId="166" fontId="10" fillId="4" borderId="3" xfId="0" applyNumberFormat="1" applyFont="1" applyFill="1" applyBorder="1" applyAlignment="1">
      <alignment horizontal="left" vertical="top"/>
    </xf>
    <xf numFmtId="166" fontId="10" fillId="4" borderId="1" xfId="0" applyNumberFormat="1" applyFont="1" applyFill="1" applyBorder="1" applyAlignment="1">
      <alignment vertical="top" wrapText="1"/>
    </xf>
    <xf numFmtId="166" fontId="10" fillId="4" borderId="1" xfId="0" applyNumberFormat="1" applyFont="1" applyFill="1" applyBorder="1" applyAlignment="1">
      <alignment horizontal="center" vertical="top"/>
    </xf>
    <xf numFmtId="166" fontId="10" fillId="4" borderId="4" xfId="0" applyNumberFormat="1" applyFont="1" applyFill="1" applyBorder="1" applyAlignment="1">
      <alignment vertical="top" wrapText="1"/>
    </xf>
    <xf numFmtId="166" fontId="10" fillId="4" borderId="2" xfId="0" applyNumberFormat="1" applyFont="1" applyFill="1" applyBorder="1" applyAlignment="1">
      <alignment vertical="top" wrapText="1"/>
    </xf>
    <xf numFmtId="166" fontId="10" fillId="4" borderId="3" xfId="0" applyNumberFormat="1" applyFont="1" applyFill="1" applyBorder="1" applyAlignment="1">
      <alignment vertical="top" wrapText="1"/>
    </xf>
    <xf numFmtId="2" fontId="10" fillId="4" borderId="4" xfId="0" applyNumberFormat="1" applyFont="1" applyFill="1" applyBorder="1" applyAlignment="1">
      <alignment vertical="top" wrapText="1"/>
    </xf>
    <xf numFmtId="2" fontId="10" fillId="4" borderId="2" xfId="0" applyNumberFormat="1" applyFont="1" applyFill="1" applyBorder="1" applyAlignment="1">
      <alignment vertical="top" wrapText="1"/>
    </xf>
    <xf numFmtId="2" fontId="10" fillId="4" borderId="3" xfId="0" applyNumberFormat="1" applyFont="1" applyFill="1" applyBorder="1" applyAlignment="1">
      <alignment vertical="top" wrapText="1"/>
    </xf>
    <xf numFmtId="0" fontId="10" fillId="4" borderId="4" xfId="0" applyFont="1" applyFill="1" applyBorder="1" applyAlignment="1">
      <alignment vertical="top" wrapText="1"/>
    </xf>
    <xf numFmtId="0" fontId="10" fillId="4" borderId="2" xfId="0" applyFont="1" applyFill="1" applyBorder="1" applyAlignment="1">
      <alignment vertical="top" wrapText="1"/>
    </xf>
    <xf numFmtId="0" fontId="10" fillId="4" borderId="3" xfId="0" applyFont="1" applyFill="1" applyBorder="1" applyAlignment="1">
      <alignment vertical="top" wrapText="1"/>
    </xf>
    <xf numFmtId="166" fontId="10" fillId="4" borderId="4" xfId="0" applyNumberFormat="1" applyFont="1" applyFill="1" applyBorder="1" applyAlignment="1">
      <alignment horizontal="left" vertical="top"/>
    </xf>
    <xf numFmtId="0" fontId="10" fillId="4" borderId="2" xfId="0" applyFont="1" applyFill="1" applyBorder="1" applyAlignment="1">
      <alignment horizontal="left" vertical="top"/>
    </xf>
    <xf numFmtId="0" fontId="10" fillId="4" borderId="3" xfId="0" applyFont="1" applyFill="1" applyBorder="1" applyAlignment="1">
      <alignment horizontal="left" vertical="top"/>
    </xf>
    <xf numFmtId="2" fontId="10" fillId="4" borderId="1" xfId="0" applyNumberFormat="1" applyFont="1" applyFill="1" applyBorder="1" applyAlignment="1">
      <alignment vertical="top" wrapText="1"/>
    </xf>
    <xf numFmtId="166" fontId="10" fillId="5" borderId="1" xfId="0" applyNumberFormat="1" applyFont="1" applyFill="1" applyBorder="1" applyAlignment="1">
      <alignment vertical="top" wrapText="1"/>
    </xf>
    <xf numFmtId="166" fontId="10" fillId="5" borderId="1" xfId="0" applyNumberFormat="1" applyFont="1" applyFill="1" applyBorder="1" applyAlignment="1">
      <alignment horizontal="center" vertical="top"/>
    </xf>
    <xf numFmtId="2" fontId="10" fillId="5" borderId="4" xfId="0" applyNumberFormat="1" applyFont="1" applyFill="1" applyBorder="1" applyAlignment="1">
      <alignment vertical="top" wrapText="1"/>
    </xf>
    <xf numFmtId="2" fontId="10" fillId="5" borderId="2" xfId="0" applyNumberFormat="1" applyFont="1" applyFill="1" applyBorder="1" applyAlignment="1">
      <alignment vertical="top" wrapText="1"/>
    </xf>
    <xf numFmtId="2" fontId="10" fillId="5" borderId="3" xfId="0" applyNumberFormat="1" applyFont="1" applyFill="1" applyBorder="1" applyAlignment="1">
      <alignment vertical="top" wrapText="1"/>
    </xf>
    <xf numFmtId="166" fontId="10" fillId="5" borderId="4" xfId="0" applyNumberFormat="1" applyFont="1" applyFill="1" applyBorder="1" applyAlignment="1">
      <alignment horizontal="left" vertical="top"/>
    </xf>
    <xf numFmtId="166" fontId="10" fillId="5" borderId="2" xfId="0" applyNumberFormat="1" applyFont="1" applyFill="1" applyBorder="1" applyAlignment="1">
      <alignment horizontal="left" vertical="top"/>
    </xf>
    <xf numFmtId="166" fontId="10" fillId="5" borderId="3" xfId="0" applyNumberFormat="1" applyFont="1" applyFill="1" applyBorder="1" applyAlignment="1">
      <alignment horizontal="left" vertical="top"/>
    </xf>
    <xf numFmtId="2" fontId="10" fillId="5" borderId="1" xfId="0" applyNumberFormat="1" applyFont="1" applyFill="1" applyBorder="1" applyAlignment="1">
      <alignment vertical="top" wrapText="1"/>
    </xf>
    <xf numFmtId="166" fontId="10" fillId="5" borderId="4" xfId="0" applyNumberFormat="1" applyFont="1" applyFill="1" applyBorder="1" applyAlignment="1">
      <alignment horizontal="left" vertical="top" wrapText="1"/>
    </xf>
    <xf numFmtId="166" fontId="10" fillId="5" borderId="2" xfId="0" applyNumberFormat="1" applyFont="1" applyFill="1" applyBorder="1" applyAlignment="1">
      <alignment horizontal="left" vertical="top" wrapText="1"/>
    </xf>
    <xf numFmtId="166" fontId="10" fillId="5" borderId="3" xfId="0" applyNumberFormat="1" applyFont="1" applyFill="1" applyBorder="1" applyAlignment="1">
      <alignment horizontal="left" vertical="top" wrapText="1"/>
    </xf>
    <xf numFmtId="166" fontId="10" fillId="7" borderId="0" xfId="0" applyNumberFormat="1" applyFont="1" applyFill="1" applyAlignment="1">
      <alignment vertical="top"/>
    </xf>
    <xf numFmtId="166" fontId="10" fillId="7" borderId="0" xfId="0" applyNumberFormat="1" applyFont="1" applyFill="1" applyAlignment="1">
      <alignment horizontal="left" vertical="top"/>
    </xf>
    <xf numFmtId="166" fontId="10" fillId="7" borderId="0" xfId="0" applyNumberFormat="1" applyFont="1" applyFill="1" applyAlignment="1">
      <alignment vertical="top" wrapText="1"/>
    </xf>
    <xf numFmtId="166" fontId="10" fillId="7" borderId="0" xfId="0" applyNumberFormat="1" applyFont="1" applyFill="1" applyAlignment="1">
      <alignment horizontal="center" vertical="top"/>
    </xf>
    <xf numFmtId="0" fontId="17" fillId="3" borderId="16" xfId="6" applyFont="1" applyFill="1" applyBorder="1" applyAlignment="1">
      <alignment horizontal="left" vertical="top"/>
    </xf>
    <xf numFmtId="0" fontId="17" fillId="3" borderId="4" xfId="6" applyFont="1" applyFill="1" applyBorder="1" applyAlignment="1">
      <alignment horizontal="left" vertical="top"/>
    </xf>
    <xf numFmtId="0" fontId="10" fillId="3" borderId="2" xfId="0" applyFont="1" applyFill="1" applyBorder="1" applyAlignment="1">
      <alignment horizontal="left" vertical="top"/>
    </xf>
    <xf numFmtId="0" fontId="10" fillId="3" borderId="3" xfId="0" applyFont="1" applyFill="1" applyBorder="1" applyAlignment="1">
      <alignment horizontal="left" vertical="top"/>
    </xf>
    <xf numFmtId="0" fontId="17" fillId="3" borderId="1" xfId="6" applyFont="1" applyFill="1" applyBorder="1" applyAlignment="1">
      <alignment horizontal="left" vertical="top"/>
    </xf>
    <xf numFmtId="0" fontId="10" fillId="3" borderId="1" xfId="0" applyFont="1" applyFill="1" applyBorder="1"/>
    <xf numFmtId="166" fontId="10" fillId="4" borderId="4" xfId="0" applyNumberFormat="1" applyFont="1" applyFill="1" applyBorder="1" applyAlignment="1">
      <alignment horizontal="left" vertical="top" wrapText="1"/>
    </xf>
    <xf numFmtId="166" fontId="10" fillId="4" borderId="2" xfId="0" applyNumberFormat="1" applyFont="1" applyFill="1" applyBorder="1" applyAlignment="1">
      <alignment horizontal="left" vertical="top" wrapText="1"/>
    </xf>
    <xf numFmtId="2" fontId="10" fillId="4" borderId="1" xfId="0" applyNumberFormat="1" applyFont="1" applyFill="1" applyBorder="1" applyAlignment="1">
      <alignment vertical="top" wrapText="1"/>
    </xf>
    <xf numFmtId="166" fontId="10" fillId="4" borderId="1" xfId="0" applyNumberFormat="1" applyFont="1" applyFill="1" applyBorder="1" applyAlignment="1">
      <alignment vertical="top" wrapText="1"/>
    </xf>
    <xf numFmtId="0" fontId="22" fillId="4" borderId="15" xfId="7" applyFont="1" applyFill="1" applyBorder="1"/>
    <xf numFmtId="0" fontId="6" fillId="4" borderId="5" xfId="7" applyFont="1" applyFill="1" applyBorder="1" applyAlignment="1">
      <alignment horizontal="left" vertical="top" wrapText="1"/>
    </xf>
    <xf numFmtId="0" fontId="6" fillId="4" borderId="6" xfId="7" applyFont="1" applyFill="1" applyBorder="1" applyAlignment="1">
      <alignment horizontal="left" vertical="top" wrapText="1"/>
    </xf>
    <xf numFmtId="0" fontId="6" fillId="4" borderId="7" xfId="7" applyFont="1" applyFill="1" applyBorder="1" applyAlignment="1">
      <alignment horizontal="left" vertical="top" wrapText="1"/>
    </xf>
    <xf numFmtId="0" fontId="23" fillId="4" borderId="17" xfId="7" applyFont="1" applyFill="1" applyBorder="1" applyAlignment="1">
      <alignment horizontal="left"/>
    </xf>
    <xf numFmtId="0" fontId="6" fillId="4" borderId="12" xfId="7" applyFont="1" applyFill="1" applyBorder="1" applyAlignment="1">
      <alignment horizontal="left" vertical="top" wrapText="1"/>
    </xf>
    <xf numFmtId="0" fontId="6" fillId="4" borderId="0" xfId="7" applyFont="1" applyFill="1" applyAlignment="1">
      <alignment horizontal="left" vertical="top" wrapText="1"/>
    </xf>
    <xf numFmtId="0" fontId="6" fillId="4" borderId="13" xfId="7" applyFont="1" applyFill="1" applyBorder="1" applyAlignment="1">
      <alignment horizontal="left" vertical="top" wrapText="1"/>
    </xf>
    <xf numFmtId="0" fontId="23" fillId="4" borderId="11" xfId="7" applyFont="1" applyFill="1" applyBorder="1" applyAlignment="1">
      <alignment horizontal="left"/>
    </xf>
    <xf numFmtId="0" fontId="6" fillId="4" borderId="8" xfId="7" applyFont="1" applyFill="1" applyBorder="1" applyAlignment="1">
      <alignment horizontal="left" vertical="top" wrapText="1"/>
    </xf>
    <xf numFmtId="0" fontId="6" fillId="4" borderId="9" xfId="7" applyFont="1" applyFill="1" applyBorder="1" applyAlignment="1">
      <alignment horizontal="left" vertical="top" wrapText="1"/>
    </xf>
    <xf numFmtId="0" fontId="6" fillId="4" borderId="10" xfId="7" applyFont="1" applyFill="1" applyBorder="1" applyAlignment="1">
      <alignment horizontal="left" vertical="top" wrapText="1"/>
    </xf>
    <xf numFmtId="0" fontId="6" fillId="4" borderId="5" xfId="0" applyFont="1" applyFill="1" applyBorder="1"/>
    <xf numFmtId="0" fontId="6" fillId="4" borderId="6" xfId="7" applyFont="1" applyFill="1" applyBorder="1"/>
    <xf numFmtId="0" fontId="24" fillId="4" borderId="6" xfId="7" applyFont="1" applyFill="1" applyBorder="1" applyAlignment="1">
      <alignment horizontal="left"/>
    </xf>
    <xf numFmtId="0" fontId="6" fillId="4" borderId="7" xfId="7" applyFont="1" applyFill="1" applyBorder="1"/>
    <xf numFmtId="0" fontId="6" fillId="4" borderId="17" xfId="7" applyFont="1" applyFill="1" applyBorder="1"/>
    <xf numFmtId="0" fontId="6" fillId="4" borderId="12" xfId="7" applyFont="1" applyFill="1" applyBorder="1" applyAlignment="1">
      <alignment horizontal="right"/>
    </xf>
    <xf numFmtId="0" fontId="6" fillId="4" borderId="0" xfId="7" applyFont="1" applyFill="1" applyAlignment="1">
      <alignment horizontal="left"/>
    </xf>
    <xf numFmtId="0" fontId="6" fillId="4" borderId="0" xfId="7" applyFont="1" applyFill="1"/>
    <xf numFmtId="0" fontId="6" fillId="4" borderId="13" xfId="7" applyFont="1" applyFill="1" applyBorder="1"/>
    <xf numFmtId="0" fontId="6" fillId="4" borderId="12" xfId="7" applyFont="1" applyFill="1" applyBorder="1" applyAlignment="1">
      <alignment horizontal="left" wrapText="1"/>
    </xf>
    <xf numFmtId="0" fontId="6" fillId="4" borderId="0" xfId="7" applyFont="1" applyFill="1" applyAlignment="1">
      <alignment horizontal="left" wrapText="1"/>
    </xf>
    <xf numFmtId="0" fontId="6" fillId="4" borderId="13" xfId="7" applyFont="1" applyFill="1" applyBorder="1" applyAlignment="1">
      <alignment horizontal="left" wrapText="1"/>
    </xf>
    <xf numFmtId="0" fontId="22" fillId="4" borderId="11" xfId="7" applyFont="1" applyFill="1" applyBorder="1"/>
    <xf numFmtId="0" fontId="6" fillId="4" borderId="8" xfId="7" applyFont="1" applyFill="1" applyBorder="1"/>
    <xf numFmtId="0" fontId="23" fillId="4" borderId="9" xfId="7" applyFont="1" applyFill="1" applyBorder="1" applyAlignment="1">
      <alignment horizontal="left"/>
    </xf>
    <xf numFmtId="0" fontId="6" fillId="4" borderId="9" xfId="7" applyFont="1" applyFill="1" applyBorder="1"/>
    <xf numFmtId="0" fontId="6" fillId="4" borderId="10" xfId="7" applyFont="1" applyFill="1" applyBorder="1"/>
    <xf numFmtId="0" fontId="22" fillId="4" borderId="17" xfId="7" applyFont="1" applyFill="1" applyBorder="1"/>
    <xf numFmtId="0" fontId="6" fillId="4" borderId="5" xfId="7" applyFont="1" applyFill="1" applyBorder="1" applyAlignment="1">
      <alignment horizontal="left" vertical="top"/>
    </xf>
    <xf numFmtId="0" fontId="6" fillId="4" borderId="6" xfId="7" applyFont="1" applyFill="1" applyBorder="1" applyAlignment="1">
      <alignment horizontal="left" vertical="top"/>
    </xf>
    <xf numFmtId="0" fontId="6" fillId="4" borderId="7" xfId="7" applyFont="1" applyFill="1" applyBorder="1" applyAlignment="1">
      <alignment horizontal="left" vertical="top"/>
    </xf>
    <xf numFmtId="0" fontId="6" fillId="4" borderId="11" xfId="7" applyFont="1" applyFill="1" applyBorder="1"/>
    <xf numFmtId="0" fontId="6" fillId="4" borderId="8" xfId="7" applyFont="1" applyFill="1" applyBorder="1" applyAlignment="1">
      <alignment horizontal="left" vertical="top"/>
    </xf>
    <xf numFmtId="0" fontId="6" fillId="4" borderId="9" xfId="7" applyFont="1" applyFill="1" applyBorder="1" applyAlignment="1">
      <alignment horizontal="left" vertical="top"/>
    </xf>
    <xf numFmtId="0" fontId="6" fillId="4" borderId="10" xfId="7" applyFont="1" applyFill="1" applyBorder="1" applyAlignment="1">
      <alignment horizontal="left" vertical="top"/>
    </xf>
    <xf numFmtId="0" fontId="6" fillId="3" borderId="0" xfId="7" applyFont="1" applyFill="1" applyAlignment="1">
      <alignment horizontal="left" vertical="top" wrapText="1"/>
    </xf>
    <xf numFmtId="0" fontId="0" fillId="7" borderId="0" xfId="0" applyFill="1"/>
    <xf numFmtId="0" fontId="9" fillId="7" borderId="0" xfId="0" applyFont="1" applyFill="1"/>
    <xf numFmtId="0" fontId="14" fillId="0" borderId="0" xfId="0" applyFont="1"/>
    <xf numFmtId="0" fontId="25" fillId="7" borderId="0" xfId="0" applyFont="1" applyFill="1" applyAlignment="1">
      <alignment vertical="top"/>
    </xf>
  </cellXfs>
  <cellStyles count="8">
    <cellStyle name="Comma 2 2" xfId="4" xr:uid="{4493CFB9-CA37-4250-943E-3E064BC473E4}"/>
    <cellStyle name="Currency 2 2" xfId="3" xr:uid="{8AFFC897-BDAF-4142-9644-404590F46762}"/>
    <cellStyle name="Hyperlink" xfId="2" builtinId="8"/>
    <cellStyle name="Normal" xfId="0" builtinId="0"/>
    <cellStyle name="Normal 2" xfId="7" xr:uid="{6F042742-64F3-4D33-B17C-7F662D7B5CA5}"/>
    <cellStyle name="Normal_CB Investor Report v1_00" xfId="6" xr:uid="{50A2B3BA-7644-468D-9080-D1716A8E7897}"/>
    <cellStyle name="Percent" xfId="1" builtinId="5"/>
    <cellStyle name="Percent 10 2" xfId="5" xr:uid="{B2C73F84-2998-49B9-8AC5-ECA03FAF7C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a:extLst>
            <a:ext uri="{FF2B5EF4-FFF2-40B4-BE49-F238E27FC236}">
              <a16:creationId xmlns:a16="http://schemas.microsoft.com/office/drawing/2014/main" id="{4D506AB0-1EA5-4296-948A-ED6B4BC37BE5}"/>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745825" y="0"/>
          <a:ext cx="1152525" cy="971550"/>
        </a:xfrm>
        <a:prstGeom prst="rect">
          <a:avLst/>
        </a:prstGeom>
        <a:noFill/>
        <a:ln w="9525">
          <a:noFill/>
          <a:miter lim="800000"/>
          <a:headEnd/>
          <a:tailEnd/>
        </a:ln>
      </xdr:spPr>
    </xdr:pic>
    <xdr:clientData/>
  </xdr:twoCellAnchor>
  <xdr:twoCellAnchor editAs="oneCell">
    <xdr:from>
      <xdr:col>10</xdr:col>
      <xdr:colOff>1400175</xdr:colOff>
      <xdr:row>65</xdr:row>
      <xdr:rowOff>0</xdr:rowOff>
    </xdr:from>
    <xdr:to>
      <xdr:col>11</xdr:col>
      <xdr:colOff>646824</xdr:colOff>
      <xdr:row>68</xdr:row>
      <xdr:rowOff>6349</xdr:rowOff>
    </xdr:to>
    <xdr:pic>
      <xdr:nvPicPr>
        <xdr:cNvPr id="3" name="Picture 86">
          <a:extLst>
            <a:ext uri="{FF2B5EF4-FFF2-40B4-BE49-F238E27FC236}">
              <a16:creationId xmlns:a16="http://schemas.microsoft.com/office/drawing/2014/main" id="{44B5A126-5BB4-4EDE-A1EE-3E7DC0FAFD51}"/>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50525" y="11458575"/>
          <a:ext cx="1132599" cy="977899"/>
        </a:xfrm>
        <a:prstGeom prst="rect">
          <a:avLst/>
        </a:prstGeom>
        <a:noFill/>
        <a:ln w="9525">
          <a:noFill/>
          <a:miter lim="800000"/>
          <a:headEnd/>
          <a:tailEnd/>
        </a:ln>
      </xdr:spPr>
    </xdr:pic>
    <xdr:clientData/>
  </xdr:twoCellAnchor>
  <xdr:twoCellAnchor editAs="oneCell">
    <xdr:from>
      <xdr:col>10</xdr:col>
      <xdr:colOff>1400175</xdr:colOff>
      <xdr:row>146</xdr:row>
      <xdr:rowOff>0</xdr:rowOff>
    </xdr:from>
    <xdr:to>
      <xdr:col>11</xdr:col>
      <xdr:colOff>646824</xdr:colOff>
      <xdr:row>149</xdr:row>
      <xdr:rowOff>0</xdr:rowOff>
    </xdr:to>
    <xdr:pic>
      <xdr:nvPicPr>
        <xdr:cNvPr id="4" name="Picture 86">
          <a:extLst>
            <a:ext uri="{FF2B5EF4-FFF2-40B4-BE49-F238E27FC236}">
              <a16:creationId xmlns:a16="http://schemas.microsoft.com/office/drawing/2014/main" id="{C88998DA-DBC1-4083-BBA4-4DC094DED2A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50525" y="25736550"/>
          <a:ext cx="1132599" cy="971550"/>
        </a:xfrm>
        <a:prstGeom prst="rect">
          <a:avLst/>
        </a:prstGeom>
        <a:noFill/>
        <a:ln w="9525">
          <a:noFill/>
          <a:miter lim="800000"/>
          <a:headEnd/>
          <a:tailEnd/>
        </a:ln>
      </xdr:spPr>
    </xdr:pic>
    <xdr:clientData/>
  </xdr:twoCellAnchor>
  <xdr:twoCellAnchor editAs="oneCell">
    <xdr:from>
      <xdr:col>10</xdr:col>
      <xdr:colOff>1400175</xdr:colOff>
      <xdr:row>215</xdr:row>
      <xdr:rowOff>0</xdr:rowOff>
    </xdr:from>
    <xdr:to>
      <xdr:col>11</xdr:col>
      <xdr:colOff>646824</xdr:colOff>
      <xdr:row>218</xdr:row>
      <xdr:rowOff>9527</xdr:rowOff>
    </xdr:to>
    <xdr:pic>
      <xdr:nvPicPr>
        <xdr:cNvPr id="5" name="Picture 86">
          <a:extLst>
            <a:ext uri="{FF2B5EF4-FFF2-40B4-BE49-F238E27FC236}">
              <a16:creationId xmlns:a16="http://schemas.microsoft.com/office/drawing/2014/main" id="{BD4FFFA4-D862-47E7-A640-75482E032719}"/>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50525" y="38328600"/>
          <a:ext cx="1132599" cy="981077"/>
        </a:xfrm>
        <a:prstGeom prst="rect">
          <a:avLst/>
        </a:prstGeom>
        <a:noFill/>
        <a:ln w="9525">
          <a:noFill/>
          <a:miter lim="800000"/>
          <a:headEnd/>
          <a:tailEnd/>
        </a:ln>
      </xdr:spPr>
    </xdr:pic>
    <xdr:clientData/>
  </xdr:twoCellAnchor>
  <xdr:twoCellAnchor editAs="oneCell">
    <xdr:from>
      <xdr:col>10</xdr:col>
      <xdr:colOff>1400175</xdr:colOff>
      <xdr:row>292</xdr:row>
      <xdr:rowOff>0</xdr:rowOff>
    </xdr:from>
    <xdr:to>
      <xdr:col>11</xdr:col>
      <xdr:colOff>646824</xdr:colOff>
      <xdr:row>295</xdr:row>
      <xdr:rowOff>3</xdr:rowOff>
    </xdr:to>
    <xdr:pic>
      <xdr:nvPicPr>
        <xdr:cNvPr id="6" name="Picture 86">
          <a:extLst>
            <a:ext uri="{FF2B5EF4-FFF2-40B4-BE49-F238E27FC236}">
              <a16:creationId xmlns:a16="http://schemas.microsoft.com/office/drawing/2014/main" id="{D28D40D8-ADAE-4B47-85C3-EF974DA5B37F}"/>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50525" y="51282600"/>
          <a:ext cx="1132599" cy="971553"/>
        </a:xfrm>
        <a:prstGeom prst="rect">
          <a:avLst/>
        </a:prstGeom>
        <a:noFill/>
        <a:ln w="9525">
          <a:noFill/>
          <a:miter lim="800000"/>
          <a:headEnd/>
          <a:tailEnd/>
        </a:ln>
      </xdr:spPr>
    </xdr:pic>
    <xdr:clientData/>
  </xdr:twoCellAnchor>
  <xdr:twoCellAnchor editAs="oneCell">
    <xdr:from>
      <xdr:col>10</xdr:col>
      <xdr:colOff>1400175</xdr:colOff>
      <xdr:row>353</xdr:row>
      <xdr:rowOff>0</xdr:rowOff>
    </xdr:from>
    <xdr:to>
      <xdr:col>11</xdr:col>
      <xdr:colOff>646824</xdr:colOff>
      <xdr:row>356</xdr:row>
      <xdr:rowOff>7</xdr:rowOff>
    </xdr:to>
    <xdr:pic>
      <xdr:nvPicPr>
        <xdr:cNvPr id="7" name="Picture 86">
          <a:extLst>
            <a:ext uri="{FF2B5EF4-FFF2-40B4-BE49-F238E27FC236}">
              <a16:creationId xmlns:a16="http://schemas.microsoft.com/office/drawing/2014/main" id="{B3DC63E6-5734-4965-80CA-428DD02A6C3A}"/>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50525" y="61664850"/>
          <a:ext cx="1132599" cy="971557"/>
        </a:xfrm>
        <a:prstGeom prst="rect">
          <a:avLst/>
        </a:prstGeom>
        <a:noFill/>
        <a:ln w="9525">
          <a:noFill/>
          <a:miter lim="800000"/>
          <a:headEnd/>
          <a:tailEnd/>
        </a:ln>
      </xdr:spPr>
    </xdr:pic>
    <xdr:clientData/>
  </xdr:twoCellAnchor>
  <xdr:twoCellAnchor editAs="oneCell">
    <xdr:from>
      <xdr:col>10</xdr:col>
      <xdr:colOff>1400175</xdr:colOff>
      <xdr:row>430</xdr:row>
      <xdr:rowOff>0</xdr:rowOff>
    </xdr:from>
    <xdr:to>
      <xdr:col>11</xdr:col>
      <xdr:colOff>646824</xdr:colOff>
      <xdr:row>433</xdr:row>
      <xdr:rowOff>969</xdr:rowOff>
    </xdr:to>
    <xdr:pic>
      <xdr:nvPicPr>
        <xdr:cNvPr id="8" name="Picture 86">
          <a:extLst>
            <a:ext uri="{FF2B5EF4-FFF2-40B4-BE49-F238E27FC236}">
              <a16:creationId xmlns:a16="http://schemas.microsoft.com/office/drawing/2014/main" id="{0C851E61-E587-4DA9-BE9C-D62DAAC68FB8}"/>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50525" y="74656950"/>
          <a:ext cx="1132599" cy="972519"/>
        </a:xfrm>
        <a:prstGeom prst="rect">
          <a:avLst/>
        </a:prstGeom>
        <a:noFill/>
        <a:ln w="9525">
          <a:noFill/>
          <a:miter lim="800000"/>
          <a:headEnd/>
          <a:tailEnd/>
        </a:ln>
      </xdr:spPr>
    </xdr:pic>
    <xdr:clientData/>
  </xdr:twoCellAnchor>
  <xdr:twoCellAnchor editAs="oneCell">
    <xdr:from>
      <xdr:col>10</xdr:col>
      <xdr:colOff>1400175</xdr:colOff>
      <xdr:row>487</xdr:row>
      <xdr:rowOff>0</xdr:rowOff>
    </xdr:from>
    <xdr:to>
      <xdr:col>11</xdr:col>
      <xdr:colOff>646824</xdr:colOff>
      <xdr:row>490</xdr:row>
      <xdr:rowOff>968</xdr:rowOff>
    </xdr:to>
    <xdr:pic>
      <xdr:nvPicPr>
        <xdr:cNvPr id="9" name="Picture 86">
          <a:extLst>
            <a:ext uri="{FF2B5EF4-FFF2-40B4-BE49-F238E27FC236}">
              <a16:creationId xmlns:a16="http://schemas.microsoft.com/office/drawing/2014/main" id="{2C567B9E-5E82-4CAD-96FB-D5C80C16325B}"/>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50525" y="84372450"/>
          <a:ext cx="1132599" cy="972518"/>
        </a:xfrm>
        <a:prstGeom prst="rect">
          <a:avLst/>
        </a:prstGeom>
        <a:noFill/>
        <a:ln w="9525">
          <a:noFill/>
          <a:miter lim="800000"/>
          <a:headEnd/>
          <a:tailEnd/>
        </a:ln>
      </xdr:spPr>
    </xdr:pic>
    <xdr:clientData/>
  </xdr:twoCellAnchor>
  <xdr:twoCellAnchor editAs="oneCell">
    <xdr:from>
      <xdr:col>10</xdr:col>
      <xdr:colOff>1400175</xdr:colOff>
      <xdr:row>520</xdr:row>
      <xdr:rowOff>0</xdr:rowOff>
    </xdr:from>
    <xdr:to>
      <xdr:col>11</xdr:col>
      <xdr:colOff>646824</xdr:colOff>
      <xdr:row>522</xdr:row>
      <xdr:rowOff>314327</xdr:rowOff>
    </xdr:to>
    <xdr:pic>
      <xdr:nvPicPr>
        <xdr:cNvPr id="10" name="Picture 86">
          <a:extLst>
            <a:ext uri="{FF2B5EF4-FFF2-40B4-BE49-F238E27FC236}">
              <a16:creationId xmlns:a16="http://schemas.microsoft.com/office/drawing/2014/main" id="{AC9D8F3C-A74E-474E-8B0F-057174E08C5E}"/>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50525" y="105184575"/>
          <a:ext cx="1132599" cy="962027"/>
        </a:xfrm>
        <a:prstGeom prst="rect">
          <a:avLst/>
        </a:prstGeom>
        <a:noFill/>
        <a:ln w="9525">
          <a:noFill/>
          <a:miter lim="800000"/>
          <a:headEnd/>
          <a:tailEnd/>
        </a:ln>
      </xdr:spPr>
    </xdr:pic>
    <xdr:clientData/>
  </xdr:twoCellAnchor>
  <xdr:twoCellAnchor editAs="oneCell">
    <xdr:from>
      <xdr:col>10</xdr:col>
      <xdr:colOff>1400175</xdr:colOff>
      <xdr:row>502</xdr:row>
      <xdr:rowOff>48434</xdr:rowOff>
    </xdr:from>
    <xdr:to>
      <xdr:col>11</xdr:col>
      <xdr:colOff>646824</xdr:colOff>
      <xdr:row>505</xdr:row>
      <xdr:rowOff>39877</xdr:rowOff>
    </xdr:to>
    <xdr:pic>
      <xdr:nvPicPr>
        <xdr:cNvPr id="11" name="Picture 86">
          <a:extLst>
            <a:ext uri="{FF2B5EF4-FFF2-40B4-BE49-F238E27FC236}">
              <a16:creationId xmlns:a16="http://schemas.microsoft.com/office/drawing/2014/main" id="{A058DA2F-4B8A-4109-8771-DFABDA80139D}"/>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50525" y="93917309"/>
          <a:ext cx="1132599" cy="962993"/>
        </a:xfrm>
        <a:prstGeom prst="rect">
          <a:avLst/>
        </a:prstGeom>
        <a:noFill/>
        <a:ln w="9525">
          <a:noFill/>
          <a:miter lim="800000"/>
          <a:headEnd/>
          <a:tailEnd/>
        </a:ln>
      </xdr:spPr>
    </xdr:pic>
    <xdr:clientData/>
  </xdr:twoCellAnchor>
  <xdr:twoCellAnchor editAs="oneCell">
    <xdr:from>
      <xdr:col>10</xdr:col>
      <xdr:colOff>1400175</xdr:colOff>
      <xdr:row>487</xdr:row>
      <xdr:rowOff>0</xdr:rowOff>
    </xdr:from>
    <xdr:to>
      <xdr:col>11</xdr:col>
      <xdr:colOff>646824</xdr:colOff>
      <xdr:row>490</xdr:row>
      <xdr:rowOff>972</xdr:rowOff>
    </xdr:to>
    <xdr:pic>
      <xdr:nvPicPr>
        <xdr:cNvPr id="12" name="Picture 86">
          <a:extLst>
            <a:ext uri="{FF2B5EF4-FFF2-40B4-BE49-F238E27FC236}">
              <a16:creationId xmlns:a16="http://schemas.microsoft.com/office/drawing/2014/main" id="{A0DD393B-5F99-4FF3-98EC-2D46DB3ECB5B}"/>
            </a:ext>
          </a:extLst>
        </xdr:cNvPr>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250525" y="84372450"/>
          <a:ext cx="1132599" cy="97252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stributions/a.Covered%20Bonds/2022/i.Jul/g.Cashflow%20History/RCB%20CFH%2012-Jul-22.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nex%202D%20Jun-22%20-%20with%20Link.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istributions/a.Covered%20Bonds/2022/g.Jun/a.Annex%202D/Annex%202D%20May-22%20-%20with%20Link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
      <sheetName val="Sign Off "/>
      <sheetName val="Cash Manager Input"/>
      <sheetName val="LLP Assets"/>
      <sheetName val="LLP MTG System Report"/>
      <sheetName val="LLP Ledgers"/>
      <sheetName val="Dynamic Analysis - LLP Wf"/>
      <sheetName val="Inputs"/>
      <sheetName val="LLP Principal Waterfall"/>
      <sheetName val="LLP Revnue Waterfall"/>
      <sheetName val="LLP Liabilities"/>
      <sheetName val="Sheet1"/>
      <sheetName val="Swap Summary"/>
      <sheetName val="IP Charts"/>
      <sheetName val="Reserve fund"/>
      <sheetName val="LLP WA Daily Libor-Sonia"/>
      <sheetName val="MTF REPORTING SUMMARY"/>
      <sheetName val="LLP BONDS"/>
      <sheetName val="Annex 2d Other"/>
      <sheetName val="Annex 2D Strats"/>
      <sheetName val="Programme Tests"/>
      <sheetName val="IRS &amp; Notes"/>
      <sheetName val="Annex 2D"/>
      <sheetName val="Change log"/>
    </sheetNames>
    <sheetDataSet>
      <sheetData sheetId="0"/>
      <sheetData sheetId="1"/>
      <sheetData sheetId="2">
        <row r="3">
          <cell r="E3">
            <v>44713</v>
          </cell>
        </row>
        <row r="5">
          <cell r="E5">
            <v>44743</v>
          </cell>
        </row>
      </sheetData>
      <sheetData sheetId="3">
        <row r="11">
          <cell r="F11">
            <v>146852</v>
          </cell>
        </row>
        <row r="25">
          <cell r="F25">
            <v>45.5</v>
          </cell>
        </row>
        <row r="28">
          <cell r="F28">
            <v>257.85000000000002</v>
          </cell>
        </row>
        <row r="36">
          <cell r="F36">
            <v>0.60290200000000005</v>
          </cell>
        </row>
        <row r="39">
          <cell r="F39">
            <v>0.51149800000000001</v>
          </cell>
        </row>
        <row r="829">
          <cell r="F829">
            <v>0</v>
          </cell>
        </row>
      </sheetData>
      <sheetData sheetId="4">
        <row r="46">
          <cell r="C46">
            <v>-425286564.94</v>
          </cell>
        </row>
        <row r="84">
          <cell r="C84">
            <v>-35385944.030000001</v>
          </cell>
        </row>
      </sheetData>
      <sheetData sheetId="5">
        <row r="48">
          <cell r="C48">
            <v>2711572128.3899999</v>
          </cell>
        </row>
        <row r="911">
          <cell r="C911">
            <v>0</v>
          </cell>
        </row>
      </sheetData>
      <sheetData sheetId="6"/>
      <sheetData sheetId="7"/>
      <sheetData sheetId="8">
        <row r="18">
          <cell r="D18">
            <v>2089853964.96</v>
          </cell>
        </row>
        <row r="19">
          <cell r="D19">
            <v>216252288.03999999</v>
          </cell>
        </row>
        <row r="24">
          <cell r="D24">
            <v>0</v>
          </cell>
        </row>
        <row r="25">
          <cell r="D25">
            <v>209034276.90000001</v>
          </cell>
        </row>
        <row r="27">
          <cell r="D27">
            <v>0</v>
          </cell>
        </row>
        <row r="28">
          <cell r="D28">
            <v>0</v>
          </cell>
        </row>
        <row r="30">
          <cell r="D30">
            <v>0</v>
          </cell>
        </row>
        <row r="304">
          <cell r="D304">
            <v>0</v>
          </cell>
        </row>
        <row r="310">
          <cell r="D310">
            <v>425286564.94</v>
          </cell>
        </row>
        <row r="312">
          <cell r="D312">
            <v>0</v>
          </cell>
        </row>
        <row r="314">
          <cell r="D314">
            <v>0</v>
          </cell>
        </row>
        <row r="318">
          <cell r="D318">
            <v>0</v>
          </cell>
        </row>
      </sheetData>
      <sheetData sheetId="9">
        <row r="13">
          <cell r="D13">
            <v>49448531.990000002</v>
          </cell>
        </row>
        <row r="23">
          <cell r="D23">
            <v>35171685.210000001</v>
          </cell>
        </row>
        <row r="24">
          <cell r="D24">
            <v>1780035.2</v>
          </cell>
        </row>
        <row r="25">
          <cell r="D25">
            <v>0</v>
          </cell>
        </row>
        <row r="28">
          <cell r="D28">
            <v>2487381.5099999998</v>
          </cell>
        </row>
        <row r="29">
          <cell r="D29">
            <v>0</v>
          </cell>
        </row>
        <row r="30">
          <cell r="D30">
            <v>0</v>
          </cell>
        </row>
        <row r="31">
          <cell r="D31">
            <v>215674.8</v>
          </cell>
        </row>
        <row r="32">
          <cell r="D32">
            <v>100.73</v>
          </cell>
        </row>
        <row r="34">
          <cell r="D34">
            <v>0</v>
          </cell>
        </row>
        <row r="36">
          <cell r="D36">
            <v>11575206.449999999</v>
          </cell>
        </row>
        <row r="37">
          <cell r="D37">
            <v>0</v>
          </cell>
        </row>
        <row r="38">
          <cell r="D38">
            <v>0</v>
          </cell>
        </row>
        <row r="39">
          <cell r="D39">
            <v>0</v>
          </cell>
        </row>
        <row r="43">
          <cell r="D43">
            <v>0</v>
          </cell>
        </row>
        <row r="47">
          <cell r="D47">
            <v>1781551.91</v>
          </cell>
        </row>
        <row r="54">
          <cell r="D54">
            <v>0</v>
          </cell>
        </row>
        <row r="56">
          <cell r="D56">
            <v>0</v>
          </cell>
        </row>
        <row r="143">
          <cell r="D143">
            <v>0</v>
          </cell>
        </row>
        <row r="145">
          <cell r="D145">
            <v>1979928.86</v>
          </cell>
        </row>
        <row r="153">
          <cell r="D153">
            <v>0</v>
          </cell>
        </row>
        <row r="155">
          <cell r="D155">
            <v>16714549.609999999</v>
          </cell>
        </row>
        <row r="164">
          <cell r="D164">
            <v>7366850.5</v>
          </cell>
        </row>
        <row r="169">
          <cell r="D169">
            <v>14432861.310000001</v>
          </cell>
        </row>
        <row r="175">
          <cell r="D175">
            <v>8954341.7100000009</v>
          </cell>
        </row>
        <row r="177">
          <cell r="D177">
            <v>0</v>
          </cell>
        </row>
      </sheetData>
      <sheetData sheetId="10"/>
      <sheetData sheetId="11"/>
      <sheetData sheetId="12">
        <row r="58">
          <cell r="B58">
            <v>19972492963.419998</v>
          </cell>
        </row>
        <row r="88">
          <cell r="B88">
            <v>2.1597818099999999E-2</v>
          </cell>
        </row>
      </sheetData>
      <sheetData sheetId="13"/>
      <sheetData sheetId="14"/>
      <sheetData sheetId="15"/>
      <sheetData sheetId="16">
        <row r="6">
          <cell r="C6">
            <v>2.1294439914312308E-2</v>
          </cell>
        </row>
        <row r="26">
          <cell r="C26">
            <v>1.8121914394514826E-2</v>
          </cell>
        </row>
        <row r="37">
          <cell r="C37">
            <v>-64530198.140000001</v>
          </cell>
        </row>
        <row r="45">
          <cell r="C45">
            <v>1.8219662299464517E-2</v>
          </cell>
        </row>
        <row r="47">
          <cell r="C47">
            <v>2.1561999723215926E-2</v>
          </cell>
        </row>
      </sheetData>
      <sheetData sheetId="17">
        <row r="693">
          <cell r="C693">
            <v>16054690448.9</v>
          </cell>
        </row>
        <row r="1035">
          <cell r="C1035">
            <v>16209395911.630003</v>
          </cell>
        </row>
      </sheetData>
      <sheetData sheetId="18">
        <row r="7">
          <cell r="C7">
            <v>3609</v>
          </cell>
        </row>
        <row r="9">
          <cell r="C9">
            <v>89</v>
          </cell>
        </row>
        <row r="10">
          <cell r="C10">
            <v>84</v>
          </cell>
        </row>
        <row r="11">
          <cell r="C11">
            <v>1562</v>
          </cell>
        </row>
        <row r="14">
          <cell r="C14">
            <v>699414225.74000168</v>
          </cell>
        </row>
        <row r="16">
          <cell r="C16">
            <v>6141765.8500000006</v>
          </cell>
        </row>
        <row r="17">
          <cell r="C17">
            <v>13605780.649999997</v>
          </cell>
        </row>
        <row r="18">
          <cell r="C18">
            <v>189286730.40000004</v>
          </cell>
        </row>
      </sheetData>
      <sheetData sheetId="19">
        <row r="22">
          <cell r="B22">
            <v>2.1103105305750918E-2</v>
          </cell>
        </row>
        <row r="55">
          <cell r="B55">
            <v>15387</v>
          </cell>
          <cell r="C55">
            <v>0.10477896113093454</v>
          </cell>
          <cell r="D55">
            <v>1869529743.8099999</v>
          </cell>
          <cell r="E55">
            <v>9.2340162672697665E-2</v>
          </cell>
          <cell r="F55">
            <v>2.1090000000000001E-2</v>
          </cell>
          <cell r="G55">
            <v>7.8</v>
          </cell>
          <cell r="I55">
            <v>0</v>
          </cell>
          <cell r="J55">
            <v>2.1090000000000001E-2</v>
          </cell>
        </row>
        <row r="56">
          <cell r="B56">
            <v>0</v>
          </cell>
          <cell r="C56">
            <v>0</v>
          </cell>
          <cell r="D56">
            <v>0</v>
          </cell>
          <cell r="E56">
            <v>0</v>
          </cell>
          <cell r="F56">
            <v>0</v>
          </cell>
          <cell r="G56">
            <v>0</v>
          </cell>
          <cell r="I56">
            <v>0</v>
          </cell>
          <cell r="J56">
            <v>0</v>
          </cell>
        </row>
        <row r="57">
          <cell r="B57">
            <v>93655</v>
          </cell>
          <cell r="C57">
            <v>0.63775093291204754</v>
          </cell>
          <cell r="D57">
            <v>16286267240.700001</v>
          </cell>
          <cell r="E57">
            <v>0.80441435677425832</v>
          </cell>
          <cell r="F57">
            <v>1.8180000000000002E-2</v>
          </cell>
          <cell r="G57">
            <v>27.3</v>
          </cell>
          <cell r="I57">
            <v>3.2500000000000001E-2</v>
          </cell>
          <cell r="J57">
            <v>1.8180000000000002E-2</v>
          </cell>
        </row>
        <row r="58">
          <cell r="B58">
            <v>736</v>
          </cell>
          <cell r="C58">
            <v>5.0118486639609949E-3</v>
          </cell>
          <cell r="D58">
            <v>35555795.340000004</v>
          </cell>
          <cell r="E58">
            <v>1.7561784916894159E-3</v>
          </cell>
          <cell r="F58">
            <v>1.8620000000000001E-2</v>
          </cell>
          <cell r="G58">
            <v>0</v>
          </cell>
          <cell r="I58">
            <v>0</v>
          </cell>
          <cell r="J58">
            <v>1.8620000000000001E-2</v>
          </cell>
        </row>
        <row r="59">
          <cell r="B59">
            <v>0</v>
          </cell>
          <cell r="C59">
            <v>0</v>
          </cell>
          <cell r="D59">
            <v>0</v>
          </cell>
          <cell r="E59">
            <v>0</v>
          </cell>
          <cell r="F59">
            <v>0</v>
          </cell>
          <cell r="G59">
            <v>0</v>
          </cell>
          <cell r="H59">
            <v>0</v>
          </cell>
          <cell r="J59">
            <v>0</v>
          </cell>
        </row>
        <row r="60">
          <cell r="B60">
            <v>0</v>
          </cell>
          <cell r="C60">
            <v>0</v>
          </cell>
          <cell r="D60">
            <v>0</v>
          </cell>
          <cell r="E60">
            <v>0</v>
          </cell>
          <cell r="F60">
            <v>0</v>
          </cell>
          <cell r="G60">
            <v>0</v>
          </cell>
          <cell r="H60">
            <v>0</v>
          </cell>
          <cell r="I60">
            <v>0</v>
          </cell>
          <cell r="J60">
            <v>0</v>
          </cell>
        </row>
        <row r="61">
          <cell r="B61">
            <v>10980</v>
          </cell>
          <cell r="C61">
            <v>7.4769155340070281E-2</v>
          </cell>
          <cell r="D61">
            <v>750609860.22000003</v>
          </cell>
          <cell r="E61">
            <v>3.7074262565725602E-2</v>
          </cell>
          <cell r="F61">
            <v>3.0300000000000001E-2</v>
          </cell>
          <cell r="G61">
            <v>0</v>
          </cell>
          <cell r="H61">
            <v>2.0299999999999999E-2</v>
          </cell>
          <cell r="I61">
            <v>0</v>
          </cell>
        </row>
        <row r="62">
          <cell r="B62">
            <v>26094</v>
          </cell>
          <cell r="C62">
            <v>0.17768910195298668</v>
          </cell>
          <cell r="D62">
            <v>1304154430.75</v>
          </cell>
          <cell r="E62">
            <v>6.4415039495629059E-2</v>
          </cell>
          <cell r="F62">
            <v>5.2400000000000002E-2</v>
          </cell>
          <cell r="G62">
            <v>0</v>
          </cell>
          <cell r="H62">
            <v>0</v>
          </cell>
          <cell r="I62">
            <v>0</v>
          </cell>
          <cell r="J62">
            <v>3.585E-2</v>
          </cell>
        </row>
        <row r="63">
          <cell r="B63">
            <v>0</v>
          </cell>
          <cell r="C63">
            <v>0</v>
          </cell>
          <cell r="D63">
            <v>0</v>
          </cell>
          <cell r="E63">
            <v>0</v>
          </cell>
          <cell r="F63">
            <v>0</v>
          </cell>
          <cell r="G63">
            <v>0</v>
          </cell>
          <cell r="H63">
            <v>0</v>
          </cell>
          <cell r="I63">
            <v>0</v>
          </cell>
          <cell r="J63">
            <v>0</v>
          </cell>
        </row>
        <row r="73">
          <cell r="B73">
            <v>145484</v>
          </cell>
          <cell r="C73">
            <v>0.99068449867894204</v>
          </cell>
          <cell r="D73">
            <v>20149674870.419998</v>
          </cell>
          <cell r="E73">
            <v>0.99523650880498959</v>
          </cell>
        </row>
        <row r="74">
          <cell r="B74">
            <v>1215</v>
          </cell>
          <cell r="C74">
            <v>8.2736360417290881E-3</v>
          </cell>
          <cell r="D74">
            <v>87135319.840000004</v>
          </cell>
          <cell r="E74">
            <v>4.3038040101815375E-3</v>
          </cell>
        </row>
        <row r="75">
          <cell r="B75">
            <v>153</v>
          </cell>
          <cell r="C75">
            <v>1.0418652793288481E-3</v>
          </cell>
          <cell r="D75">
            <v>9306880.5600000005</v>
          </cell>
          <cell r="E75">
            <v>4.5968718482882197E-4</v>
          </cell>
        </row>
        <row r="76">
          <cell r="B76">
            <v>0</v>
          </cell>
          <cell r="C76">
            <v>0</v>
          </cell>
          <cell r="D76">
            <v>0</v>
          </cell>
          <cell r="E76">
            <v>0</v>
          </cell>
        </row>
        <row r="77">
          <cell r="B77">
            <v>0</v>
          </cell>
          <cell r="C77">
            <v>0</v>
          </cell>
          <cell r="D77">
            <v>0</v>
          </cell>
          <cell r="E77">
            <v>0</v>
          </cell>
        </row>
        <row r="78">
          <cell r="B78">
            <v>0</v>
          </cell>
          <cell r="C78">
            <v>0</v>
          </cell>
          <cell r="D78">
            <v>0</v>
          </cell>
          <cell r="E78">
            <v>0</v>
          </cell>
        </row>
        <row r="79">
          <cell r="B79">
            <v>0</v>
          </cell>
          <cell r="C79">
            <v>0</v>
          </cell>
          <cell r="D79">
            <v>0</v>
          </cell>
          <cell r="E79">
            <v>0</v>
          </cell>
        </row>
        <row r="83">
          <cell r="B83">
            <v>69733</v>
          </cell>
          <cell r="C83">
            <v>0.47485223217933703</v>
          </cell>
          <cell r="D83">
            <v>5816700644.0100002</v>
          </cell>
          <cell r="E83">
            <v>0.28729956582111249</v>
          </cell>
        </row>
        <row r="84">
          <cell r="B84">
            <v>8980</v>
          </cell>
          <cell r="C84">
            <v>6.1150001361915396E-2</v>
          </cell>
          <cell r="D84">
            <v>1437545864.51</v>
          </cell>
          <cell r="E84">
            <v>7.1003534133559032E-2</v>
          </cell>
        </row>
        <row r="85">
          <cell r="B85">
            <v>9239</v>
          </cell>
          <cell r="C85">
            <v>6.2913681802086452E-2</v>
          </cell>
          <cell r="D85">
            <v>1605264032.5799999</v>
          </cell>
          <cell r="E85">
            <v>7.9287501250973655E-2</v>
          </cell>
        </row>
        <row r="86">
          <cell r="B86">
            <v>9533</v>
          </cell>
          <cell r="C86">
            <v>6.4915697436875225E-2</v>
          </cell>
          <cell r="D86">
            <v>1735394974.3399999</v>
          </cell>
          <cell r="E86">
            <v>8.5714953058389762E-2</v>
          </cell>
        </row>
        <row r="87">
          <cell r="B87">
            <v>11457</v>
          </cell>
          <cell r="C87">
            <v>7.8017323563860208E-2</v>
          </cell>
          <cell r="D87">
            <v>2360517982.5799999</v>
          </cell>
          <cell r="E87">
            <v>0.11659114556746931</v>
          </cell>
        </row>
        <row r="88">
          <cell r="B88">
            <v>10965</v>
          </cell>
          <cell r="C88">
            <v>7.4667011685234111E-2</v>
          </cell>
          <cell r="D88">
            <v>2260139254.6799998</v>
          </cell>
          <cell r="E88">
            <v>0.11163322067012332</v>
          </cell>
        </row>
        <row r="89">
          <cell r="B89">
            <v>8176</v>
          </cell>
          <cell r="C89">
            <v>5.5675101462697135E-2</v>
          </cell>
          <cell r="D89">
            <v>1534903779.5599999</v>
          </cell>
          <cell r="E89">
            <v>7.5812254477783378E-2</v>
          </cell>
        </row>
        <row r="90">
          <cell r="B90">
            <v>11792</v>
          </cell>
          <cell r="C90">
            <v>8.0298531855201152E-2</v>
          </cell>
          <cell r="D90">
            <v>2380714392.4000001</v>
          </cell>
          <cell r="E90">
            <v>0.11758869041764251</v>
          </cell>
        </row>
        <row r="91">
          <cell r="B91">
            <v>5133</v>
          </cell>
          <cell r="C91">
            <v>3.4953558684934494E-2</v>
          </cell>
          <cell r="D91">
            <v>849088580.51999998</v>
          </cell>
          <cell r="E91">
            <v>4.1938341932427174E-2</v>
          </cell>
        </row>
        <row r="92">
          <cell r="B92">
            <v>1682</v>
          </cell>
          <cell r="C92">
            <v>1.1453708495628252E-2</v>
          </cell>
          <cell r="D92">
            <v>248507303.19999999</v>
          </cell>
          <cell r="E92">
            <v>1.2274319185784251E-2</v>
          </cell>
        </row>
        <row r="93">
          <cell r="B93">
            <v>142</v>
          </cell>
          <cell r="C93">
            <v>9.6695993244899625E-4</v>
          </cell>
          <cell r="D93">
            <v>16104759.640000001</v>
          </cell>
          <cell r="E93">
            <v>7.9544929942202162E-4</v>
          </cell>
        </row>
        <row r="94">
          <cell r="B94">
            <v>11</v>
          </cell>
          <cell r="C94">
            <v>7.490534687985183E-5</v>
          </cell>
          <cell r="D94">
            <v>679045.94</v>
          </cell>
          <cell r="E94">
            <v>3.3539564037130084E-5</v>
          </cell>
        </row>
        <row r="95">
          <cell r="B95">
            <v>8</v>
          </cell>
          <cell r="C95">
            <v>5.4476615912619508E-5</v>
          </cell>
          <cell r="D95">
            <v>351183.79</v>
          </cell>
          <cell r="E95">
            <v>1.7345735420356161E-5</v>
          </cell>
        </row>
        <row r="96">
          <cell r="B96">
            <v>1</v>
          </cell>
          <cell r="C96">
            <v>6.8095769890774386E-6</v>
          </cell>
          <cell r="D96">
            <v>205273.07</v>
          </cell>
          <cell r="E96">
            <v>1.0138885855592167E-5</v>
          </cell>
        </row>
        <row r="97">
          <cell r="B97">
            <v>0</v>
          </cell>
          <cell r="C97">
            <v>0</v>
          </cell>
          <cell r="D97">
            <v>0</v>
          </cell>
          <cell r="E97">
            <v>0</v>
          </cell>
        </row>
        <row r="98">
          <cell r="B98">
            <v>0</v>
          </cell>
          <cell r="C98">
            <v>0</v>
          </cell>
          <cell r="D98">
            <v>0</v>
          </cell>
          <cell r="E98">
            <v>0</v>
          </cell>
        </row>
        <row r="102">
          <cell r="B102">
            <v>91765</v>
          </cell>
          <cell r="C102">
            <v>0.6248808324026911</v>
          </cell>
          <cell r="D102">
            <v>8837398914.2600002</v>
          </cell>
          <cell r="E102">
            <v>0.43649845959831107</v>
          </cell>
        </row>
        <row r="103">
          <cell r="B103">
            <v>10365</v>
          </cell>
          <cell r="C103">
            <v>7.0581265491787656E-2</v>
          </cell>
          <cell r="D103">
            <v>1885473071.24</v>
          </cell>
          <cell r="E103">
            <v>9.3127638482218625E-2</v>
          </cell>
        </row>
        <row r="104">
          <cell r="B104">
            <v>10114</v>
          </cell>
          <cell r="C104">
            <v>6.8872061667529211E-2</v>
          </cell>
          <cell r="D104">
            <v>1999107477.46</v>
          </cell>
          <cell r="E104">
            <v>9.8740290321705282E-2</v>
          </cell>
        </row>
        <row r="105">
          <cell r="B105">
            <v>11136</v>
          </cell>
          <cell r="C105">
            <v>7.5831449350366356E-2</v>
          </cell>
          <cell r="D105">
            <v>2410834630.5700002</v>
          </cell>
          <cell r="E105">
            <v>0.11907639485324568</v>
          </cell>
        </row>
        <row r="106">
          <cell r="B106">
            <v>10621</v>
          </cell>
          <cell r="C106">
            <v>7.2324517200991478E-2</v>
          </cell>
          <cell r="D106">
            <v>2301412944.5500002</v>
          </cell>
          <cell r="E106">
            <v>0.11367181847757582</v>
          </cell>
        </row>
        <row r="107">
          <cell r="B107">
            <v>7892</v>
          </cell>
          <cell r="C107">
            <v>5.3741181597799142E-2</v>
          </cell>
          <cell r="D107">
            <v>1731548188.8199999</v>
          </cell>
          <cell r="E107">
            <v>8.5524951908710345E-2</v>
          </cell>
        </row>
        <row r="108">
          <cell r="B108">
            <v>3319</v>
          </cell>
          <cell r="C108">
            <v>2.2600986026748017E-2</v>
          </cell>
          <cell r="D108">
            <v>751290889.88999999</v>
          </cell>
          <cell r="E108">
            <v>3.710790011052581E-2</v>
          </cell>
        </row>
        <row r="109">
          <cell r="B109">
            <v>1461</v>
          </cell>
          <cell r="C109">
            <v>9.9487919810421384E-3</v>
          </cell>
          <cell r="D109">
            <v>298478635.70999998</v>
          </cell>
          <cell r="E109">
            <v>1.4742512584805039E-2</v>
          </cell>
        </row>
        <row r="110">
          <cell r="B110">
            <v>92</v>
          </cell>
          <cell r="C110">
            <v>6.2648108299512436E-4</v>
          </cell>
          <cell r="D110">
            <v>19999829.850000001</v>
          </cell>
          <cell r="E110">
            <v>9.87835335538242E-4</v>
          </cell>
        </row>
        <row r="111">
          <cell r="B111">
            <v>29</v>
          </cell>
          <cell r="C111">
            <v>1.9747773268324572E-4</v>
          </cell>
          <cell r="D111">
            <v>3436055.86</v>
          </cell>
          <cell r="E111">
            <v>1.697143135140843E-4</v>
          </cell>
        </row>
        <row r="112">
          <cell r="B112">
            <v>22</v>
          </cell>
          <cell r="C112">
            <v>1.4981069375970366E-4</v>
          </cell>
          <cell r="D112">
            <v>1794232.08</v>
          </cell>
          <cell r="E112">
            <v>8.8621046382565978E-5</v>
          </cell>
        </row>
        <row r="113">
          <cell r="B113">
            <v>16</v>
          </cell>
          <cell r="C113">
            <v>1.0895323182523902E-4</v>
          </cell>
          <cell r="D113">
            <v>2667072.17</v>
          </cell>
          <cell r="E113">
            <v>1.3173252731230894E-4</v>
          </cell>
        </row>
        <row r="114">
          <cell r="B114">
            <v>12</v>
          </cell>
          <cell r="C114">
            <v>8.1714923868929259E-5</v>
          </cell>
          <cell r="D114">
            <v>1613208.74</v>
          </cell>
          <cell r="E114">
            <v>7.9679907725371194E-5</v>
          </cell>
        </row>
        <row r="115">
          <cell r="B115">
            <v>8</v>
          </cell>
          <cell r="C115">
            <v>5.4476615912619508E-5</v>
          </cell>
          <cell r="D115">
            <v>1061919.6200000001</v>
          </cell>
          <cell r="E115">
            <v>5.2450532429771767E-5</v>
          </cell>
        </row>
        <row r="116">
          <cell r="B116">
            <v>0</v>
          </cell>
          <cell r="C116">
            <v>0</v>
          </cell>
          <cell r="D116">
            <v>0</v>
          </cell>
          <cell r="E116">
            <v>0</v>
          </cell>
        </row>
        <row r="117">
          <cell r="B117">
            <v>0</v>
          </cell>
          <cell r="C117">
            <v>0</v>
          </cell>
          <cell r="D117">
            <v>0</v>
          </cell>
          <cell r="E117">
            <v>0</v>
          </cell>
        </row>
        <row r="121">
          <cell r="B121">
            <v>8041</v>
          </cell>
          <cell r="C121">
            <v>5.4755808569171685E-2</v>
          </cell>
          <cell r="D121">
            <v>14740872.16</v>
          </cell>
          <cell r="E121">
            <v>7.2808391398889469E-4</v>
          </cell>
        </row>
        <row r="122">
          <cell r="B122">
            <v>4513</v>
          </cell>
          <cell r="C122">
            <v>3.0731620951706479E-2</v>
          </cell>
          <cell r="D122">
            <v>33663206.119999997</v>
          </cell>
          <cell r="E122">
            <v>1.6626993710570589E-3</v>
          </cell>
        </row>
        <row r="123">
          <cell r="B123">
            <v>10281</v>
          </cell>
          <cell r="C123">
            <v>7.0009261024705144E-2</v>
          </cell>
          <cell r="D123">
            <v>177251789.40000001</v>
          </cell>
          <cell r="E123">
            <v>8.7548535247515009E-3</v>
          </cell>
        </row>
        <row r="124">
          <cell r="B124">
            <v>15538</v>
          </cell>
          <cell r="C124">
            <v>0.10580720725628524</v>
          </cell>
          <cell r="D124">
            <v>583564773.20000005</v>
          </cell>
          <cell r="E124">
            <v>2.8823540393385898E-2</v>
          </cell>
        </row>
        <row r="125">
          <cell r="B125">
            <v>15732</v>
          </cell>
          <cell r="C125">
            <v>0.10712826519216627</v>
          </cell>
          <cell r="D125">
            <v>984996196.45000005</v>
          </cell>
          <cell r="E125">
            <v>4.86511163105759E-2</v>
          </cell>
        </row>
        <row r="126">
          <cell r="B126">
            <v>15609</v>
          </cell>
          <cell r="C126">
            <v>0.10629068722250974</v>
          </cell>
          <cell r="D126">
            <v>1363489086.6900001</v>
          </cell>
          <cell r="E126">
            <v>6.7345707916267455E-2</v>
          </cell>
        </row>
        <row r="127">
          <cell r="B127">
            <v>25704</v>
          </cell>
          <cell r="C127">
            <v>0.17503336692724647</v>
          </cell>
          <cell r="D127">
            <v>3178476607.4000001</v>
          </cell>
          <cell r="E127">
            <v>0.15699191090725362</v>
          </cell>
        </row>
        <row r="128">
          <cell r="B128">
            <v>17229</v>
          </cell>
          <cell r="C128">
            <v>0.11732220194481519</v>
          </cell>
          <cell r="D128">
            <v>2984955527.6599998</v>
          </cell>
          <cell r="E128">
            <v>0.14743348155198158</v>
          </cell>
        </row>
        <row r="129">
          <cell r="B129">
            <v>12426</v>
          </cell>
          <cell r="C129">
            <v>8.4615803666276246E-2</v>
          </cell>
          <cell r="D129">
            <v>2777003107.5999999</v>
          </cell>
          <cell r="E129">
            <v>0.1371622567372385</v>
          </cell>
        </row>
        <row r="130">
          <cell r="B130">
            <v>7750</v>
          </cell>
          <cell r="C130">
            <v>5.2774221665350146E-2</v>
          </cell>
          <cell r="D130">
            <v>2114553417.75</v>
          </cell>
          <cell r="E130">
            <v>0.10444241779069972</v>
          </cell>
        </row>
        <row r="131">
          <cell r="B131">
            <v>4745</v>
          </cell>
          <cell r="C131">
            <v>3.2311442813172449E-2</v>
          </cell>
          <cell r="D131">
            <v>1532135702.01</v>
          </cell>
          <cell r="E131">
            <v>7.5675533073856022E-2</v>
          </cell>
        </row>
        <row r="132">
          <cell r="B132">
            <v>3030</v>
          </cell>
          <cell r="C132">
            <v>2.0633018276904638E-2</v>
          </cell>
          <cell r="D132">
            <v>1130142365.0799999</v>
          </cell>
          <cell r="E132">
            <v>5.5820203011116315E-2</v>
          </cell>
        </row>
        <row r="133">
          <cell r="B133">
            <v>1857</v>
          </cell>
          <cell r="C133">
            <v>1.2645384468716804E-2</v>
          </cell>
          <cell r="D133">
            <v>786275068.34000003</v>
          </cell>
          <cell r="E133">
            <v>3.8835845193902888E-2</v>
          </cell>
        </row>
        <row r="134">
          <cell r="B134">
            <v>1291</v>
          </cell>
          <cell r="C134">
            <v>8.7911638928989729E-3</v>
          </cell>
          <cell r="D134">
            <v>611374822.95000005</v>
          </cell>
          <cell r="E134">
            <v>3.0197139570587221E-2</v>
          </cell>
        </row>
        <row r="135">
          <cell r="B135">
            <v>1592</v>
          </cell>
          <cell r="C135">
            <v>1.0840846566611282E-2</v>
          </cell>
          <cell r="D135">
            <v>862962494.63999999</v>
          </cell>
          <cell r="E135">
            <v>4.2623604892799753E-2</v>
          </cell>
        </row>
        <row r="136">
          <cell r="B136">
            <v>699</v>
          </cell>
          <cell r="C136">
            <v>4.7598943153651296E-3</v>
          </cell>
          <cell r="D136">
            <v>450970682.13</v>
          </cell>
          <cell r="E136">
            <v>2.2274428254688294E-2</v>
          </cell>
        </row>
        <row r="137">
          <cell r="B137">
            <v>421</v>
          </cell>
          <cell r="C137">
            <v>2.8668319124016016E-3</v>
          </cell>
          <cell r="D137">
            <v>314526767.75</v>
          </cell>
          <cell r="E137">
            <v>1.553516492321958E-2</v>
          </cell>
        </row>
        <row r="138">
          <cell r="B138">
            <v>271</v>
          </cell>
          <cell r="C138">
            <v>1.8453953640399858E-3</v>
          </cell>
          <cell r="D138">
            <v>229046542.02000001</v>
          </cell>
          <cell r="E138">
            <v>1.131310963079022E-2</v>
          </cell>
        </row>
        <row r="139">
          <cell r="B139">
            <v>123</v>
          </cell>
          <cell r="C139">
            <v>8.3757796965652494E-4</v>
          </cell>
          <cell r="D139">
            <v>115988041.47</v>
          </cell>
          <cell r="E139">
            <v>5.7289030318395913E-3</v>
          </cell>
        </row>
        <row r="140">
          <cell r="B140">
            <v>0</v>
          </cell>
          <cell r="C140">
            <v>0</v>
          </cell>
          <cell r="D140">
            <v>0</v>
          </cell>
          <cell r="E140">
            <v>0</v>
          </cell>
        </row>
        <row r="148">
          <cell r="B148">
            <v>15078</v>
          </cell>
          <cell r="C148">
            <v>0.10267480184130962</v>
          </cell>
          <cell r="D148">
            <v>2553837129.21</v>
          </cell>
          <cell r="E148">
            <v>0.12613960100481458</v>
          </cell>
        </row>
        <row r="149">
          <cell r="B149">
            <v>8813</v>
          </cell>
          <cell r="C149">
            <v>6.0012802004739463E-2</v>
          </cell>
          <cell r="D149">
            <v>1031396410.8200001</v>
          </cell>
          <cell r="E149">
            <v>5.0942924374694769E-2</v>
          </cell>
        </row>
        <row r="150">
          <cell r="B150">
            <v>16995</v>
          </cell>
          <cell r="C150">
            <v>0.11572876092937107</v>
          </cell>
          <cell r="D150">
            <v>4137019789.5300002</v>
          </cell>
          <cell r="E150">
            <v>0.20433645498832653</v>
          </cell>
        </row>
        <row r="151">
          <cell r="B151">
            <v>4225</v>
          </cell>
          <cell r="C151">
            <v>2.8770462778852177E-2</v>
          </cell>
          <cell r="D151">
            <v>356730354.72000003</v>
          </cell>
          <cell r="E151">
            <v>1.7619692382108303E-2</v>
          </cell>
        </row>
        <row r="152">
          <cell r="B152">
            <v>14128</v>
          </cell>
          <cell r="C152">
            <v>9.6205703701686046E-2</v>
          </cell>
          <cell r="D152">
            <v>1402875704.48</v>
          </cell>
          <cell r="E152">
            <v>6.9291099106698062E-2</v>
          </cell>
        </row>
        <row r="153">
          <cell r="B153">
            <v>9883</v>
          </cell>
          <cell r="C153">
            <v>6.7299049383052326E-2</v>
          </cell>
          <cell r="D153">
            <v>633851995.46000004</v>
          </cell>
          <cell r="E153">
            <v>3.1307336278004048E-2</v>
          </cell>
        </row>
        <row r="154">
          <cell r="B154">
            <v>23332</v>
          </cell>
          <cell r="C154">
            <v>0.15888105030915481</v>
          </cell>
          <cell r="D154">
            <v>4374620647.4499998</v>
          </cell>
          <cell r="E154">
            <v>0.21607208098954359</v>
          </cell>
        </row>
        <row r="155">
          <cell r="B155">
            <v>11751</v>
          </cell>
          <cell r="C155">
            <v>8.0019339198648981E-2</v>
          </cell>
          <cell r="D155">
            <v>1656386090.5999999</v>
          </cell>
          <cell r="E155">
            <v>8.1812531499548105E-2</v>
          </cell>
        </row>
        <row r="156">
          <cell r="B156">
            <v>18086</v>
          </cell>
          <cell r="C156">
            <v>0.12315800942445455</v>
          </cell>
          <cell r="D156">
            <v>1600429848.3599999</v>
          </cell>
          <cell r="E156">
            <v>7.90487303200791E-2</v>
          </cell>
        </row>
        <row r="157">
          <cell r="B157">
            <v>6460</v>
          </cell>
          <cell r="C157">
            <v>4.398986734944025E-2</v>
          </cell>
          <cell r="D157">
            <v>535127407.62</v>
          </cell>
          <cell r="E157">
            <v>2.6431112975794251E-2</v>
          </cell>
        </row>
        <row r="158">
          <cell r="B158">
            <v>9031</v>
          </cell>
          <cell r="C158">
            <v>6.1497289788358347E-2</v>
          </cell>
          <cell r="D158">
            <v>1070712992.7</v>
          </cell>
          <cell r="E158">
            <v>5.2884856338363276E-2</v>
          </cell>
        </row>
        <row r="159">
          <cell r="B159">
            <v>9070</v>
          </cell>
          <cell r="C159">
            <v>6.176286329093237E-2</v>
          </cell>
          <cell r="D159">
            <v>893128699.87</v>
          </cell>
          <cell r="E159">
            <v>4.4113579742025413E-2</v>
          </cell>
        </row>
        <row r="163">
          <cell r="B163">
            <v>129247</v>
          </cell>
          <cell r="C163">
            <v>0.88011739710729164</v>
          </cell>
          <cell r="D163">
            <v>17544909176.209999</v>
          </cell>
          <cell r="E163">
            <v>0.8665814345950239</v>
          </cell>
        </row>
        <row r="164">
          <cell r="B164">
            <v>0</v>
          </cell>
          <cell r="C164">
            <v>0</v>
          </cell>
          <cell r="D164">
            <v>0</v>
          </cell>
          <cell r="E164">
            <v>0</v>
          </cell>
        </row>
        <row r="165">
          <cell r="B165">
            <v>17605</v>
          </cell>
          <cell r="C165">
            <v>0.1198826028927083</v>
          </cell>
          <cell r="D165">
            <v>2701207894.6100001</v>
          </cell>
          <cell r="E165">
            <v>0.13341856540497604</v>
          </cell>
        </row>
        <row r="166">
          <cell r="B166">
            <v>0</v>
          </cell>
          <cell r="C166">
            <v>0</v>
          </cell>
          <cell r="D166">
            <v>0</v>
          </cell>
          <cell r="E166">
            <v>0</v>
          </cell>
        </row>
        <row r="170">
          <cell r="B170">
            <v>14684</v>
          </cell>
          <cell r="C170">
            <v>9.9991828507613109E-2</v>
          </cell>
          <cell r="D170">
            <v>3265105156.5499997</v>
          </cell>
          <cell r="E170">
            <v>0.1612706844047582</v>
          </cell>
        </row>
        <row r="171">
          <cell r="B171">
            <v>21935</v>
          </cell>
          <cell r="C171">
            <v>0.14936807125541363</v>
          </cell>
          <cell r="D171">
            <v>4616136845.5200005</v>
          </cell>
          <cell r="E171">
            <v>0.22800109420354348</v>
          </cell>
        </row>
        <row r="172">
          <cell r="B172">
            <v>19126</v>
          </cell>
          <cell r="C172">
            <v>0.13023996949309508</v>
          </cell>
          <cell r="D172">
            <v>3162110695.8299999</v>
          </cell>
          <cell r="E172">
            <v>0.15618356274287459</v>
          </cell>
        </row>
        <row r="173">
          <cell r="B173">
            <v>17428</v>
          </cell>
          <cell r="C173">
            <v>0.1186773077656416</v>
          </cell>
          <cell r="D173">
            <v>2825868502.6800003</v>
          </cell>
          <cell r="E173">
            <v>0.13957582546792752</v>
          </cell>
        </row>
        <row r="174">
          <cell r="B174">
            <v>17017</v>
          </cell>
          <cell r="C174">
            <v>0.11587857162313077</v>
          </cell>
          <cell r="D174">
            <v>2449435846.8099999</v>
          </cell>
          <cell r="E174">
            <v>0.12098299334346356</v>
          </cell>
        </row>
        <row r="175">
          <cell r="B175">
            <v>6504</v>
          </cell>
          <cell r="C175">
            <v>4.4289488736959662E-2</v>
          </cell>
          <cell r="D175">
            <v>756021139.53999996</v>
          </cell>
          <cell r="E175">
            <v>3.7341537485705151E-2</v>
          </cell>
        </row>
        <row r="176">
          <cell r="B176">
            <v>4433</v>
          </cell>
          <cell r="C176">
            <v>3.0186854792580285E-2</v>
          </cell>
          <cell r="D176">
            <v>449705465.40999997</v>
          </cell>
          <cell r="E176">
            <v>2.2211936433882636E-2</v>
          </cell>
        </row>
        <row r="177">
          <cell r="B177">
            <v>6020</v>
          </cell>
          <cell r="C177">
            <v>4.0993653474246182E-2</v>
          </cell>
          <cell r="D177">
            <v>549789864.56000006</v>
          </cell>
          <cell r="E177">
            <v>2.7155323790574757E-2</v>
          </cell>
        </row>
        <row r="178">
          <cell r="B178">
            <v>4186</v>
          </cell>
          <cell r="C178">
            <v>2.8504889276278159E-2</v>
          </cell>
          <cell r="D178">
            <v>308685813.94</v>
          </cell>
          <cell r="E178">
            <v>1.5246667440489008E-2</v>
          </cell>
        </row>
        <row r="179">
          <cell r="B179">
            <v>2904</v>
          </cell>
          <cell r="C179">
            <v>1.9775011576280883E-2</v>
          </cell>
          <cell r="D179">
            <v>170268464.68000001</v>
          </cell>
          <cell r="E179">
            <v>8.40993184443262E-3</v>
          </cell>
        </row>
        <row r="180">
          <cell r="B180">
            <v>6294</v>
          </cell>
          <cell r="C180">
            <v>4.2859477569253401E-2</v>
          </cell>
          <cell r="D180">
            <v>336452713.44</v>
          </cell>
          <cell r="E180">
            <v>1.6618135332474058E-2</v>
          </cell>
        </row>
        <row r="181">
          <cell r="B181">
            <v>11714</v>
          </cell>
          <cell r="C181">
            <v>7.9767384850053108E-2</v>
          </cell>
          <cell r="D181">
            <v>757564913.0999999</v>
          </cell>
          <cell r="E181">
            <v>3.7417787838036905E-2</v>
          </cell>
        </row>
        <row r="182">
          <cell r="B182">
            <v>14607</v>
          </cell>
          <cell r="C182">
            <v>9.9467491079454143E-2</v>
          </cell>
          <cell r="D182">
            <v>598971648.75999999</v>
          </cell>
          <cell r="E182">
            <v>2.9584519671837534E-2</v>
          </cell>
        </row>
        <row r="186">
          <cell r="B186">
            <v>109778</v>
          </cell>
          <cell r="C186">
            <v>0.74754174270694307</v>
          </cell>
          <cell r="D186">
            <v>18191352779.849998</v>
          </cell>
          <cell r="E186">
            <v>0.89851069793864524</v>
          </cell>
        </row>
        <row r="187">
          <cell r="B187">
            <v>26089</v>
          </cell>
          <cell r="C187">
            <v>0.1776550540680413</v>
          </cell>
          <cell r="D187">
            <v>1304080335.28</v>
          </cell>
          <cell r="E187">
            <v>6.4411379758320383E-2</v>
          </cell>
        </row>
        <row r="188">
          <cell r="B188">
            <v>10980</v>
          </cell>
          <cell r="C188">
            <v>7.4769155340070281E-2</v>
          </cell>
          <cell r="D188">
            <v>750609860.22000003</v>
          </cell>
          <cell r="E188">
            <v>3.7074262565725602E-2</v>
          </cell>
        </row>
        <row r="189">
          <cell r="B189">
            <v>5</v>
          </cell>
          <cell r="C189">
            <v>3.4047884945387194E-5</v>
          </cell>
          <cell r="D189">
            <v>74095.47</v>
          </cell>
          <cell r="E189">
            <v>3.6597373086808401E-6</v>
          </cell>
        </row>
        <row r="193">
          <cell r="B193">
            <v>146852</v>
          </cell>
          <cell r="C193">
            <v>1</v>
          </cell>
          <cell r="D193">
            <v>20246117070.82</v>
          </cell>
          <cell r="E193">
            <v>1</v>
          </cell>
        </row>
        <row r="194">
          <cell r="B194">
            <v>0</v>
          </cell>
          <cell r="C194">
            <v>0</v>
          </cell>
          <cell r="D194">
            <v>0</v>
          </cell>
          <cell r="E194">
            <v>0</v>
          </cell>
        </row>
        <row r="195">
          <cell r="B195">
            <v>0</v>
          </cell>
          <cell r="C195">
            <v>0</v>
          </cell>
          <cell r="D195">
            <v>0</v>
          </cell>
          <cell r="E195">
            <v>0</v>
          </cell>
        </row>
        <row r="199">
          <cell r="B199">
            <v>138775</v>
          </cell>
          <cell r="C199">
            <v>0.94499904665922152</v>
          </cell>
          <cell r="D199">
            <v>19708746519.82</v>
          </cell>
          <cell r="E199">
            <v>0.97345809326695576</v>
          </cell>
        </row>
        <row r="200">
          <cell r="B200">
            <v>8077</v>
          </cell>
          <cell r="C200">
            <v>5.5000953340778473E-2</v>
          </cell>
          <cell r="D200">
            <v>537370551</v>
          </cell>
          <cell r="E200">
            <v>2.6541906733044275E-2</v>
          </cell>
        </row>
        <row r="201">
          <cell r="B201">
            <v>0</v>
          </cell>
          <cell r="C201">
            <v>0</v>
          </cell>
          <cell r="D201">
            <v>0</v>
          </cell>
          <cell r="E201">
            <v>0</v>
          </cell>
        </row>
        <row r="209">
          <cell r="B209">
            <v>8496</v>
          </cell>
          <cell r="C209">
            <v>5.7854166099201916E-2</v>
          </cell>
          <cell r="D209">
            <v>214229279.19</v>
          </cell>
          <cell r="E209">
            <v>1.0581252614545084E-2</v>
          </cell>
        </row>
        <row r="210">
          <cell r="B210">
            <v>10181</v>
          </cell>
          <cell r="C210">
            <v>6.9328303325797397E-2</v>
          </cell>
          <cell r="D210">
            <v>445225193.18000001</v>
          </cell>
          <cell r="E210">
            <v>2.1990645990172954E-2</v>
          </cell>
        </row>
        <row r="211">
          <cell r="B211">
            <v>25311</v>
          </cell>
          <cell r="C211">
            <v>0.17235720317053904</v>
          </cell>
          <cell r="D211">
            <v>1778423725.6300001</v>
          </cell>
          <cell r="E211">
            <v>8.7840237187661943E-2</v>
          </cell>
        </row>
        <row r="212">
          <cell r="B212">
            <v>22642</v>
          </cell>
          <cell r="C212">
            <v>0.15418244218669136</v>
          </cell>
          <cell r="D212">
            <v>2433455095</v>
          </cell>
          <cell r="E212">
            <v>0.120193669061968</v>
          </cell>
        </row>
        <row r="213">
          <cell r="B213">
            <v>22290</v>
          </cell>
          <cell r="C213">
            <v>0.15178547108653612</v>
          </cell>
          <cell r="D213">
            <v>3318415634.23</v>
          </cell>
          <cell r="E213">
            <v>0.16390380548637215</v>
          </cell>
        </row>
        <row r="214">
          <cell r="B214">
            <v>24050</v>
          </cell>
          <cell r="C214">
            <v>0.16377032658731239</v>
          </cell>
          <cell r="D214">
            <v>4576058265.2200003</v>
          </cell>
          <cell r="E214">
            <v>0.22602152547143514</v>
          </cell>
        </row>
        <row r="215">
          <cell r="B215">
            <v>17653</v>
          </cell>
          <cell r="C215">
            <v>0.12020946258818402</v>
          </cell>
          <cell r="D215">
            <v>3779119393.54</v>
          </cell>
          <cell r="E215">
            <v>0.18665897170903495</v>
          </cell>
        </row>
        <row r="216">
          <cell r="B216">
            <v>16229</v>
          </cell>
          <cell r="C216">
            <v>0.11051262495573774</v>
          </cell>
          <cell r="D216">
            <v>3701190484.8299999</v>
          </cell>
          <cell r="E216">
            <v>0.1828098924788098</v>
          </cell>
        </row>
        <row r="220">
          <cell r="B220">
            <v>119447</v>
          </cell>
          <cell r="C220">
            <v>0.81338354261433277</v>
          </cell>
          <cell r="D220">
            <v>16418932864.219999</v>
          </cell>
          <cell r="E220">
            <v>0.81096700205710148</v>
          </cell>
        </row>
        <row r="221">
          <cell r="B221">
            <v>20418</v>
          </cell>
          <cell r="C221">
            <v>0.13903794296298314</v>
          </cell>
          <cell r="D221">
            <v>3471164752.1100001</v>
          </cell>
          <cell r="E221">
            <v>0.1714484184778752</v>
          </cell>
        </row>
        <row r="222">
          <cell r="B222">
            <v>365</v>
          </cell>
          <cell r="C222">
            <v>2.4854956010132651E-3</v>
          </cell>
          <cell r="D222">
            <v>25238002.559999999</v>
          </cell>
          <cell r="E222">
            <v>1.2465601414690338E-3</v>
          </cell>
        </row>
        <row r="223">
          <cell r="B223">
            <v>1959</v>
          </cell>
          <cell r="C223">
            <v>1.3339961321602702E-2</v>
          </cell>
          <cell r="D223">
            <v>108766032.17</v>
          </cell>
          <cell r="E223">
            <v>5.3721921981158835E-3</v>
          </cell>
        </row>
        <row r="224">
          <cell r="B224">
            <v>0</v>
          </cell>
          <cell r="C224">
            <v>0</v>
          </cell>
          <cell r="D224">
            <v>0</v>
          </cell>
          <cell r="E224">
            <v>0</v>
          </cell>
        </row>
        <row r="225">
          <cell r="B225">
            <v>4663</v>
          </cell>
          <cell r="C225">
            <v>3.1753057500068099E-2</v>
          </cell>
          <cell r="D225">
            <v>222015419.76000002</v>
          </cell>
          <cell r="E225">
            <v>1.0965827125438431E-2</v>
          </cell>
        </row>
      </sheetData>
      <sheetData sheetId="20">
        <row r="25">
          <cell r="K25">
            <v>3161553129.8000002</v>
          </cell>
        </row>
        <row r="27">
          <cell r="K27">
            <v>0.1969240000000001</v>
          </cell>
        </row>
        <row r="56">
          <cell r="K56">
            <v>19216243578.700001</v>
          </cell>
        </row>
        <row r="59">
          <cell r="K59">
            <v>18075354133.580002</v>
          </cell>
        </row>
        <row r="65">
          <cell r="K65">
            <v>20246117070.82</v>
          </cell>
        </row>
        <row r="67">
          <cell r="K67">
            <v>20179188052.700001</v>
          </cell>
        </row>
        <row r="85">
          <cell r="K85">
            <v>18075354133.580002</v>
          </cell>
        </row>
        <row r="93">
          <cell r="K93">
            <v>20245692353.919998</v>
          </cell>
        </row>
        <row r="113">
          <cell r="K113">
            <v>2089853964.96</v>
          </cell>
        </row>
        <row r="117">
          <cell r="K117">
            <v>0</v>
          </cell>
        </row>
        <row r="121">
          <cell r="K121">
            <v>0</v>
          </cell>
        </row>
        <row r="125">
          <cell r="K125">
            <v>62437500</v>
          </cell>
        </row>
        <row r="134">
          <cell r="K134">
            <v>1011381240.98</v>
          </cell>
        </row>
        <row r="136">
          <cell r="K136">
            <v>0</v>
          </cell>
        </row>
        <row r="145">
          <cell r="K145">
            <v>0</v>
          </cell>
        </row>
        <row r="165">
          <cell r="K165">
            <v>0</v>
          </cell>
        </row>
        <row r="169">
          <cell r="K169">
            <v>0</v>
          </cell>
        </row>
        <row r="173">
          <cell r="K173">
            <v>20778.86</v>
          </cell>
        </row>
        <row r="177">
          <cell r="K177">
            <v>0</v>
          </cell>
        </row>
        <row r="188">
          <cell r="K188">
            <v>930505751.54999995</v>
          </cell>
        </row>
      </sheetData>
      <sheetData sheetId="21"/>
      <sheetData sheetId="22"/>
      <sheetData sheetId="2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2D"/>
      <sheetName val="GIC Rec @ Calc Date"/>
      <sheetName val="Annex 2D (FCA)"/>
      <sheetName val="CASH FLOW CHECKS"/>
      <sheetName val="ACT CHECK"/>
      <sheetName val="MOM DATA CHECKS"/>
      <sheetName val="COUNTERPARTY RATINGS CHECK"/>
      <sheetName val="INPUTS"/>
    </sheetNames>
    <sheetDataSet>
      <sheetData sheetId="0"/>
      <sheetData sheetId="1">
        <row r="6">
          <cell r="E6">
            <v>2089853964.96</v>
          </cell>
        </row>
        <row r="8">
          <cell r="E8">
            <v>199072065.47</v>
          </cell>
        </row>
        <row r="9">
          <cell r="E9">
            <v>209034276.90000001</v>
          </cell>
        </row>
        <row r="10">
          <cell r="E10">
            <v>0</v>
          </cell>
        </row>
        <row r="11">
          <cell r="E11">
            <v>17410823.050000001</v>
          </cell>
        </row>
        <row r="12">
          <cell r="E12">
            <v>-230600.48</v>
          </cell>
        </row>
        <row r="14">
          <cell r="E14">
            <v>0</v>
          </cell>
        </row>
        <row r="16">
          <cell r="E16">
            <v>35001414.789999999</v>
          </cell>
        </row>
        <row r="17">
          <cell r="E17">
            <v>170270.42</v>
          </cell>
        </row>
        <row r="18">
          <cell r="E18">
            <v>215674.8</v>
          </cell>
        </row>
        <row r="19">
          <cell r="E19">
            <v>0</v>
          </cell>
        </row>
        <row r="20">
          <cell r="E20">
            <v>-1415.98</v>
          </cell>
        </row>
        <row r="21">
          <cell r="E21">
            <v>1704214.8</v>
          </cell>
        </row>
        <row r="22">
          <cell r="E22">
            <v>75820.399999999994</v>
          </cell>
        </row>
        <row r="23">
          <cell r="E23">
            <v>100.73</v>
          </cell>
        </row>
        <row r="24">
          <cell r="E24">
            <v>-102970.34</v>
          </cell>
        </row>
        <row r="25">
          <cell r="E25">
            <v>-1677165.59</v>
          </cell>
        </row>
        <row r="26">
          <cell r="E26">
            <v>2487381.5099999998</v>
          </cell>
        </row>
        <row r="28">
          <cell r="E28">
            <v>0</v>
          </cell>
        </row>
        <row r="30">
          <cell r="E30">
            <v>81429234.920000002</v>
          </cell>
        </row>
        <row r="32">
          <cell r="E32">
            <v>0</v>
          </cell>
        </row>
        <row r="34">
          <cell r="E34">
            <v>4600941.46</v>
          </cell>
        </row>
        <row r="40">
          <cell r="E40">
            <v>62437500</v>
          </cell>
        </row>
        <row r="48">
          <cell r="E48">
            <v>0</v>
          </cell>
        </row>
        <row r="64">
          <cell r="E64">
            <v>2701481531.8200002</v>
          </cell>
        </row>
      </sheetData>
      <sheetData sheetId="2"/>
      <sheetData sheetId="3"/>
      <sheetData sheetId="4"/>
      <sheetData sheetId="5"/>
      <sheetData sheetId="6">
        <row r="5">
          <cell r="D5" t="str">
            <v>A+ / F1</v>
          </cell>
        </row>
        <row r="6">
          <cell r="D6" t="str">
            <v>Aa3 / P-1</v>
          </cell>
        </row>
        <row r="7">
          <cell r="D7" t="str">
            <v>AA- / A-1+</v>
          </cell>
        </row>
        <row r="14">
          <cell r="D14" t="str">
            <v>A+ / F1</v>
          </cell>
        </row>
        <row r="15">
          <cell r="D15" t="str">
            <v>A1 / P-1</v>
          </cell>
        </row>
        <row r="16">
          <cell r="D16" t="str">
            <v>A / A-1</v>
          </cell>
        </row>
      </sheetData>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ex 2D"/>
      <sheetName val="GIC Rec @ Calc Date"/>
      <sheetName val="Annex 2D (FCA)"/>
      <sheetName val="CASH FLOW CHECKS"/>
      <sheetName val="ACT CHECK"/>
      <sheetName val="MOM DATA CHECKS"/>
      <sheetName val="COUNTERPARTY RATINGS CHECK"/>
      <sheetName val="INPUTS"/>
    </sheetNames>
    <sheetDataSet>
      <sheetData sheetId="0">
        <row r="71">
          <cell r="B71" t="str">
            <v>Value as at 01-06-22 
for the reporting period</v>
          </cell>
        </row>
        <row r="73">
          <cell r="B73">
            <v>34462839.950000003</v>
          </cell>
        </row>
        <row r="74">
          <cell r="B74">
            <v>2193360.96</v>
          </cell>
        </row>
        <row r="75">
          <cell r="B75">
            <v>0</v>
          </cell>
        </row>
        <row r="76">
          <cell r="B76">
            <v>0</v>
          </cell>
        </row>
        <row r="77">
          <cell r="B77">
            <v>13151810.060000001</v>
          </cell>
        </row>
        <row r="78">
          <cell r="B78">
            <v>49808010.969999999</v>
          </cell>
        </row>
        <row r="79">
          <cell r="B79">
            <v>1858213.47</v>
          </cell>
        </row>
        <row r="80">
          <cell r="B80">
            <v>0</v>
          </cell>
        </row>
        <row r="81">
          <cell r="B81">
            <v>16374043.140000001</v>
          </cell>
        </row>
        <row r="82">
          <cell r="B82">
            <v>7292744.8700000001</v>
          </cell>
        </row>
        <row r="83">
          <cell r="B83">
            <v>8855419.3200000003</v>
          </cell>
        </row>
        <row r="84">
          <cell r="B84">
            <v>15427590.17</v>
          </cell>
        </row>
        <row r="85">
          <cell r="B85">
            <v>0</v>
          </cell>
        </row>
        <row r="86">
          <cell r="B86">
            <v>49808010.969999999</v>
          </cell>
        </row>
        <row r="88">
          <cell r="B88">
            <v>409368023.30000001</v>
          </cell>
        </row>
        <row r="89">
          <cell r="B89">
            <v>2089853964.96</v>
          </cell>
        </row>
        <row r="90">
          <cell r="B90">
            <v>0</v>
          </cell>
        </row>
        <row r="91">
          <cell r="B91">
            <v>0</v>
          </cell>
        </row>
        <row r="92">
          <cell r="B92">
            <v>0</v>
          </cell>
        </row>
        <row r="93">
          <cell r="B93">
            <v>2499221988.2600002</v>
          </cell>
        </row>
        <row r="94">
          <cell r="B94">
            <v>0</v>
          </cell>
        </row>
        <row r="95">
          <cell r="B95">
            <v>409368023.30000001</v>
          </cell>
        </row>
        <row r="96">
          <cell r="B96">
            <v>0</v>
          </cell>
        </row>
        <row r="97">
          <cell r="B97">
            <v>0</v>
          </cell>
        </row>
        <row r="98">
          <cell r="B98">
            <v>0</v>
          </cell>
        </row>
        <row r="99">
          <cell r="B99">
            <v>409368023.30000001</v>
          </cell>
        </row>
        <row r="100">
          <cell r="B100">
            <v>72573815.599999994</v>
          </cell>
        </row>
        <row r="101">
          <cell r="B101">
            <v>2113667.42</v>
          </cell>
        </row>
        <row r="102">
          <cell r="B102">
            <v>2499221988.2600002</v>
          </cell>
        </row>
        <row r="103">
          <cell r="B103">
            <v>36656200.909999996</v>
          </cell>
        </row>
        <row r="104">
          <cell r="B104">
            <v>62437500</v>
          </cell>
        </row>
        <row r="154">
          <cell r="B154">
            <v>16054690448.9</v>
          </cell>
        </row>
        <row r="165">
          <cell r="B165">
            <v>146512</v>
          </cell>
        </row>
      </sheetData>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londonstockexchange.com/exchange/news/market-news/market-news-detail/84LC/12793766.html" TargetMode="External"/><Relationship Id="rId2" Type="http://schemas.openxmlformats.org/officeDocument/2006/relationships/hyperlink" Target="http://www.santander.co.uk/uk/about-santander-uk/investor-relations/santander-uk-group-holdings-plc" TargetMode="External"/><Relationship Id="rId1" Type="http://schemas.openxmlformats.org/officeDocument/2006/relationships/hyperlink" Target="https://www.euroabs.com/IH.aspx?d=17462"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fca.org.uk/firms/mortgages-coronavirus-guidance-firm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F0928-0469-4F89-A6E7-CB51DFD200B5}">
  <sheetPr>
    <tabColor rgb="FFFF0000"/>
    <pageSetUpPr fitToPage="1"/>
  </sheetPr>
  <dimension ref="A1:L587"/>
  <sheetViews>
    <sheetView tabSelected="1" zoomScale="85" zoomScaleNormal="85" workbookViewId="0">
      <selection activeCell="F38" sqref="F38"/>
    </sheetView>
  </sheetViews>
  <sheetFormatPr defaultColWidth="9.140625" defaultRowHeight="12.75" x14ac:dyDescent="0.2"/>
  <cols>
    <col min="1" max="1" width="59.85546875" customWidth="1"/>
    <col min="2" max="2" width="28.28515625" customWidth="1"/>
    <col min="3" max="3" width="32.85546875" customWidth="1"/>
    <col min="4" max="4" width="30.140625" customWidth="1"/>
    <col min="5" max="5" width="32.42578125" customWidth="1"/>
    <col min="6" max="9" width="28.28515625" customWidth="1"/>
    <col min="10" max="10" width="31" customWidth="1"/>
    <col min="11" max="11" width="28.28515625" customWidth="1"/>
    <col min="12" max="12" width="30" bestFit="1" customWidth="1"/>
  </cols>
  <sheetData>
    <row r="1" spans="1:12" ht="25.5" customHeight="1" x14ac:dyDescent="0.2">
      <c r="A1" s="1" t="s">
        <v>0</v>
      </c>
      <c r="B1" s="1"/>
      <c r="C1" s="1"/>
      <c r="D1" s="1"/>
      <c r="E1" s="1"/>
      <c r="F1" s="1"/>
      <c r="G1" s="1"/>
      <c r="H1" s="1"/>
      <c r="I1" s="1"/>
      <c r="J1" s="1"/>
      <c r="K1" s="1"/>
      <c r="L1" s="2"/>
    </row>
    <row r="2" spans="1:12" ht="25.5" customHeight="1" x14ac:dyDescent="0.2">
      <c r="A2" s="1"/>
      <c r="B2" s="1"/>
      <c r="C2" s="1"/>
      <c r="D2" s="1"/>
      <c r="E2" s="1"/>
      <c r="F2" s="1"/>
      <c r="G2" s="1"/>
      <c r="H2" s="1"/>
      <c r="I2" s="1"/>
      <c r="J2" s="1"/>
      <c r="K2" s="1"/>
      <c r="L2" s="2"/>
    </row>
    <row r="3" spans="1:12" ht="25.5" customHeight="1" x14ac:dyDescent="0.2">
      <c r="A3" s="3"/>
      <c r="B3" s="3"/>
      <c r="C3" s="3"/>
      <c r="D3" s="3"/>
      <c r="E3" s="3"/>
      <c r="F3" s="3"/>
      <c r="G3" s="3"/>
      <c r="H3" s="3"/>
      <c r="I3" s="3"/>
      <c r="J3" s="3"/>
      <c r="K3" s="3"/>
      <c r="L3" s="4"/>
    </row>
    <row r="4" spans="1:12" ht="12.75" customHeight="1" x14ac:dyDescent="0.2">
      <c r="A4" s="5"/>
      <c r="B4" s="5"/>
      <c r="C4" s="5"/>
      <c r="D4" s="5"/>
      <c r="E4" s="5"/>
      <c r="F4" s="5"/>
      <c r="G4" s="5"/>
      <c r="H4" s="5"/>
      <c r="I4" s="5"/>
      <c r="J4" s="5"/>
      <c r="K4" s="5"/>
      <c r="L4" s="5"/>
    </row>
    <row r="5" spans="1:12" ht="25.5" customHeight="1" x14ac:dyDescent="0.2">
      <c r="A5" s="6" t="s">
        <v>1</v>
      </c>
      <c r="B5" s="7"/>
      <c r="C5" s="7"/>
      <c r="D5" s="7"/>
      <c r="E5" s="7"/>
      <c r="F5" s="7"/>
      <c r="G5" s="7"/>
      <c r="H5" s="7"/>
      <c r="I5" s="7"/>
      <c r="J5" s="7"/>
      <c r="K5" s="7"/>
      <c r="L5" s="7"/>
    </row>
    <row r="6" spans="1:12" ht="25.5" customHeight="1" x14ac:dyDescent="0.2">
      <c r="A6" s="8" t="s">
        <v>2</v>
      </c>
      <c r="B6" s="8"/>
      <c r="C6" s="8"/>
      <c r="D6" s="8"/>
      <c r="E6" s="8"/>
      <c r="F6" s="8"/>
      <c r="G6" s="8"/>
      <c r="H6" s="8"/>
      <c r="I6" s="8"/>
      <c r="J6" s="8"/>
      <c r="K6" s="8"/>
      <c r="L6" s="8"/>
    </row>
    <row r="7" spans="1:12" s="11" customFormat="1" ht="19.5" customHeight="1" x14ac:dyDescent="0.2">
      <c r="A7" s="9"/>
      <c r="B7" s="10"/>
      <c r="C7" s="10"/>
      <c r="D7" s="10"/>
      <c r="E7" s="5"/>
      <c r="F7" s="5"/>
      <c r="G7" s="5"/>
      <c r="H7" s="10"/>
      <c r="I7" s="10"/>
      <c r="J7" s="10"/>
      <c r="K7" s="10"/>
      <c r="L7" s="10"/>
    </row>
    <row r="8" spans="1:12" s="14" customFormat="1" x14ac:dyDescent="0.2">
      <c r="A8" s="12" t="s">
        <v>3</v>
      </c>
      <c r="B8" s="13"/>
      <c r="C8" s="13"/>
      <c r="D8" s="13"/>
      <c r="E8" s="13"/>
      <c r="F8" s="13"/>
      <c r="G8" s="13"/>
      <c r="H8" s="13"/>
      <c r="I8" s="13"/>
      <c r="J8" s="13"/>
      <c r="K8" s="13"/>
      <c r="L8" s="13"/>
    </row>
    <row r="9" spans="1:12" s="14" customFormat="1" ht="14.25" x14ac:dyDescent="0.2">
      <c r="A9" s="15" t="s">
        <v>4</v>
      </c>
      <c r="B9" s="16" t="s">
        <v>5</v>
      </c>
      <c r="C9" s="17"/>
      <c r="D9" s="17"/>
      <c r="E9" s="17"/>
      <c r="F9" s="17"/>
      <c r="G9" s="13"/>
      <c r="H9" s="13"/>
      <c r="I9" s="13"/>
      <c r="J9" s="13"/>
      <c r="K9" s="13"/>
      <c r="L9" s="13"/>
    </row>
    <row r="10" spans="1:12" s="14" customFormat="1" x14ac:dyDescent="0.2">
      <c r="A10" s="15" t="s">
        <v>6</v>
      </c>
      <c r="B10" s="16" t="s">
        <v>7</v>
      </c>
      <c r="C10" s="17"/>
      <c r="D10" s="17"/>
      <c r="E10" s="17"/>
      <c r="F10" s="17"/>
      <c r="G10" s="13"/>
      <c r="H10" s="13"/>
      <c r="I10" s="13"/>
      <c r="J10" s="13"/>
      <c r="K10" s="13"/>
      <c r="L10" s="13"/>
    </row>
    <row r="11" spans="1:12" s="14" customFormat="1" x14ac:dyDescent="0.2">
      <c r="A11" s="15" t="s">
        <v>8</v>
      </c>
      <c r="B11" s="16" t="s">
        <v>9</v>
      </c>
      <c r="C11" s="17"/>
      <c r="D11" s="17"/>
      <c r="E11" s="17"/>
      <c r="F11" s="17"/>
      <c r="G11" s="13"/>
      <c r="H11" s="13"/>
      <c r="I11" s="13"/>
      <c r="J11" s="13"/>
      <c r="K11" s="13"/>
      <c r="L11" s="13"/>
    </row>
    <row r="12" spans="1:12" s="14" customFormat="1" x14ac:dyDescent="0.2">
      <c r="A12" s="15" t="s">
        <v>10</v>
      </c>
      <c r="B12" s="18">
        <f ca="1">TODAY()</f>
        <v>44770</v>
      </c>
      <c r="C12" s="19"/>
      <c r="D12" s="19"/>
      <c r="E12" s="20"/>
      <c r="F12" s="21"/>
      <c r="G12" s="13"/>
      <c r="H12" s="13"/>
      <c r="I12" s="13"/>
      <c r="J12" s="13"/>
      <c r="K12" s="13"/>
      <c r="L12" s="13"/>
    </row>
    <row r="13" spans="1:12" s="14" customFormat="1" ht="12.75" customHeight="1" x14ac:dyDescent="0.2">
      <c r="A13" s="15" t="s">
        <v>11</v>
      </c>
      <c r="B13" s="22" t="str">
        <f>TEXT(EOMONTH('[1]Cash Manager Input'!$E$3,-1)+1,"DD MMMM YYYY")&amp;" (Calculation Period Start Date "&amp;TEXT(EOMONTH('[1]Cash Manager Input'!$E$3,-1)+1,"DD MMMM YYYY")&amp;" inclusive)"</f>
        <v>01 June 2022 (Calculation Period Start Date 01 June 2022 inclusive)</v>
      </c>
      <c r="C13" s="23"/>
      <c r="D13" s="23"/>
      <c r="E13" s="24"/>
      <c r="F13" s="25"/>
      <c r="G13" s="13"/>
      <c r="H13" s="13"/>
      <c r="I13" s="13"/>
      <c r="J13" s="13"/>
      <c r="K13" s="13"/>
      <c r="L13" s="13"/>
    </row>
    <row r="14" spans="1:12" s="14" customFormat="1" ht="12.75" customHeight="1" x14ac:dyDescent="0.2">
      <c r="A14" s="26" t="s">
        <v>12</v>
      </c>
      <c r="B14" s="22" t="str">
        <f>TEXT(EOMONTH('[1]Cash Manager Input'!$E$5,-1)+1,"DD MMMM YYYY")&amp;" (Calculation Period Start Date "&amp;TEXT(EOMONTH('[1]Cash Manager Input'!$E$5,-1)+1,"DD MMMM YYYY")&amp;" exclusive)"</f>
        <v>01 July 2022 (Calculation Period Start Date 01 July 2022 exclusive)</v>
      </c>
      <c r="C14" s="23"/>
      <c r="D14" s="23"/>
      <c r="E14" s="24"/>
      <c r="F14" s="25"/>
      <c r="G14" s="13"/>
      <c r="H14" s="13"/>
      <c r="I14" s="13"/>
      <c r="J14" s="13"/>
      <c r="K14" s="13"/>
      <c r="L14" s="13"/>
    </row>
    <row r="15" spans="1:12" s="14" customFormat="1" x14ac:dyDescent="0.2">
      <c r="A15" s="15" t="s">
        <v>13</v>
      </c>
      <c r="B15" s="27" t="s">
        <v>14</v>
      </c>
      <c r="C15" s="17"/>
      <c r="D15" s="17"/>
      <c r="E15" s="17"/>
      <c r="F15" s="17"/>
      <c r="G15" s="13"/>
      <c r="H15" s="13"/>
      <c r="I15" s="13"/>
      <c r="J15" s="13"/>
      <c r="K15" s="13"/>
      <c r="L15" s="13"/>
    </row>
    <row r="16" spans="1:12" s="14" customFormat="1" x14ac:dyDescent="0.2">
      <c r="A16" s="28"/>
      <c r="B16" s="28"/>
      <c r="C16" s="28"/>
      <c r="D16" s="28"/>
      <c r="E16" s="28"/>
      <c r="F16" s="28"/>
      <c r="G16" s="13"/>
      <c r="H16" s="13"/>
      <c r="I16" s="13"/>
      <c r="J16" s="13"/>
      <c r="K16" s="13"/>
      <c r="L16" s="13"/>
    </row>
    <row r="17" spans="1:12" s="14" customFormat="1" x14ac:dyDescent="0.2">
      <c r="A17" s="12" t="s">
        <v>15</v>
      </c>
      <c r="B17" s="13"/>
      <c r="C17" s="13"/>
      <c r="D17" s="13"/>
      <c r="E17" s="13"/>
      <c r="F17" s="13"/>
      <c r="G17" s="13"/>
      <c r="H17" s="13"/>
      <c r="I17" s="13"/>
      <c r="J17" s="13"/>
      <c r="K17" s="13"/>
      <c r="L17" s="13"/>
    </row>
    <row r="18" spans="1:12" s="14" customFormat="1" x14ac:dyDescent="0.2">
      <c r="A18" s="13"/>
      <c r="B18" s="29" t="s">
        <v>16</v>
      </c>
      <c r="C18" s="30"/>
      <c r="D18" s="31"/>
      <c r="E18" s="32" t="s">
        <v>17</v>
      </c>
      <c r="F18" s="32"/>
      <c r="G18" s="32" t="s">
        <v>18</v>
      </c>
      <c r="H18" s="32"/>
      <c r="I18" s="32" t="s">
        <v>19</v>
      </c>
      <c r="J18" s="32"/>
      <c r="K18" s="13"/>
      <c r="L18" s="13"/>
    </row>
    <row r="19" spans="1:12" s="14" customFormat="1" x14ac:dyDescent="0.2">
      <c r="A19" s="13"/>
      <c r="B19" s="33"/>
      <c r="C19" s="34"/>
      <c r="D19" s="35"/>
      <c r="E19" s="33" t="s">
        <v>20</v>
      </c>
      <c r="F19" s="35" t="s">
        <v>21</v>
      </c>
      <c r="G19" s="33" t="s">
        <v>20</v>
      </c>
      <c r="H19" s="35" t="s">
        <v>21</v>
      </c>
      <c r="I19" s="33" t="s">
        <v>20</v>
      </c>
      <c r="J19" s="35" t="s">
        <v>21</v>
      </c>
      <c r="K19" s="13"/>
      <c r="L19" s="13"/>
    </row>
    <row r="20" spans="1:12" s="14" customFormat="1" x14ac:dyDescent="0.2">
      <c r="A20" s="26" t="s">
        <v>22</v>
      </c>
      <c r="B20" s="36"/>
      <c r="C20" s="37"/>
      <c r="D20" s="38"/>
      <c r="E20" s="39" t="s">
        <v>23</v>
      </c>
      <c r="F20" s="40" t="s">
        <v>24</v>
      </c>
      <c r="G20" s="40" t="s">
        <v>23</v>
      </c>
      <c r="H20" s="40" t="s">
        <v>25</v>
      </c>
      <c r="I20" s="40" t="s">
        <v>26</v>
      </c>
      <c r="J20" s="41" t="s">
        <v>24</v>
      </c>
      <c r="K20" s="13"/>
      <c r="L20" s="13"/>
    </row>
    <row r="21" spans="1:12" s="14" customFormat="1" ht="12.75" customHeight="1" x14ac:dyDescent="0.2">
      <c r="A21" s="26" t="s">
        <v>27</v>
      </c>
      <c r="B21" s="42" t="s">
        <v>5</v>
      </c>
      <c r="C21" s="42"/>
      <c r="D21" s="42"/>
      <c r="E21" s="43" t="s">
        <v>26</v>
      </c>
      <c r="F21" s="40" t="str">
        <f>'[2]COUNTERPARTY RATINGS CHECK'!D14</f>
        <v>A+ / F1</v>
      </c>
      <c r="G21" s="44" t="s">
        <v>26</v>
      </c>
      <c r="H21" s="44" t="str">
        <f>'[2]COUNTERPARTY RATINGS CHECK'!D15</f>
        <v>A1 / P-1</v>
      </c>
      <c r="I21" s="45" t="s">
        <v>26</v>
      </c>
      <c r="J21" s="39" t="str">
        <f>'[2]COUNTERPARTY RATINGS CHECK'!D16</f>
        <v>A / A-1</v>
      </c>
      <c r="K21" s="13"/>
      <c r="L21" s="13"/>
    </row>
    <row r="22" spans="1:12" s="14" customFormat="1" x14ac:dyDescent="0.2">
      <c r="A22" s="26" t="s">
        <v>28</v>
      </c>
      <c r="B22" s="42" t="s">
        <v>5</v>
      </c>
      <c r="C22" s="42"/>
      <c r="D22" s="42"/>
      <c r="E22" s="46" t="s">
        <v>26</v>
      </c>
      <c r="F22" s="40" t="str">
        <f>'[2]COUNTERPARTY RATINGS CHECK'!D14</f>
        <v>A+ / F1</v>
      </c>
      <c r="G22" s="44" t="s">
        <v>26</v>
      </c>
      <c r="H22" s="44" t="str">
        <f>'[2]COUNTERPARTY RATINGS CHECK'!D15</f>
        <v>A1 / P-1</v>
      </c>
      <c r="I22" s="44" t="s">
        <v>26</v>
      </c>
      <c r="J22" s="39" t="str">
        <f>'[2]COUNTERPARTY RATINGS CHECK'!D16</f>
        <v>A / A-1</v>
      </c>
      <c r="K22" s="13"/>
      <c r="L22" s="13"/>
    </row>
    <row r="23" spans="1:12" s="14" customFormat="1" x14ac:dyDescent="0.2">
      <c r="A23" s="26" t="s">
        <v>29</v>
      </c>
      <c r="B23" s="42" t="s">
        <v>5</v>
      </c>
      <c r="C23" s="42"/>
      <c r="D23" s="42"/>
      <c r="E23" s="39" t="s">
        <v>30</v>
      </c>
      <c r="F23" s="40" t="str">
        <f>'[2]COUNTERPARTY RATINGS CHECK'!D14</f>
        <v>A+ / F1</v>
      </c>
      <c r="G23" s="40" t="s">
        <v>31</v>
      </c>
      <c r="H23" s="44" t="str">
        <f>'[2]COUNTERPARTY RATINGS CHECK'!D15</f>
        <v>A1 / P-1</v>
      </c>
      <c r="I23" s="40" t="s">
        <v>32</v>
      </c>
      <c r="J23" s="39" t="str">
        <f>'[2]COUNTERPARTY RATINGS CHECK'!D16</f>
        <v>A / A-1</v>
      </c>
      <c r="K23" s="13"/>
      <c r="L23" s="13"/>
    </row>
    <row r="24" spans="1:12" s="14" customFormat="1" x14ac:dyDescent="0.2">
      <c r="A24" s="26" t="s">
        <v>33</v>
      </c>
      <c r="B24" s="42" t="s">
        <v>34</v>
      </c>
      <c r="C24" s="42"/>
      <c r="D24" s="42"/>
      <c r="E24" s="39" t="s">
        <v>26</v>
      </c>
      <c r="F24" s="40" t="s">
        <v>26</v>
      </c>
      <c r="G24" s="40" t="s">
        <v>26</v>
      </c>
      <c r="H24" s="40" t="s">
        <v>26</v>
      </c>
      <c r="I24" s="40" t="s">
        <v>26</v>
      </c>
      <c r="J24" s="39" t="s">
        <v>26</v>
      </c>
      <c r="K24" s="13"/>
      <c r="L24" s="13"/>
    </row>
    <row r="25" spans="1:12" s="14" customFormat="1" x14ac:dyDescent="0.2">
      <c r="A25" s="26" t="s">
        <v>35</v>
      </c>
      <c r="B25" s="42" t="s">
        <v>5</v>
      </c>
      <c r="C25" s="42"/>
      <c r="D25" s="42"/>
      <c r="E25" s="39" t="s">
        <v>36</v>
      </c>
      <c r="F25" s="40" t="str">
        <f>'[2]COUNTERPARTY RATINGS CHECK'!D14</f>
        <v>A+ / F1</v>
      </c>
      <c r="G25" s="40" t="s">
        <v>37</v>
      </c>
      <c r="H25" s="40" t="str">
        <f>'[2]COUNTERPARTY RATINGS CHECK'!D15</f>
        <v>A1 / P-1</v>
      </c>
      <c r="I25" s="40" t="s">
        <v>36</v>
      </c>
      <c r="J25" s="39" t="str">
        <f>'[2]COUNTERPARTY RATINGS CHECK'!D16</f>
        <v>A / A-1</v>
      </c>
      <c r="K25" s="13"/>
      <c r="L25" s="13"/>
    </row>
    <row r="26" spans="1:12" s="14" customFormat="1" x14ac:dyDescent="0.2">
      <c r="A26" s="26" t="s">
        <v>38</v>
      </c>
      <c r="B26" s="42" t="s">
        <v>34</v>
      </c>
      <c r="C26" s="42"/>
      <c r="D26" s="42"/>
      <c r="E26" s="39" t="s">
        <v>26</v>
      </c>
      <c r="F26" s="40" t="s">
        <v>26</v>
      </c>
      <c r="G26" s="40" t="s">
        <v>26</v>
      </c>
      <c r="H26" s="40" t="s">
        <v>26</v>
      </c>
      <c r="I26" s="40" t="s">
        <v>26</v>
      </c>
      <c r="J26" s="39" t="s">
        <v>26</v>
      </c>
      <c r="K26" s="13"/>
      <c r="L26" s="13"/>
    </row>
    <row r="27" spans="1:12" s="14" customFormat="1" ht="12.75" customHeight="1" x14ac:dyDescent="0.2">
      <c r="A27" s="26" t="s">
        <v>39</v>
      </c>
      <c r="B27" s="42" t="s">
        <v>5</v>
      </c>
      <c r="C27" s="42"/>
      <c r="D27" s="42"/>
      <c r="E27" s="46" t="s">
        <v>40</v>
      </c>
      <c r="F27" s="40" t="str">
        <f>'[2]COUNTERPARTY RATINGS CHECK'!D14</f>
        <v>A+ / F1</v>
      </c>
      <c r="G27" s="44" t="s">
        <v>41</v>
      </c>
      <c r="H27" s="40" t="str">
        <f>'[2]COUNTERPARTY RATINGS CHECK'!D15</f>
        <v>A1 / P-1</v>
      </c>
      <c r="I27" s="44" t="s">
        <v>42</v>
      </c>
      <c r="J27" s="39" t="str">
        <f>'[2]COUNTERPARTY RATINGS CHECK'!D16</f>
        <v>A / A-1</v>
      </c>
      <c r="K27" s="13"/>
      <c r="L27" s="13"/>
    </row>
    <row r="28" spans="1:12" s="14" customFormat="1" x14ac:dyDescent="0.2">
      <c r="A28" s="26" t="s">
        <v>43</v>
      </c>
      <c r="B28" s="42" t="s">
        <v>34</v>
      </c>
      <c r="C28" s="42"/>
      <c r="D28" s="42"/>
      <c r="E28" s="39" t="s">
        <v>26</v>
      </c>
      <c r="F28" s="40" t="s">
        <v>26</v>
      </c>
      <c r="G28" s="40" t="s">
        <v>26</v>
      </c>
      <c r="H28" s="40" t="s">
        <v>26</v>
      </c>
      <c r="I28" s="40" t="s">
        <v>26</v>
      </c>
      <c r="J28" s="39" t="s">
        <v>26</v>
      </c>
      <c r="K28" s="13"/>
      <c r="L28" s="13"/>
    </row>
    <row r="29" spans="1:12" s="14" customFormat="1" ht="12.75" customHeight="1" x14ac:dyDescent="0.2">
      <c r="A29" s="47" t="s">
        <v>44</v>
      </c>
      <c r="B29" s="48">
        <f>ROUND('[1]Swap Summary'!$B$58,2)</f>
        <v>19972492963.419998</v>
      </c>
      <c r="C29" s="13"/>
      <c r="D29" s="13"/>
      <c r="E29" s="13"/>
      <c r="F29" s="13"/>
      <c r="G29" s="13"/>
      <c r="H29" s="13"/>
      <c r="I29" s="13"/>
      <c r="J29" s="13"/>
      <c r="K29" s="13"/>
      <c r="L29" s="13"/>
    </row>
    <row r="30" spans="1:12" s="14" customFormat="1" ht="12.75" customHeight="1" x14ac:dyDescent="0.2">
      <c r="A30" s="47" t="s">
        <v>45</v>
      </c>
      <c r="B30" s="49" t="s">
        <v>26</v>
      </c>
      <c r="D30" s="13"/>
      <c r="E30" s="13"/>
      <c r="F30" s="13"/>
      <c r="G30" s="13"/>
      <c r="H30" s="13"/>
      <c r="I30" s="13"/>
      <c r="J30" s="13"/>
      <c r="K30" s="13"/>
      <c r="L30" s="13"/>
    </row>
    <row r="31" spans="1:12" s="14" customFormat="1" ht="12.75" customHeight="1" x14ac:dyDescent="0.2">
      <c r="A31" s="47" t="s">
        <v>46</v>
      </c>
      <c r="B31" s="50" t="s">
        <v>47</v>
      </c>
      <c r="C31" s="13"/>
      <c r="D31" s="13"/>
      <c r="E31" s="13"/>
      <c r="F31" s="13"/>
      <c r="G31" s="13"/>
      <c r="H31" s="13"/>
      <c r="I31" s="13"/>
      <c r="J31" s="13"/>
      <c r="K31" s="13"/>
      <c r="L31" s="13"/>
    </row>
    <row r="32" spans="1:12" s="14" customFormat="1" ht="12.75" customHeight="1" x14ac:dyDescent="0.2">
      <c r="A32" s="47" t="s">
        <v>48</v>
      </c>
      <c r="B32" s="51">
        <f>ROUND('[1]Swap Summary'!$B$88,7)</f>
        <v>2.15978E-2</v>
      </c>
      <c r="C32" s="13"/>
      <c r="D32" s="13"/>
      <c r="E32" s="13"/>
      <c r="F32" s="13"/>
      <c r="G32" s="13"/>
      <c r="H32" s="13"/>
      <c r="I32" s="13"/>
      <c r="J32" s="13"/>
      <c r="K32" s="13"/>
      <c r="L32" s="13"/>
    </row>
    <row r="33" spans="1:12" s="14" customFormat="1" ht="12.75" customHeight="1" x14ac:dyDescent="0.2">
      <c r="A33" s="47" t="s">
        <v>49</v>
      </c>
      <c r="B33" s="52">
        <v>0</v>
      </c>
      <c r="C33" s="13"/>
      <c r="D33" s="13"/>
      <c r="E33" s="13"/>
      <c r="F33" s="13"/>
      <c r="G33" s="53"/>
      <c r="H33" s="13"/>
      <c r="I33" s="13"/>
      <c r="J33" s="13"/>
      <c r="K33" s="13"/>
      <c r="L33" s="13"/>
    </row>
    <row r="34" spans="1:12" s="14" customFormat="1" ht="12.75" customHeight="1" x14ac:dyDescent="0.2">
      <c r="A34" s="13"/>
      <c r="B34" s="13"/>
      <c r="C34" s="13"/>
      <c r="D34" s="13"/>
      <c r="E34" s="13"/>
      <c r="F34" s="13"/>
      <c r="G34" s="53"/>
      <c r="H34" s="13"/>
      <c r="I34" s="13"/>
      <c r="J34" s="13"/>
      <c r="K34" s="13"/>
      <c r="L34" s="13"/>
    </row>
    <row r="35" spans="1:12" s="14" customFormat="1" ht="12.75" customHeight="1" x14ac:dyDescent="0.2">
      <c r="A35" s="47" t="s">
        <v>50</v>
      </c>
      <c r="B35" s="54" t="s">
        <v>51</v>
      </c>
      <c r="C35" s="13"/>
      <c r="D35" s="13"/>
      <c r="E35" s="13"/>
      <c r="F35" s="13"/>
      <c r="G35" s="53"/>
      <c r="H35" s="13"/>
      <c r="I35" s="13"/>
      <c r="J35" s="13"/>
      <c r="K35" s="13"/>
      <c r="L35" s="13"/>
    </row>
    <row r="36" spans="1:12" s="14" customFormat="1" ht="12.75" customHeight="1" x14ac:dyDescent="0.2">
      <c r="A36" s="47" t="s">
        <v>52</v>
      </c>
      <c r="B36" s="55">
        <v>500000000</v>
      </c>
      <c r="C36" s="13"/>
      <c r="D36" s="13"/>
      <c r="E36" s="13"/>
      <c r="F36" s="13"/>
      <c r="G36" s="53"/>
      <c r="H36" s="13"/>
      <c r="I36" s="13"/>
      <c r="J36" s="13"/>
      <c r="K36" s="13"/>
      <c r="L36" s="13"/>
    </row>
    <row r="37" spans="1:12" s="14" customFormat="1" ht="12.75" customHeight="1" x14ac:dyDescent="0.2">
      <c r="A37" s="47" t="s">
        <v>45</v>
      </c>
      <c r="B37" s="56">
        <v>45553</v>
      </c>
      <c r="C37" s="13"/>
      <c r="D37" s="13"/>
      <c r="E37" s="13"/>
      <c r="F37" s="13"/>
      <c r="G37" s="53"/>
      <c r="H37" s="13"/>
      <c r="I37" s="13"/>
      <c r="J37" s="13"/>
      <c r="K37" s="13"/>
      <c r="L37" s="13"/>
    </row>
    <row r="38" spans="1:12" s="14" customFormat="1" ht="12.75" customHeight="1" x14ac:dyDescent="0.2">
      <c r="A38" s="47" t="s">
        <v>53</v>
      </c>
      <c r="B38" s="57">
        <v>1.2500000000000001E-2</v>
      </c>
      <c r="C38" s="13"/>
      <c r="D38" s="13"/>
      <c r="E38" s="13"/>
      <c r="F38" s="13"/>
      <c r="G38" s="53"/>
      <c r="H38" s="13"/>
      <c r="I38" s="13"/>
      <c r="J38" s="13"/>
      <c r="K38" s="13"/>
      <c r="L38" s="13"/>
    </row>
    <row r="39" spans="1:12" s="14" customFormat="1" ht="12.75" customHeight="1" x14ac:dyDescent="0.2">
      <c r="A39" s="47" t="s">
        <v>54</v>
      </c>
      <c r="B39" s="58" t="s">
        <v>55</v>
      </c>
      <c r="C39" s="13"/>
      <c r="D39" s="13"/>
      <c r="E39" s="13"/>
      <c r="F39" s="13"/>
      <c r="G39" s="53"/>
      <c r="H39" s="13"/>
      <c r="I39" s="13"/>
      <c r="J39" s="13"/>
      <c r="K39" s="13"/>
      <c r="L39" s="13"/>
    </row>
    <row r="40" spans="1:12" s="14" customFormat="1" ht="12.75" customHeight="1" x14ac:dyDescent="0.2">
      <c r="A40" s="47" t="s">
        <v>56</v>
      </c>
      <c r="B40" s="59">
        <v>0</v>
      </c>
      <c r="C40" s="13"/>
      <c r="D40" s="13"/>
      <c r="E40" s="13"/>
      <c r="F40" s="13"/>
      <c r="G40" s="53"/>
      <c r="H40" s="13"/>
      <c r="I40" s="13"/>
      <c r="J40" s="13"/>
      <c r="K40" s="13"/>
      <c r="L40" s="13"/>
    </row>
    <row r="41" spans="1:12" s="14" customFormat="1" ht="12.75" customHeight="1" x14ac:dyDescent="0.2">
      <c r="A41" s="47" t="s">
        <v>57</v>
      </c>
      <c r="B41" s="60" t="str">
        <f>'[2]COUNTERPARTY RATINGS CHECK'!D5</f>
        <v>A+ / F1</v>
      </c>
      <c r="C41" s="13"/>
      <c r="D41" s="13"/>
      <c r="E41" s="13"/>
      <c r="F41" s="13"/>
      <c r="G41" s="53"/>
      <c r="H41" s="13"/>
      <c r="I41" s="13"/>
      <c r="J41" s="13"/>
      <c r="K41" s="13"/>
      <c r="L41" s="13"/>
    </row>
    <row r="42" spans="1:12" s="14" customFormat="1" ht="12.75" customHeight="1" x14ac:dyDescent="0.2">
      <c r="A42" s="47" t="s">
        <v>58</v>
      </c>
      <c r="B42" s="60" t="str">
        <f>'[2]COUNTERPARTY RATINGS CHECK'!D6</f>
        <v>Aa3 / P-1</v>
      </c>
      <c r="C42" s="13"/>
      <c r="D42" s="13"/>
      <c r="E42" s="13"/>
      <c r="F42" s="13"/>
      <c r="G42" s="53"/>
      <c r="H42" s="13"/>
      <c r="I42" s="13"/>
      <c r="J42" s="13"/>
      <c r="K42" s="13"/>
      <c r="L42" s="13"/>
    </row>
    <row r="43" spans="1:12" s="14" customFormat="1" ht="12.75" customHeight="1" x14ac:dyDescent="0.2">
      <c r="A43" s="47" t="s">
        <v>59</v>
      </c>
      <c r="B43" s="60" t="str">
        <f>'[2]COUNTERPARTY RATINGS CHECK'!D7</f>
        <v>AA- / A-1+</v>
      </c>
      <c r="C43" s="13"/>
      <c r="D43" s="13"/>
      <c r="E43" s="13"/>
      <c r="F43" s="13"/>
      <c r="G43" s="53"/>
      <c r="H43" s="13"/>
      <c r="I43" s="13"/>
      <c r="J43" s="13"/>
      <c r="K43" s="13"/>
      <c r="L43" s="13"/>
    </row>
    <row r="44" spans="1:12" s="14" customFormat="1" ht="12.75" customHeight="1" x14ac:dyDescent="0.2">
      <c r="A44" s="13"/>
      <c r="B44" s="13"/>
      <c r="C44" s="13"/>
      <c r="D44" s="13"/>
      <c r="E44" s="13"/>
      <c r="F44" s="13"/>
      <c r="G44" s="53"/>
      <c r="H44" s="13"/>
      <c r="I44" s="13"/>
      <c r="J44" s="13"/>
      <c r="K44" s="13"/>
      <c r="L44" s="13"/>
    </row>
    <row r="45" spans="1:12" s="14" customFormat="1" ht="12.75" customHeight="1" x14ac:dyDescent="0.2">
      <c r="A45" s="13"/>
      <c r="B45" s="13"/>
      <c r="C45" s="13"/>
      <c r="D45" s="13"/>
      <c r="E45" s="13"/>
      <c r="F45" s="13"/>
      <c r="G45" s="53"/>
      <c r="H45" s="13"/>
      <c r="I45" s="13"/>
      <c r="J45" s="13"/>
      <c r="K45" s="13"/>
      <c r="L45" s="13"/>
    </row>
    <row r="46" spans="1:12" s="14" customFormat="1" ht="12.75" customHeight="1" x14ac:dyDescent="0.2">
      <c r="A46" s="13"/>
      <c r="B46" s="13"/>
      <c r="C46" s="13"/>
      <c r="D46" s="13"/>
      <c r="E46" s="13"/>
      <c r="F46" s="13"/>
      <c r="G46" s="53"/>
      <c r="H46" s="13"/>
      <c r="I46" s="13"/>
      <c r="J46" s="13"/>
      <c r="K46" s="13"/>
      <c r="L46" s="13"/>
    </row>
    <row r="47" spans="1:12" s="14" customFormat="1" ht="12.75" customHeight="1" x14ac:dyDescent="0.2">
      <c r="A47" s="13"/>
      <c r="B47" s="13"/>
      <c r="C47" s="13"/>
      <c r="D47" s="13"/>
      <c r="E47" s="13"/>
      <c r="F47" s="13"/>
      <c r="G47" s="53"/>
      <c r="H47" s="13"/>
      <c r="I47" s="13"/>
      <c r="J47" s="13"/>
      <c r="K47" s="13"/>
      <c r="L47" s="13"/>
    </row>
    <row r="48" spans="1:12" s="14" customFormat="1" ht="12.75" customHeight="1" x14ac:dyDescent="0.2">
      <c r="A48" s="13"/>
      <c r="B48" s="13"/>
      <c r="C48" s="13"/>
      <c r="D48" s="13"/>
      <c r="E48" s="13"/>
      <c r="F48" s="13"/>
      <c r="G48" s="53"/>
      <c r="H48" s="13"/>
      <c r="I48" s="13"/>
      <c r="J48" s="13"/>
      <c r="K48" s="13"/>
      <c r="L48" s="13"/>
    </row>
    <row r="49" spans="1:12" s="14" customFormat="1" ht="12.75" customHeight="1" x14ac:dyDescent="0.2">
      <c r="A49" s="13"/>
      <c r="B49" s="13"/>
      <c r="C49" s="13"/>
      <c r="D49" s="61" t="s">
        <v>60</v>
      </c>
      <c r="E49" s="62"/>
      <c r="F49" s="62"/>
      <c r="G49" s="62"/>
      <c r="H49" s="62"/>
      <c r="I49" s="62"/>
      <c r="J49" s="13"/>
      <c r="K49" s="13"/>
      <c r="L49" s="13"/>
    </row>
    <row r="50" spans="1:12" s="14" customFormat="1" ht="12.75" customHeight="1" x14ac:dyDescent="0.2">
      <c r="A50" s="13"/>
      <c r="B50" s="13"/>
      <c r="C50" s="13"/>
      <c r="D50" s="63" t="s">
        <v>61</v>
      </c>
      <c r="E50" s="62"/>
      <c r="F50" s="62"/>
      <c r="G50" s="62"/>
      <c r="H50" s="62"/>
      <c r="I50" s="62"/>
      <c r="J50" s="13"/>
      <c r="K50" s="13"/>
      <c r="L50" s="13"/>
    </row>
    <row r="51" spans="1:12" s="14" customFormat="1" ht="12.75" customHeight="1" x14ac:dyDescent="0.2">
      <c r="A51" s="13"/>
      <c r="B51" s="13"/>
      <c r="C51" s="13"/>
      <c r="D51" s="63" t="s">
        <v>62</v>
      </c>
      <c r="E51" s="62"/>
      <c r="F51" s="62"/>
      <c r="G51" s="62"/>
      <c r="H51" s="62"/>
      <c r="I51" s="62"/>
      <c r="J51" s="13"/>
      <c r="K51" s="13"/>
      <c r="L51" s="13"/>
    </row>
    <row r="52" spans="1:12" s="14" customFormat="1" ht="12.75" customHeight="1" x14ac:dyDescent="0.2">
      <c r="A52" s="13"/>
      <c r="B52" s="13"/>
      <c r="C52" s="13"/>
      <c r="D52" s="61" t="s">
        <v>63</v>
      </c>
      <c r="E52" s="62"/>
      <c r="F52" s="62"/>
      <c r="G52" s="62"/>
      <c r="H52" s="62"/>
      <c r="I52" s="62"/>
      <c r="J52" s="13"/>
      <c r="K52" s="13"/>
      <c r="L52" s="13"/>
    </row>
    <row r="53" spans="1:12" s="14" customFormat="1" ht="12.75" customHeight="1" x14ac:dyDescent="0.2">
      <c r="A53" s="13"/>
      <c r="B53" s="13"/>
      <c r="C53" s="13"/>
      <c r="D53" s="61" t="s">
        <v>64</v>
      </c>
      <c r="E53" s="62"/>
      <c r="F53" s="62"/>
      <c r="G53" s="62"/>
      <c r="H53" s="62"/>
      <c r="I53" s="62"/>
      <c r="J53" s="13"/>
      <c r="K53" s="13"/>
      <c r="L53" s="13"/>
    </row>
    <row r="54" spans="1:12" s="14" customFormat="1" ht="12.75" customHeight="1" x14ac:dyDescent="0.2">
      <c r="A54" s="13"/>
      <c r="B54" s="13"/>
      <c r="C54" s="13"/>
      <c r="D54" s="64" t="s">
        <v>65</v>
      </c>
      <c r="E54" s="62"/>
      <c r="F54" s="62"/>
      <c r="G54" s="62"/>
      <c r="H54" s="62"/>
      <c r="I54" s="62"/>
      <c r="J54" s="13"/>
      <c r="K54" s="13"/>
      <c r="L54" s="13"/>
    </row>
    <row r="55" spans="1:12" s="14" customFormat="1" ht="12.75" customHeight="1" x14ac:dyDescent="0.2">
      <c r="A55" s="65"/>
      <c r="B55" s="65"/>
      <c r="C55" s="13"/>
      <c r="D55" s="61" t="s">
        <v>66</v>
      </c>
      <c r="E55" s="62"/>
      <c r="F55" s="62"/>
      <c r="G55" s="62"/>
      <c r="H55" s="62"/>
      <c r="I55" s="62"/>
      <c r="J55" s="13"/>
      <c r="K55" s="13"/>
      <c r="L55" s="13"/>
    </row>
    <row r="56" spans="1:12" s="14" customFormat="1" ht="12.75" customHeight="1" x14ac:dyDescent="0.2">
      <c r="A56" s="65"/>
      <c r="B56" s="65"/>
      <c r="C56" s="13"/>
      <c r="D56" s="61" t="s">
        <v>67</v>
      </c>
      <c r="E56" s="62"/>
      <c r="F56" s="62"/>
      <c r="G56" s="62"/>
      <c r="H56" s="62"/>
      <c r="I56" s="62"/>
      <c r="J56" s="13"/>
      <c r="K56" s="13"/>
      <c r="L56" s="13"/>
    </row>
    <row r="57" spans="1:12" s="14" customFormat="1" ht="12.75" customHeight="1" x14ac:dyDescent="0.2">
      <c r="A57" s="65"/>
      <c r="B57" s="65"/>
      <c r="C57" s="13"/>
      <c r="D57" s="66" t="s">
        <v>68</v>
      </c>
      <c r="E57" s="13"/>
      <c r="F57" s="13"/>
      <c r="G57" s="13"/>
      <c r="H57" s="13"/>
      <c r="I57" s="13"/>
      <c r="J57" s="13"/>
      <c r="K57" s="13"/>
      <c r="L57" s="13"/>
    </row>
    <row r="58" spans="1:12" s="14" customFormat="1" ht="12.75" customHeight="1" x14ac:dyDescent="0.2">
      <c r="A58" s="65"/>
      <c r="B58" s="65"/>
      <c r="C58" s="13"/>
      <c r="D58" s="67" t="s">
        <v>69</v>
      </c>
      <c r="E58" s="13"/>
      <c r="F58" s="13"/>
      <c r="G58" s="13"/>
      <c r="H58" s="13"/>
      <c r="I58" s="13"/>
      <c r="J58" s="13"/>
      <c r="K58" s="13"/>
      <c r="L58" s="13"/>
    </row>
    <row r="59" spans="1:12" s="14" customFormat="1" ht="12.75" customHeight="1" x14ac:dyDescent="0.2">
      <c r="A59" s="65"/>
      <c r="B59" s="65"/>
      <c r="C59" s="13"/>
      <c r="D59" s="66" t="s">
        <v>70</v>
      </c>
      <c r="K59" s="13"/>
      <c r="L59" s="13"/>
    </row>
    <row r="60" spans="1:12" s="14" customFormat="1" ht="12.75" customHeight="1" x14ac:dyDescent="0.2">
      <c r="A60" s="65"/>
      <c r="B60" s="65"/>
      <c r="C60" s="13"/>
      <c r="D60" s="66" t="s">
        <v>71</v>
      </c>
      <c r="E60" s="13"/>
      <c r="F60" s="13"/>
      <c r="G60" s="68" t="s">
        <v>72</v>
      </c>
      <c r="H60" s="13"/>
      <c r="I60" s="13"/>
      <c r="J60" s="13"/>
      <c r="K60" s="13"/>
      <c r="L60" s="13"/>
    </row>
    <row r="61" spans="1:12" s="14" customFormat="1" ht="12.75" customHeight="1" x14ac:dyDescent="0.2">
      <c r="A61" s="65"/>
      <c r="B61" s="65"/>
      <c r="C61" s="13"/>
      <c r="D61" s="66" t="s">
        <v>73</v>
      </c>
      <c r="E61" s="64"/>
      <c r="F61" s="69" t="s">
        <v>74</v>
      </c>
      <c r="G61" s="64"/>
      <c r="H61" s="64"/>
      <c r="I61" s="64"/>
      <c r="J61" s="64"/>
      <c r="L61" s="13"/>
    </row>
    <row r="62" spans="1:12" s="14" customFormat="1" ht="12.75" customHeight="1" x14ac:dyDescent="0.2">
      <c r="A62" s="65"/>
      <c r="B62" s="65"/>
      <c r="C62" s="13"/>
      <c r="D62" s="67" t="s">
        <v>75</v>
      </c>
      <c r="E62" s="62"/>
      <c r="F62" s="62"/>
      <c r="G62" s="62"/>
      <c r="H62" s="62"/>
      <c r="I62" s="62"/>
      <c r="J62" s="62"/>
      <c r="K62" s="13"/>
      <c r="L62" s="13"/>
    </row>
    <row r="63" spans="1:12" s="14" customFormat="1" ht="12.75" customHeight="1" x14ac:dyDescent="0.2">
      <c r="A63" s="65"/>
      <c r="B63" s="65"/>
      <c r="C63" s="13"/>
      <c r="D63" s="66" t="s">
        <v>76</v>
      </c>
      <c r="E63" s="62"/>
      <c r="F63" s="62"/>
      <c r="G63" s="62"/>
      <c r="H63" s="62"/>
      <c r="I63" s="62"/>
      <c r="J63" s="62"/>
      <c r="K63" s="13"/>
      <c r="L63" s="13"/>
    </row>
    <row r="64" spans="1:12" s="14" customFormat="1" ht="12.75" customHeight="1" x14ac:dyDescent="0.2">
      <c r="A64" s="62"/>
      <c r="B64" s="65"/>
      <c r="C64" s="62"/>
      <c r="D64" s="66" t="s">
        <v>77</v>
      </c>
      <c r="E64" s="62"/>
      <c r="F64" s="62"/>
      <c r="G64" s="62"/>
      <c r="H64" s="13"/>
      <c r="I64" s="13"/>
      <c r="J64" s="13"/>
      <c r="K64" s="13"/>
      <c r="L64" s="62"/>
    </row>
    <row r="65" spans="1:12" ht="14.25" x14ac:dyDescent="0.2">
      <c r="A65" s="70"/>
      <c r="B65" s="67"/>
      <c r="C65" s="67"/>
      <c r="D65" s="67"/>
      <c r="E65" s="67"/>
      <c r="F65" s="67"/>
      <c r="G65" s="67"/>
      <c r="H65" s="67"/>
      <c r="I65" s="67"/>
      <c r="J65" s="67"/>
      <c r="K65" s="67"/>
      <c r="L65" s="5"/>
    </row>
    <row r="66" spans="1:12" ht="25.5" customHeight="1" x14ac:dyDescent="0.2">
      <c r="A66" s="1" t="s">
        <v>0</v>
      </c>
      <c r="B66" s="1"/>
      <c r="C66" s="1"/>
      <c r="D66" s="1"/>
      <c r="E66" s="1"/>
      <c r="F66" s="1"/>
      <c r="G66" s="1"/>
      <c r="H66" s="1"/>
      <c r="I66" s="1"/>
      <c r="J66" s="1"/>
      <c r="K66" s="1"/>
      <c r="L66" s="2"/>
    </row>
    <row r="67" spans="1:12" ht="25.5" customHeight="1" x14ac:dyDescent="0.2">
      <c r="A67" s="1"/>
      <c r="B67" s="1"/>
      <c r="C67" s="1"/>
      <c r="D67" s="1"/>
      <c r="E67" s="1"/>
      <c r="F67" s="1"/>
      <c r="G67" s="1"/>
      <c r="H67" s="1"/>
      <c r="I67" s="1"/>
      <c r="J67" s="1"/>
      <c r="K67" s="1"/>
      <c r="L67" s="2"/>
    </row>
    <row r="68" spans="1:12" ht="25.5" customHeight="1" x14ac:dyDescent="0.2">
      <c r="A68" s="3"/>
      <c r="B68" s="3"/>
      <c r="C68" s="3"/>
      <c r="D68" s="3"/>
      <c r="E68" s="3"/>
      <c r="F68" s="3"/>
      <c r="G68" s="3"/>
      <c r="H68" s="3"/>
      <c r="I68" s="3"/>
      <c r="J68" s="3"/>
      <c r="K68" s="3"/>
      <c r="L68" s="4"/>
    </row>
    <row r="69" spans="1:12" s="14" customFormat="1" x14ac:dyDescent="0.2">
      <c r="A69" s="13"/>
      <c r="B69" s="13"/>
      <c r="C69" s="13"/>
      <c r="D69" s="13"/>
      <c r="E69" s="13"/>
      <c r="F69" s="13"/>
      <c r="G69" s="13"/>
      <c r="H69" s="13"/>
      <c r="I69" s="13"/>
      <c r="J69" s="13"/>
      <c r="K69" s="13"/>
      <c r="L69" s="13"/>
    </row>
    <row r="70" spans="1:12" s="14" customFormat="1" x14ac:dyDescent="0.2">
      <c r="A70" s="12" t="s">
        <v>78</v>
      </c>
      <c r="B70" s="13"/>
      <c r="C70" s="13"/>
      <c r="D70" s="13"/>
      <c r="E70" s="13"/>
      <c r="F70" s="13"/>
      <c r="G70" s="13"/>
      <c r="H70" s="13"/>
      <c r="I70" s="13"/>
      <c r="J70" s="13"/>
      <c r="K70" s="13"/>
      <c r="L70" s="13"/>
    </row>
    <row r="71" spans="1:12" s="14" customFormat="1" ht="25.5" x14ac:dyDescent="0.2">
      <c r="A71" s="13"/>
      <c r="B71" s="71" t="str">
        <f>"Value as at "&amp;TEXT(EOMONTH('[1]Cash Manager Input'!$E$5,-1)+1,"DD-MM-YY")&amp;" 
for the reporting period"</f>
        <v>Value as at 01-07-22 
for the reporting period</v>
      </c>
      <c r="C71" s="15" t="str">
        <f>'[3]Annex 2D'!B71</f>
        <v>Value as at 01-06-22 
for the reporting period</v>
      </c>
      <c r="D71" s="72" t="s">
        <v>79</v>
      </c>
      <c r="E71" s="13"/>
      <c r="F71" s="28"/>
      <c r="G71" s="13"/>
      <c r="H71" s="13"/>
      <c r="I71" s="13"/>
      <c r="J71" s="13"/>
      <c r="K71" s="13"/>
      <c r="L71" s="13"/>
    </row>
    <row r="72" spans="1:12" s="14" customFormat="1" x14ac:dyDescent="0.2">
      <c r="A72" s="47" t="s">
        <v>80</v>
      </c>
      <c r="B72" s="48"/>
      <c r="C72" s="48"/>
      <c r="D72" s="73"/>
      <c r="E72" s="13"/>
      <c r="F72" s="28"/>
      <c r="G72" s="13"/>
      <c r="H72" s="13"/>
      <c r="I72" s="13"/>
      <c r="J72" s="13"/>
      <c r="K72" s="13"/>
      <c r="L72" s="13"/>
    </row>
    <row r="73" spans="1:12" s="14" customFormat="1" x14ac:dyDescent="0.2">
      <c r="A73" s="47" t="s">
        <v>81</v>
      </c>
      <c r="B73" s="48">
        <f>ROUND('[1]LLP Revnue Waterfall'!$D$23
+'[1]LLP Revnue Waterfall'!$D$24
+'[1]LLP Revnue Waterfall'!$D$25
+'[1]LLP Revnue Waterfall'!$D$31
+'[1]LLP Revnue Waterfall'!$D$32
-'[1]LLP Revnue Waterfall'!$D$47
-'[1]LLP Revnue Waterfall'!$D$54
-'[1]LLP Revnue Waterfall'!$D$56,2)</f>
        <v>35385944.030000001</v>
      </c>
      <c r="C73" s="48">
        <f>'[3]Annex 2D'!B73</f>
        <v>34462839.950000003</v>
      </c>
      <c r="D73" s="73" t="s">
        <v>26</v>
      </c>
      <c r="E73" s="13"/>
      <c r="F73" s="28"/>
      <c r="G73" s="13"/>
      <c r="H73" s="13"/>
      <c r="I73" s="13"/>
      <c r="J73" s="13"/>
      <c r="K73" s="13"/>
      <c r="L73" s="13"/>
    </row>
    <row r="74" spans="1:12" s="14" customFormat="1" x14ac:dyDescent="0.2">
      <c r="A74" s="47" t="s">
        <v>82</v>
      </c>
      <c r="B74" s="48">
        <f>ROUND('[1]LLP Revnue Waterfall'!$D$28
+'[1]LLP Revnue Waterfall'!$D$29
+'[1]LLP Revnue Waterfall'!$D$30
+'[1]LLP Revnue Waterfall'!$D$37
+'[1]LLP Revnue Waterfall'!$D$38
+'[1]LLP Revnue Waterfall'!$D$39,2)</f>
        <v>2487381.5099999998</v>
      </c>
      <c r="C74" s="48">
        <f>'[3]Annex 2D'!B74</f>
        <v>2193360.96</v>
      </c>
      <c r="D74" s="73" t="s">
        <v>26</v>
      </c>
      <c r="E74" s="13"/>
      <c r="F74" s="28"/>
      <c r="G74" s="13"/>
      <c r="H74" s="13"/>
      <c r="I74" s="13"/>
      <c r="J74" s="13"/>
      <c r="K74" s="13"/>
      <c r="L74" s="13"/>
    </row>
    <row r="75" spans="1:12" s="14" customFormat="1" x14ac:dyDescent="0.2">
      <c r="A75" s="47" t="s">
        <v>83</v>
      </c>
      <c r="B75" s="48">
        <f>ROUND('[1]LLP Revnue Waterfall'!$D$34,2)</f>
        <v>0</v>
      </c>
      <c r="C75" s="48">
        <f>'[3]Annex 2D'!B75</f>
        <v>0</v>
      </c>
      <c r="D75" s="73" t="s">
        <v>26</v>
      </c>
      <c r="E75" s="74"/>
      <c r="F75" s="28"/>
      <c r="G75" s="13"/>
      <c r="H75" s="13"/>
      <c r="I75" s="13"/>
      <c r="J75" s="13"/>
      <c r="K75" s="13"/>
      <c r="L75" s="13"/>
    </row>
    <row r="76" spans="1:12" s="14" customFormat="1" x14ac:dyDescent="0.2">
      <c r="A76" s="47" t="s">
        <v>84</v>
      </c>
      <c r="B76" s="48">
        <f>ROUND('[1]LLP Revnue Waterfall'!$D$43,2)</f>
        <v>0</v>
      </c>
      <c r="C76" s="48">
        <f>'[3]Annex 2D'!B76</f>
        <v>0</v>
      </c>
      <c r="D76" s="73" t="s">
        <v>26</v>
      </c>
      <c r="E76" s="13"/>
      <c r="F76" s="28"/>
      <c r="G76" s="13"/>
      <c r="H76" s="13"/>
      <c r="I76" s="13"/>
      <c r="J76" s="13"/>
      <c r="K76" s="13"/>
      <c r="L76" s="13"/>
    </row>
    <row r="77" spans="1:12" s="14" customFormat="1" x14ac:dyDescent="0.2">
      <c r="A77" s="47" t="s">
        <v>85</v>
      </c>
      <c r="B77" s="48">
        <f>ROUND('[1]LLP Revnue Waterfall'!$D$36,2)</f>
        <v>11575206.449999999</v>
      </c>
      <c r="C77" s="48">
        <f>'[3]Annex 2D'!B77</f>
        <v>13151810.060000001</v>
      </c>
      <c r="D77" s="73" t="s">
        <v>26</v>
      </c>
      <c r="E77" s="13"/>
      <c r="F77" s="75"/>
      <c r="G77" s="74"/>
      <c r="H77" s="13"/>
      <c r="I77" s="13"/>
      <c r="J77" s="13"/>
      <c r="K77" s="13"/>
      <c r="L77" s="13"/>
    </row>
    <row r="78" spans="1:12" s="14" customFormat="1" x14ac:dyDescent="0.2">
      <c r="A78" s="47" t="s">
        <v>86</v>
      </c>
      <c r="B78" s="48">
        <f>ROUND('[1]LLP Revnue Waterfall'!$D$13,2)</f>
        <v>49448531.990000002</v>
      </c>
      <c r="C78" s="48">
        <f>'[3]Annex 2D'!B78</f>
        <v>49808010.969999999</v>
      </c>
      <c r="D78" s="73" t="s">
        <v>26</v>
      </c>
      <c r="E78" s="13"/>
      <c r="F78" s="28"/>
      <c r="G78" s="13"/>
      <c r="H78" s="13"/>
      <c r="I78" s="13"/>
      <c r="J78" s="13"/>
      <c r="K78" s="13"/>
      <c r="L78" s="13"/>
    </row>
    <row r="79" spans="1:12" s="14" customFormat="1" ht="14.25" x14ac:dyDescent="0.2">
      <c r="A79" s="47" t="s">
        <v>87</v>
      </c>
      <c r="B79" s="48">
        <f>ROUND('[1]LLP Revnue Waterfall'!$D$143
+'[1]LLP Revnue Waterfall'!$D$145,2)</f>
        <v>1979928.86</v>
      </c>
      <c r="C79" s="48">
        <f>'[3]Annex 2D'!B79</f>
        <v>1858213.47</v>
      </c>
      <c r="D79" s="73" t="s">
        <v>26</v>
      </c>
      <c r="E79" s="13"/>
      <c r="F79" s="75"/>
      <c r="G79" s="74"/>
      <c r="H79" s="13"/>
      <c r="I79" s="13"/>
      <c r="J79" s="13"/>
      <c r="K79" s="13"/>
      <c r="L79" s="13"/>
    </row>
    <row r="80" spans="1:12" s="14" customFormat="1" ht="14.25" x14ac:dyDescent="0.2">
      <c r="A80" s="47" t="s">
        <v>88</v>
      </c>
      <c r="B80" s="48">
        <f>ROUND('[1]LLP Revnue Waterfall'!$D$153,2)</f>
        <v>0</v>
      </c>
      <c r="C80" s="48">
        <f>'[3]Annex 2D'!B80</f>
        <v>0</v>
      </c>
      <c r="D80" s="73" t="s">
        <v>26</v>
      </c>
      <c r="E80" s="13"/>
      <c r="F80" s="28"/>
      <c r="G80" s="13"/>
      <c r="H80" s="13"/>
      <c r="I80" s="13"/>
      <c r="J80" s="13"/>
      <c r="K80" s="13"/>
      <c r="L80" s="13"/>
    </row>
    <row r="81" spans="1:12" s="14" customFormat="1" ht="14.25" x14ac:dyDescent="0.2">
      <c r="A81" s="47" t="s">
        <v>89</v>
      </c>
      <c r="B81" s="48">
        <f>ROUND('[1]LLP Revnue Waterfall'!$D$155,2)</f>
        <v>16714549.609999999</v>
      </c>
      <c r="C81" s="48">
        <f>'[3]Annex 2D'!B81</f>
        <v>16374043.140000001</v>
      </c>
      <c r="D81" s="73" t="s">
        <v>26</v>
      </c>
      <c r="E81" s="13"/>
      <c r="F81" s="28"/>
      <c r="G81" s="13"/>
      <c r="H81" s="13"/>
      <c r="I81" s="13"/>
      <c r="J81" s="13"/>
      <c r="K81" s="13"/>
      <c r="L81" s="13"/>
    </row>
    <row r="82" spans="1:12" s="14" customFormat="1" ht="14.25" x14ac:dyDescent="0.2">
      <c r="A82" s="47" t="s">
        <v>90</v>
      </c>
      <c r="B82" s="48">
        <f>ROUND('[1]LLP Revnue Waterfall'!$D$164,2)</f>
        <v>7366850.5</v>
      </c>
      <c r="C82" s="48">
        <f>'[3]Annex 2D'!B82</f>
        <v>7292744.8700000001</v>
      </c>
      <c r="D82" s="73" t="s">
        <v>26</v>
      </c>
      <c r="E82" s="13"/>
      <c r="F82" s="28"/>
      <c r="G82" s="13"/>
      <c r="H82" s="13"/>
      <c r="I82" s="13"/>
      <c r="J82" s="13"/>
      <c r="K82" s="13"/>
      <c r="L82" s="13"/>
    </row>
    <row r="83" spans="1:12" s="14" customFormat="1" ht="14.25" x14ac:dyDescent="0.2">
      <c r="A83" s="47" t="s">
        <v>91</v>
      </c>
      <c r="B83" s="48">
        <f>ROUND('[1]LLP Revnue Waterfall'!$D$169,2)</f>
        <v>14432861.310000001</v>
      </c>
      <c r="C83" s="48">
        <f>'[3]Annex 2D'!B83</f>
        <v>8855419.3200000003</v>
      </c>
      <c r="D83" s="73" t="s">
        <v>26</v>
      </c>
      <c r="E83" s="13"/>
      <c r="F83" s="28"/>
      <c r="G83" s="13"/>
      <c r="H83" s="13"/>
      <c r="I83" s="13"/>
      <c r="J83" s="13"/>
      <c r="K83" s="13"/>
      <c r="L83" s="13"/>
    </row>
    <row r="84" spans="1:12" s="14" customFormat="1" ht="14.25" x14ac:dyDescent="0.2">
      <c r="A84" s="47" t="s">
        <v>92</v>
      </c>
      <c r="B84" s="48">
        <f>ROUND('[1]LLP Revnue Waterfall'!$D$175,2)</f>
        <v>8954341.7100000009</v>
      </c>
      <c r="C84" s="48">
        <f>'[3]Annex 2D'!B84</f>
        <v>15427590.17</v>
      </c>
      <c r="D84" s="73" t="s">
        <v>26</v>
      </c>
      <c r="E84" s="13"/>
      <c r="F84" s="28"/>
      <c r="G84" s="13"/>
      <c r="H84" s="13"/>
      <c r="I84" s="13"/>
      <c r="J84" s="13"/>
      <c r="K84" s="13"/>
      <c r="L84" s="13"/>
    </row>
    <row r="85" spans="1:12" s="14" customFormat="1" ht="14.25" x14ac:dyDescent="0.2">
      <c r="A85" s="47" t="s">
        <v>93</v>
      </c>
      <c r="B85" s="48">
        <f>ROUND('[1]LLP Revnue Waterfall'!$D$177,2)</f>
        <v>0</v>
      </c>
      <c r="C85" s="48">
        <f>'[3]Annex 2D'!B85</f>
        <v>0</v>
      </c>
      <c r="D85" s="73" t="s">
        <v>26</v>
      </c>
      <c r="E85" s="13"/>
      <c r="F85" s="28"/>
      <c r="G85" s="13"/>
      <c r="H85" s="13"/>
      <c r="I85" s="13"/>
      <c r="J85" s="13"/>
      <c r="K85" s="13"/>
      <c r="L85" s="13"/>
    </row>
    <row r="86" spans="1:12" s="14" customFormat="1" x14ac:dyDescent="0.2">
      <c r="A86" s="47" t="s">
        <v>94</v>
      </c>
      <c r="B86" s="48">
        <f>ROUND(SUM(B79:B85),2)</f>
        <v>49448531.990000002</v>
      </c>
      <c r="C86" s="48">
        <f>'[3]Annex 2D'!B86</f>
        <v>49808010.969999999</v>
      </c>
      <c r="D86" s="73" t="s">
        <v>26</v>
      </c>
      <c r="E86" s="13"/>
      <c r="F86" s="28"/>
      <c r="G86" s="13"/>
      <c r="H86" s="13"/>
      <c r="I86" s="13"/>
      <c r="J86" s="13"/>
      <c r="K86" s="13"/>
      <c r="L86" s="13"/>
    </row>
    <row r="87" spans="1:12" s="14" customFormat="1" x14ac:dyDescent="0.2">
      <c r="A87" s="47" t="s">
        <v>95</v>
      </c>
      <c r="B87" s="48"/>
      <c r="C87" s="48">
        <f>'[3]Annex 2D'!B87</f>
        <v>0</v>
      </c>
      <c r="D87" s="73"/>
      <c r="E87" s="13"/>
      <c r="F87" s="28"/>
      <c r="G87" s="13"/>
      <c r="H87" s="13"/>
      <c r="I87" s="13"/>
      <c r="J87" s="13"/>
      <c r="K87" s="13"/>
      <c r="L87" s="13"/>
    </row>
    <row r="88" spans="1:12" s="14" customFormat="1" x14ac:dyDescent="0.2">
      <c r="A88" s="47" t="s">
        <v>96</v>
      </c>
      <c r="B88" s="48">
        <f>ROUND('[1]LLP Principal Waterfall'!$D$19
+'[1]LLP Principal Waterfall'!$D$25
-'[1]LLP Principal Waterfall'!$D$30,2)</f>
        <v>425286564.94</v>
      </c>
      <c r="C88" s="48">
        <f>'[3]Annex 2D'!B88</f>
        <v>409368023.30000001</v>
      </c>
      <c r="D88" s="73" t="s">
        <v>26</v>
      </c>
      <c r="E88" s="13"/>
      <c r="F88" s="28"/>
      <c r="G88" s="13"/>
      <c r="H88" s="13"/>
      <c r="I88" s="13"/>
      <c r="J88" s="13"/>
      <c r="K88" s="13"/>
      <c r="L88" s="13"/>
    </row>
    <row r="89" spans="1:12" s="14" customFormat="1" x14ac:dyDescent="0.2">
      <c r="A89" s="47" t="s">
        <v>97</v>
      </c>
      <c r="B89" s="48">
        <f>ROUND('[1]LLP Principal Waterfall'!$D$18,2)</f>
        <v>2089853964.96</v>
      </c>
      <c r="C89" s="48">
        <f>'[3]Annex 2D'!B89</f>
        <v>2089853964.96</v>
      </c>
      <c r="D89" s="73" t="s">
        <v>26</v>
      </c>
      <c r="E89" s="74"/>
      <c r="F89" s="28"/>
      <c r="G89" s="13"/>
      <c r="H89" s="13"/>
      <c r="I89" s="13"/>
      <c r="J89" s="13"/>
      <c r="K89" s="13"/>
      <c r="L89" s="13"/>
    </row>
    <row r="90" spans="1:12" s="14" customFormat="1" x14ac:dyDescent="0.2">
      <c r="A90" s="47" t="s">
        <v>98</v>
      </c>
      <c r="B90" s="48">
        <f>ROUND('[1]LLP Principal Waterfall'!$D$24,2)</f>
        <v>0</v>
      </c>
      <c r="C90" s="48">
        <f>'[3]Annex 2D'!B90</f>
        <v>0</v>
      </c>
      <c r="D90" s="73" t="s">
        <v>26</v>
      </c>
      <c r="E90" s="13"/>
      <c r="F90" s="28"/>
      <c r="G90" s="13"/>
      <c r="H90" s="13"/>
      <c r="I90" s="13"/>
      <c r="J90" s="13"/>
      <c r="K90" s="13"/>
      <c r="L90" s="13"/>
    </row>
    <row r="91" spans="1:12" s="14" customFormat="1" x14ac:dyDescent="0.2">
      <c r="A91" s="47" t="s">
        <v>99</v>
      </c>
      <c r="B91" s="48">
        <f>ROUND('[1]LLP Principal Waterfall'!$D$28,2)</f>
        <v>0</v>
      </c>
      <c r="C91" s="48">
        <f>'[3]Annex 2D'!B91</f>
        <v>0</v>
      </c>
      <c r="D91" s="73" t="s">
        <v>26</v>
      </c>
      <c r="E91" s="74"/>
      <c r="F91" s="28"/>
      <c r="G91" s="13"/>
      <c r="H91" s="13"/>
      <c r="I91" s="13"/>
      <c r="J91" s="13"/>
      <c r="K91" s="13"/>
      <c r="L91" s="13"/>
    </row>
    <row r="92" spans="1:12" s="14" customFormat="1" x14ac:dyDescent="0.2">
      <c r="A92" s="47" t="s">
        <v>100</v>
      </c>
      <c r="B92" s="48">
        <f>ROUND('[1]LLP Principal Waterfall'!$D$27,2)</f>
        <v>0</v>
      </c>
      <c r="C92" s="48">
        <f>'[3]Annex 2D'!B92</f>
        <v>0</v>
      </c>
      <c r="D92" s="73" t="s">
        <v>26</v>
      </c>
      <c r="E92" s="13"/>
      <c r="F92" s="28"/>
      <c r="G92" s="13"/>
      <c r="H92" s="13"/>
      <c r="I92" s="13"/>
      <c r="J92" s="13"/>
      <c r="K92" s="13"/>
      <c r="L92" s="13"/>
    </row>
    <row r="93" spans="1:12" s="14" customFormat="1" x14ac:dyDescent="0.2">
      <c r="A93" s="47" t="s">
        <v>101</v>
      </c>
      <c r="B93" s="48">
        <f>ROUND(SUM(B88:B92),2)</f>
        <v>2515140529.9000001</v>
      </c>
      <c r="C93" s="48">
        <f>'[3]Annex 2D'!B93</f>
        <v>2499221988.2600002</v>
      </c>
      <c r="D93" s="73" t="s">
        <v>26</v>
      </c>
      <c r="E93" s="13"/>
      <c r="F93" s="28"/>
      <c r="G93" s="13"/>
      <c r="H93" s="13"/>
      <c r="I93" s="13"/>
      <c r="J93" s="13"/>
      <c r="K93" s="13"/>
      <c r="L93" s="13"/>
    </row>
    <row r="94" spans="1:12" s="14" customFormat="1" ht="14.25" x14ac:dyDescent="0.2">
      <c r="A94" s="47" t="s">
        <v>102</v>
      </c>
      <c r="B94" s="48">
        <f>ROUND('[1]LLP Principal Waterfall'!$D$304,2)</f>
        <v>0</v>
      </c>
      <c r="C94" s="48">
        <f>'[3]Annex 2D'!B94</f>
        <v>0</v>
      </c>
      <c r="D94" s="73" t="s">
        <v>26</v>
      </c>
      <c r="E94" s="13"/>
      <c r="F94" s="28"/>
      <c r="G94" s="13"/>
      <c r="H94" s="13"/>
      <c r="I94" s="13"/>
      <c r="J94" s="13"/>
      <c r="K94" s="13"/>
      <c r="L94" s="13"/>
    </row>
    <row r="95" spans="1:12" s="14" customFormat="1" ht="14.25" x14ac:dyDescent="0.2">
      <c r="A95" s="47" t="s">
        <v>103</v>
      </c>
      <c r="B95" s="48">
        <f>ROUND('[1]LLP Principal Waterfall'!$D$310,2)</f>
        <v>425286564.94</v>
      </c>
      <c r="C95" s="48">
        <f>'[3]Annex 2D'!B95</f>
        <v>409368023.30000001</v>
      </c>
      <c r="D95" s="73" t="s">
        <v>26</v>
      </c>
      <c r="E95" s="13"/>
      <c r="F95" s="28"/>
      <c r="G95" s="13"/>
      <c r="H95" s="13"/>
      <c r="I95" s="13"/>
      <c r="J95" s="13"/>
      <c r="K95" s="13"/>
      <c r="L95" s="13"/>
    </row>
    <row r="96" spans="1:12" s="14" customFormat="1" ht="14.25" x14ac:dyDescent="0.2">
      <c r="A96" s="47" t="s">
        <v>104</v>
      </c>
      <c r="B96" s="48">
        <f>ROUND('[1]LLP Principal Waterfall'!$D$312,2)</f>
        <v>0</v>
      </c>
      <c r="C96" s="48">
        <f>'[3]Annex 2D'!B96</f>
        <v>0</v>
      </c>
      <c r="D96" s="73" t="s">
        <v>26</v>
      </c>
      <c r="E96" s="13"/>
      <c r="F96" s="76"/>
      <c r="G96" s="62"/>
      <c r="H96" s="62"/>
      <c r="I96" s="62"/>
      <c r="J96" s="62"/>
      <c r="K96" s="62"/>
      <c r="L96" s="13"/>
    </row>
    <row r="97" spans="1:12" s="14" customFormat="1" ht="14.25" x14ac:dyDescent="0.2">
      <c r="A97" s="47" t="s">
        <v>105</v>
      </c>
      <c r="B97" s="48">
        <f>ROUND('[1]LLP Principal Waterfall'!$D$314,2)</f>
        <v>0</v>
      </c>
      <c r="C97" s="48">
        <f>'[3]Annex 2D'!B97</f>
        <v>0</v>
      </c>
      <c r="D97" s="73" t="s">
        <v>26</v>
      </c>
      <c r="E97" s="13"/>
      <c r="F97" s="61" t="s">
        <v>106</v>
      </c>
      <c r="G97" s="62"/>
      <c r="H97" s="62"/>
      <c r="I97" s="62"/>
      <c r="J97" s="62"/>
      <c r="K97" s="77"/>
      <c r="L97" s="13"/>
    </row>
    <row r="98" spans="1:12" s="14" customFormat="1" ht="14.25" x14ac:dyDescent="0.2">
      <c r="A98" s="47" t="s">
        <v>107</v>
      </c>
      <c r="B98" s="78">
        <f>ROUND('[1]LLP Principal Waterfall'!$D$318,2)</f>
        <v>0</v>
      </c>
      <c r="C98" s="48">
        <f>'[3]Annex 2D'!B98</f>
        <v>0</v>
      </c>
      <c r="D98" s="73" t="s">
        <v>26</v>
      </c>
      <c r="E98" s="13"/>
      <c r="F98" s="61" t="s">
        <v>108</v>
      </c>
      <c r="G98" s="62"/>
      <c r="H98" s="62"/>
      <c r="I98" s="62"/>
      <c r="J98" s="62"/>
      <c r="K98" s="77"/>
      <c r="L98" s="13"/>
    </row>
    <row r="99" spans="1:12" s="14" customFormat="1" x14ac:dyDescent="0.2">
      <c r="A99" s="47" t="s">
        <v>94</v>
      </c>
      <c r="B99" s="48">
        <f>ROUND(SUM(B94:B98),2)</f>
        <v>425286564.94</v>
      </c>
      <c r="C99" s="48">
        <f>'[3]Annex 2D'!B99</f>
        <v>409368023.30000001</v>
      </c>
      <c r="D99" s="73" t="s">
        <v>26</v>
      </c>
      <c r="E99" s="13"/>
      <c r="F99" s="64" t="s">
        <v>109</v>
      </c>
      <c r="G99" s="62"/>
      <c r="H99" s="62"/>
      <c r="I99" s="62"/>
      <c r="J99" s="62"/>
      <c r="K99" s="62"/>
      <c r="L99" s="13"/>
    </row>
    <row r="100" spans="1:12" s="14" customFormat="1" ht="14.25" x14ac:dyDescent="0.2">
      <c r="A100" s="79" t="s">
        <v>110</v>
      </c>
      <c r="B100" s="48">
        <f>ROUND('[2]GIC Rec @ Calc Date'!E30,2)</f>
        <v>81429234.920000002</v>
      </c>
      <c r="C100" s="48">
        <f>'[3]Annex 2D'!B100</f>
        <v>72573815.599999994</v>
      </c>
      <c r="D100" s="48">
        <f>B100</f>
        <v>81429234.920000002</v>
      </c>
      <c r="E100" s="13"/>
      <c r="F100" s="61" t="s">
        <v>111</v>
      </c>
      <c r="G100" s="62"/>
      <c r="H100" s="62"/>
      <c r="I100" s="62"/>
      <c r="J100" s="62"/>
      <c r="K100" s="77"/>
      <c r="L100" s="13"/>
    </row>
    <row r="101" spans="1:12" s="14" customFormat="1" ht="14.25" x14ac:dyDescent="0.2">
      <c r="A101" s="79" t="s">
        <v>112</v>
      </c>
      <c r="B101" s="52">
        <f>ROUND('[2]GIC Rec @ Calc Date'!E32+'[2]GIC Rec @ Calc Date'!E34+'[2]GIC Rec @ Calc Date'!E36+'[2]GIC Rec @ Calc Date'!E38+'[2]GIC Rec @ Calc Date'!E48,2)</f>
        <v>4600941.46</v>
      </c>
      <c r="C101" s="48">
        <f>'[3]Annex 2D'!B101</f>
        <v>2113667.42</v>
      </c>
      <c r="D101" s="48">
        <f>B101</f>
        <v>4600941.46</v>
      </c>
      <c r="E101" s="13"/>
      <c r="F101" s="64" t="s">
        <v>113</v>
      </c>
      <c r="G101" s="62"/>
      <c r="H101" s="62"/>
      <c r="I101" s="62"/>
      <c r="J101" s="62"/>
      <c r="K101" s="62"/>
      <c r="L101" s="13"/>
    </row>
    <row r="102" spans="1:12" s="14" customFormat="1" ht="14.25" x14ac:dyDescent="0.2">
      <c r="A102" s="79" t="s">
        <v>114</v>
      </c>
      <c r="B102" s="52">
        <f>ROUND('[2]GIC Rec @ Calc Date'!E6+'[2]GIC Rec @ Calc Date'!E8+'[2]GIC Rec @ Calc Date'!E9+'[2]GIC Rec @ Calc Date'!E10+'[2]GIC Rec @ Calc Date'!E11++'[2]GIC Rec @ Calc Date'!E12,2)</f>
        <v>2515140529.9000001</v>
      </c>
      <c r="C102" s="48">
        <f>'[3]Annex 2D'!B102</f>
        <v>2499221988.2600002</v>
      </c>
      <c r="D102" s="73" t="s">
        <v>26</v>
      </c>
      <c r="E102" s="13"/>
      <c r="F102" s="61" t="s">
        <v>115</v>
      </c>
      <c r="G102" s="76"/>
      <c r="H102" s="62"/>
      <c r="I102" s="62"/>
      <c r="J102" s="62"/>
      <c r="K102" s="62"/>
      <c r="L102" s="13"/>
    </row>
    <row r="103" spans="1:12" s="14" customFormat="1" ht="14.25" x14ac:dyDescent="0.2">
      <c r="A103" s="79" t="s">
        <v>116</v>
      </c>
      <c r="B103" s="52">
        <f>ROUND('[2]GIC Rec @ Calc Date'!E14+'[2]GIC Rec @ Calc Date'!E16+'[2]GIC Rec @ Calc Date'!E17+'[2]GIC Rec @ Calc Date'!E18+'[2]GIC Rec @ Calc Date'!E19+'[2]GIC Rec @ Calc Date'!E20+'[2]GIC Rec @ Calc Date'!E21+'[2]GIC Rec @ Calc Date'!E22+'[2]GIC Rec @ Calc Date'!E23+'[2]GIC Rec @ Calc Date'!E24+'[2]GIC Rec @ Calc Date'!E25+'[2]GIC Rec @ Calc Date'!E26+'[2]GIC Rec @ Calc Date'!E28,2)</f>
        <v>37873325.539999999</v>
      </c>
      <c r="C103" s="48">
        <f>'[3]Annex 2D'!B103</f>
        <v>36656200.909999996</v>
      </c>
      <c r="D103" s="73" t="s">
        <v>26</v>
      </c>
      <c r="E103" s="74"/>
      <c r="F103" s="62"/>
      <c r="G103" s="76"/>
      <c r="H103" s="62"/>
      <c r="I103" s="62"/>
      <c r="J103" s="62"/>
      <c r="K103" s="62"/>
      <c r="L103" s="13"/>
    </row>
    <row r="104" spans="1:12" s="14" customFormat="1" x14ac:dyDescent="0.2">
      <c r="A104" s="47" t="s">
        <v>117</v>
      </c>
      <c r="B104" s="73">
        <f>'[2]GIC Rec @ Calc Date'!E40</f>
        <v>62437500</v>
      </c>
      <c r="C104" s="48">
        <f>'[3]Annex 2D'!B104</f>
        <v>62437500</v>
      </c>
      <c r="D104" s="73" t="s">
        <v>26</v>
      </c>
      <c r="E104" s="13"/>
      <c r="F104" s="76"/>
      <c r="G104" s="80"/>
      <c r="H104" s="13"/>
      <c r="I104" s="13"/>
      <c r="J104" s="13"/>
      <c r="K104" s="13"/>
      <c r="L104" s="13"/>
    </row>
    <row r="105" spans="1:12" s="14" customFormat="1" ht="12.75" customHeight="1" x14ac:dyDescent="0.2">
      <c r="A105" s="81"/>
      <c r="B105" s="81"/>
      <c r="C105" s="81"/>
      <c r="D105" s="81"/>
      <c r="E105" s="13"/>
      <c r="F105" s="76"/>
      <c r="G105" s="13"/>
      <c r="H105" s="13"/>
      <c r="I105" s="13"/>
      <c r="J105" s="13"/>
      <c r="K105" s="13"/>
      <c r="L105" s="13"/>
    </row>
    <row r="106" spans="1:12" s="14" customFormat="1" x14ac:dyDescent="0.2">
      <c r="A106" s="82"/>
      <c r="B106" s="82"/>
      <c r="C106" s="82"/>
      <c r="D106" s="82"/>
      <c r="E106" s="13"/>
      <c r="F106" s="76"/>
      <c r="G106" s="13"/>
      <c r="H106" s="13"/>
      <c r="I106" s="13"/>
      <c r="J106" s="13"/>
      <c r="K106" s="13"/>
      <c r="L106" s="13"/>
    </row>
    <row r="107" spans="1:12" s="14" customFormat="1" x14ac:dyDescent="0.2">
      <c r="A107" s="13"/>
      <c r="B107" s="74"/>
      <c r="C107" s="74"/>
      <c r="D107" s="13"/>
      <c r="E107" s="13"/>
      <c r="F107" s="76"/>
      <c r="G107" s="13"/>
      <c r="H107" s="13"/>
      <c r="I107" s="13"/>
      <c r="J107" s="13"/>
      <c r="K107" s="13"/>
      <c r="L107" s="13"/>
    </row>
    <row r="108" spans="1:12" s="14" customFormat="1" x14ac:dyDescent="0.2">
      <c r="A108" s="12" t="s">
        <v>118</v>
      </c>
      <c r="B108" s="13"/>
      <c r="C108" s="13"/>
      <c r="D108" s="13"/>
      <c r="E108" s="13"/>
      <c r="F108" s="76"/>
      <c r="G108" s="13"/>
      <c r="H108" s="13"/>
      <c r="I108" s="13"/>
      <c r="J108" s="13"/>
      <c r="K108" s="13"/>
      <c r="L108" s="13"/>
    </row>
    <row r="109" spans="1:12" s="14" customFormat="1" ht="12.75" customHeight="1" x14ac:dyDescent="0.2">
      <c r="A109" s="13"/>
      <c r="B109" s="83" t="str">
        <f>"Value as at "&amp;TEXT(EOMONTH('[1]Cash Manager Input'!$E$5,-1)+1,"DD-MM-YY")</f>
        <v>Value as at 01-07-22</v>
      </c>
      <c r="C109" s="84" t="s">
        <v>119</v>
      </c>
      <c r="D109" s="85"/>
      <c r="E109" s="86"/>
      <c r="F109" s="76"/>
      <c r="G109" s="87" t="s">
        <v>120</v>
      </c>
      <c r="H109" s="88"/>
      <c r="I109" s="88"/>
      <c r="J109" s="89"/>
      <c r="K109" s="90"/>
      <c r="L109" s="13"/>
    </row>
    <row r="110" spans="1:12" s="14" customFormat="1" x14ac:dyDescent="0.2">
      <c r="A110" s="47" t="s">
        <v>121</v>
      </c>
      <c r="B110" s="48">
        <f>ROUND('[1]Programme Tests'!$K$59,2)</f>
        <v>18075354133.580002</v>
      </c>
      <c r="C110" s="91" t="s">
        <v>122</v>
      </c>
      <c r="D110" s="92"/>
      <c r="E110" s="93"/>
      <c r="F110" s="74"/>
      <c r="G110" s="94"/>
      <c r="H110" s="95"/>
      <c r="I110" s="95"/>
      <c r="J110" s="95"/>
      <c r="K110" s="96"/>
      <c r="L110" s="13"/>
    </row>
    <row r="111" spans="1:12" s="14" customFormat="1" ht="14.25" x14ac:dyDescent="0.2">
      <c r="A111" s="47" t="s">
        <v>123</v>
      </c>
      <c r="B111" s="78">
        <f>ROUND('[1]Programme Tests'!$K$113,2)</f>
        <v>2089853964.96</v>
      </c>
      <c r="C111" s="91" t="s">
        <v>124</v>
      </c>
      <c r="D111" s="92"/>
      <c r="E111" s="93"/>
      <c r="F111" s="74"/>
      <c r="G111" s="97" t="s">
        <v>125</v>
      </c>
      <c r="H111" s="95"/>
      <c r="I111" s="95"/>
      <c r="J111" s="95"/>
      <c r="K111" s="96"/>
      <c r="L111" s="13"/>
    </row>
    <row r="112" spans="1:12" s="14" customFormat="1" x14ac:dyDescent="0.2">
      <c r="A112" s="47" t="s">
        <v>126</v>
      </c>
      <c r="B112" s="48">
        <f>ROUND('[1]Programme Tests'!$K$117,2)</f>
        <v>0</v>
      </c>
      <c r="C112" s="91" t="s">
        <v>127</v>
      </c>
      <c r="D112" s="92"/>
      <c r="E112" s="93"/>
      <c r="F112" s="74"/>
      <c r="G112" s="98" t="s">
        <v>128</v>
      </c>
      <c r="H112" s="99">
        <f>ROUND(H129,2)</f>
        <v>20179188052.700001</v>
      </c>
      <c r="I112" s="95" t="s">
        <v>129</v>
      </c>
      <c r="J112" s="95"/>
      <c r="K112" s="96"/>
      <c r="L112" s="13"/>
    </row>
    <row r="113" spans="1:12" s="14" customFormat="1" ht="12.75" customHeight="1" x14ac:dyDescent="0.2">
      <c r="A113" s="47" t="s">
        <v>130</v>
      </c>
      <c r="B113" s="48">
        <f>ROUND('[1]Programme Tests'!$K$121,2)</f>
        <v>0</v>
      </c>
      <c r="C113" s="91" t="s">
        <v>131</v>
      </c>
      <c r="D113" s="92"/>
      <c r="E113" s="93"/>
      <c r="F113" s="74"/>
      <c r="G113" s="98" t="s">
        <v>132</v>
      </c>
      <c r="H113" s="99">
        <f>ROUND(H144,2)</f>
        <v>18075354133.580002</v>
      </c>
      <c r="I113" s="100" t="s">
        <v>133</v>
      </c>
      <c r="J113" s="100"/>
      <c r="K113" s="101"/>
      <c r="L113" s="13"/>
    </row>
    <row r="114" spans="1:12" s="14" customFormat="1" x14ac:dyDescent="0.2">
      <c r="A114" s="47" t="s">
        <v>134</v>
      </c>
      <c r="B114" s="48">
        <f>ROUND('[1]Programme Tests'!$K$125,2)</f>
        <v>62437500</v>
      </c>
      <c r="C114" s="91" t="s">
        <v>135</v>
      </c>
      <c r="D114" s="92"/>
      <c r="E114" s="93"/>
      <c r="F114" s="74"/>
      <c r="G114" s="102"/>
      <c r="H114" s="103"/>
      <c r="I114" s="104"/>
      <c r="J114" s="104"/>
      <c r="K114" s="105"/>
      <c r="L114" s="13"/>
    </row>
    <row r="115" spans="1:12" s="14" customFormat="1" ht="14.25" x14ac:dyDescent="0.2">
      <c r="A115" s="106" t="s">
        <v>136</v>
      </c>
      <c r="B115" s="48">
        <f>ROUND('[1]Programme Tests'!$K$134,2)</f>
        <v>1011381240.98</v>
      </c>
      <c r="C115" s="107" t="s">
        <v>137</v>
      </c>
      <c r="D115" s="108"/>
      <c r="E115" s="109"/>
      <c r="F115" s="74"/>
      <c r="G115" s="97"/>
      <c r="H115" s="95"/>
      <c r="I115" s="95"/>
      <c r="J115" s="95"/>
      <c r="K115" s="96"/>
      <c r="L115" s="13"/>
    </row>
    <row r="116" spans="1:12" s="14" customFormat="1" ht="14.25" x14ac:dyDescent="0.2">
      <c r="A116" s="47" t="s">
        <v>138</v>
      </c>
      <c r="B116" s="48">
        <f>ROUND('[1]Programme Tests'!$K$136,2)</f>
        <v>0</v>
      </c>
      <c r="C116" s="107" t="s">
        <v>139</v>
      </c>
      <c r="D116" s="108"/>
      <c r="E116" s="109"/>
      <c r="F116" s="74"/>
      <c r="G116" s="98" t="s">
        <v>140</v>
      </c>
      <c r="H116" s="95" t="s">
        <v>141</v>
      </c>
      <c r="I116" s="95"/>
      <c r="J116" s="95"/>
      <c r="K116" s="96"/>
      <c r="L116" s="13"/>
    </row>
    <row r="117" spans="1:12" s="14" customFormat="1" ht="14.25" x14ac:dyDescent="0.2">
      <c r="A117" s="47" t="s">
        <v>142</v>
      </c>
      <c r="B117" s="48">
        <f>ROUND('[1]Programme Tests'!$K$165,2)</f>
        <v>0</v>
      </c>
      <c r="C117" s="107" t="s">
        <v>143</v>
      </c>
      <c r="D117" s="108"/>
      <c r="E117" s="109"/>
      <c r="F117" s="74"/>
      <c r="G117" s="110" t="s">
        <v>144</v>
      </c>
      <c r="H117" s="95" t="s">
        <v>145</v>
      </c>
      <c r="I117" s="95"/>
      <c r="J117" s="95"/>
      <c r="K117" s="96"/>
      <c r="L117" s="13"/>
    </row>
    <row r="118" spans="1:12" s="14" customFormat="1" x14ac:dyDescent="0.2">
      <c r="A118" s="47" t="s">
        <v>146</v>
      </c>
      <c r="B118" s="48">
        <f>ROUND('[1]Programme Tests'!$K$169,2)</f>
        <v>0</v>
      </c>
      <c r="C118" s="91" t="s">
        <v>147</v>
      </c>
      <c r="D118" s="92"/>
      <c r="E118" s="93"/>
      <c r="F118" s="74"/>
      <c r="G118" s="97"/>
      <c r="H118" s="99">
        <f>'[1]Programme Tests'!$K$65</f>
        <v>20246117070.82</v>
      </c>
      <c r="I118" s="95" t="s">
        <v>148</v>
      </c>
      <c r="J118" s="95"/>
      <c r="K118" s="96"/>
      <c r="L118" s="13"/>
    </row>
    <row r="119" spans="1:12" s="14" customFormat="1" x14ac:dyDescent="0.2">
      <c r="A119" s="47" t="s">
        <v>149</v>
      </c>
      <c r="B119" s="48">
        <f>ROUND('[1]Programme Tests'!$K$173,2)</f>
        <v>20778.86</v>
      </c>
      <c r="C119" s="91" t="s">
        <v>150</v>
      </c>
      <c r="D119" s="92"/>
      <c r="E119" s="93"/>
      <c r="F119" s="74"/>
      <c r="G119" s="97"/>
      <c r="H119" s="111">
        <f>ROUND('[1]Programme Tests'!$K$67,2)</f>
        <v>20179188052.700001</v>
      </c>
      <c r="I119" s="95" t="s">
        <v>151</v>
      </c>
      <c r="J119" s="95"/>
      <c r="K119" s="96"/>
      <c r="L119" s="13"/>
    </row>
    <row r="120" spans="1:12" s="14" customFormat="1" x14ac:dyDescent="0.2">
      <c r="A120" s="47" t="s">
        <v>152</v>
      </c>
      <c r="B120" s="48">
        <f>ROUND('[1]Programme Tests'!$K$177,2)</f>
        <v>0</v>
      </c>
      <c r="C120" s="112" t="s">
        <v>153</v>
      </c>
      <c r="D120" s="113"/>
      <c r="E120" s="114"/>
      <c r="F120" s="74"/>
      <c r="G120" s="97"/>
      <c r="H120" s="115" t="s">
        <v>154</v>
      </c>
      <c r="I120" s="95"/>
      <c r="J120" s="95"/>
      <c r="K120" s="96"/>
      <c r="L120" s="13"/>
    </row>
    <row r="121" spans="1:12" s="14" customFormat="1" ht="12.75" customHeight="1" x14ac:dyDescent="0.2">
      <c r="A121" s="47" t="s">
        <v>155</v>
      </c>
      <c r="B121" s="48">
        <f>ROUND('[1]Programme Tests'!$K$56,2)</f>
        <v>19216243578.700001</v>
      </c>
      <c r="C121" s="74"/>
      <c r="D121" s="13"/>
      <c r="E121" s="13"/>
      <c r="F121" s="74"/>
      <c r="G121" s="97"/>
      <c r="H121" s="115">
        <v>0.75</v>
      </c>
      <c r="I121" s="95" t="s">
        <v>156</v>
      </c>
      <c r="J121" s="95"/>
      <c r="K121" s="96"/>
      <c r="L121" s="13"/>
    </row>
    <row r="122" spans="1:12" s="14" customFormat="1" ht="12.75" customHeight="1" x14ac:dyDescent="0.2">
      <c r="A122" s="47" t="s">
        <v>157</v>
      </c>
      <c r="B122" s="48" t="s">
        <v>158</v>
      </c>
      <c r="C122" s="13"/>
      <c r="D122" s="13"/>
      <c r="E122" s="13"/>
      <c r="F122" s="13"/>
      <c r="G122" s="97"/>
      <c r="H122" s="116" t="s">
        <v>159</v>
      </c>
      <c r="I122" s="95" t="s">
        <v>160</v>
      </c>
      <c r="J122" s="95"/>
      <c r="K122" s="96"/>
      <c r="L122" s="13"/>
    </row>
    <row r="123" spans="1:12" s="14" customFormat="1" x14ac:dyDescent="0.2">
      <c r="A123" s="47" t="s">
        <v>161</v>
      </c>
      <c r="B123" s="117">
        <v>0.89280000000000004</v>
      </c>
      <c r="C123" s="13"/>
      <c r="D123" s="13"/>
      <c r="E123" s="13"/>
      <c r="F123" s="13"/>
      <c r="G123" s="97"/>
      <c r="H123" s="115">
        <v>0.25</v>
      </c>
      <c r="I123" s="95" t="s">
        <v>162</v>
      </c>
      <c r="J123" s="95"/>
      <c r="K123" s="96"/>
      <c r="L123" s="13"/>
    </row>
    <row r="124" spans="1:12" s="14" customFormat="1" ht="12.75" customHeight="1" x14ac:dyDescent="0.2">
      <c r="A124" s="47" t="s">
        <v>163</v>
      </c>
      <c r="B124" s="117">
        <v>0.91500000000000004</v>
      </c>
      <c r="C124" s="118"/>
      <c r="D124" s="74"/>
      <c r="E124" s="13"/>
      <c r="F124" s="13"/>
      <c r="G124" s="97"/>
      <c r="H124" s="95" t="s">
        <v>164</v>
      </c>
      <c r="I124" s="95"/>
      <c r="J124" s="95"/>
      <c r="K124" s="96"/>
      <c r="L124" s="13"/>
    </row>
    <row r="125" spans="1:12" s="14" customFormat="1" ht="12.75" customHeight="1" x14ac:dyDescent="0.2">
      <c r="A125" s="47" t="s">
        <v>165</v>
      </c>
      <c r="B125" s="117">
        <v>0.89280000000000004</v>
      </c>
      <c r="C125" s="118"/>
      <c r="D125" s="13"/>
      <c r="E125" s="13"/>
      <c r="F125" s="13"/>
      <c r="G125" s="110" t="s">
        <v>166</v>
      </c>
      <c r="H125" s="95" t="s">
        <v>167</v>
      </c>
      <c r="I125" s="95"/>
      <c r="J125" s="95"/>
      <c r="K125" s="96"/>
      <c r="L125" s="13"/>
    </row>
    <row r="126" spans="1:12" s="14" customFormat="1" x14ac:dyDescent="0.2">
      <c r="A126" s="47" t="s">
        <v>168</v>
      </c>
      <c r="B126" s="117">
        <v>0.91</v>
      </c>
      <c r="C126" s="13"/>
      <c r="D126" s="13"/>
      <c r="E126" s="13"/>
      <c r="F126" s="13"/>
      <c r="G126" s="110"/>
      <c r="H126" s="99">
        <v>0</v>
      </c>
      <c r="I126" s="95" t="s">
        <v>169</v>
      </c>
      <c r="J126" s="95"/>
      <c r="K126" s="96"/>
      <c r="L126" s="13"/>
    </row>
    <row r="127" spans="1:12" s="14" customFormat="1" x14ac:dyDescent="0.2">
      <c r="A127" s="47" t="s">
        <v>170</v>
      </c>
      <c r="B127" s="48">
        <f>ROUND('[1]Programme Tests'!$K$25,2)</f>
        <v>3161553129.8000002</v>
      </c>
      <c r="C127" s="74"/>
      <c r="D127" s="119"/>
      <c r="E127" s="13"/>
      <c r="F127" s="13"/>
      <c r="G127" s="97"/>
      <c r="H127" s="99">
        <v>0</v>
      </c>
      <c r="I127" s="95" t="s">
        <v>171</v>
      </c>
      <c r="J127" s="95"/>
      <c r="K127" s="96"/>
      <c r="L127" s="13"/>
    </row>
    <row r="128" spans="1:12" s="14" customFormat="1" x14ac:dyDescent="0.2">
      <c r="A128" s="47" t="s">
        <v>172</v>
      </c>
      <c r="B128" s="117">
        <f>ROUND('[1]Programme Tests'!$K$27,4)</f>
        <v>0.19689999999999999</v>
      </c>
      <c r="C128" s="13"/>
      <c r="D128" s="119"/>
      <c r="E128" s="13"/>
      <c r="F128" s="13"/>
      <c r="G128" s="97"/>
      <c r="H128" s="95"/>
      <c r="I128" s="95"/>
      <c r="J128" s="95"/>
      <c r="K128" s="96"/>
      <c r="L128" s="13"/>
    </row>
    <row r="129" spans="1:12" s="14" customFormat="1" x14ac:dyDescent="0.2">
      <c r="A129" s="62"/>
      <c r="B129" s="62"/>
      <c r="C129" s="13"/>
      <c r="D129" s="13"/>
      <c r="E129" s="13"/>
      <c r="F129" s="13"/>
      <c r="G129" s="97"/>
      <c r="H129" s="99">
        <f>ROUND(H119,2)</f>
        <v>20179188052.700001</v>
      </c>
      <c r="I129" s="95" t="s">
        <v>173</v>
      </c>
      <c r="J129" s="95"/>
      <c r="K129" s="96"/>
      <c r="L129" s="13"/>
    </row>
    <row r="130" spans="1:12" s="14" customFormat="1" x14ac:dyDescent="0.2">
      <c r="A130" s="62"/>
      <c r="B130" s="62"/>
      <c r="C130" s="13"/>
      <c r="D130" s="13"/>
      <c r="E130" s="13"/>
      <c r="F130" s="13"/>
      <c r="G130" s="97"/>
      <c r="H130" s="99"/>
      <c r="I130" s="95"/>
      <c r="J130" s="95"/>
      <c r="K130" s="96"/>
      <c r="L130" s="13"/>
    </row>
    <row r="131" spans="1:12" s="14" customFormat="1" ht="14.25" x14ac:dyDescent="0.2">
      <c r="A131" s="64" t="s">
        <v>174</v>
      </c>
      <c r="B131" s="120"/>
      <c r="C131" s="66" t="str">
        <f>"or other Payments [ (Principal Ledger="&amp;TEXT('[2]GIC Rec @ Calc Date'!E6+'[2]GIC Rec @ Calc Date'!E10,"£#,##0")&amp;")+(Payments Ledger (Principal)="&amp;TEXT('[2]GIC Rec @ Calc Date'!E32,"£#,##0")&amp;") ]"</f>
        <v>or other Payments [ (Principal Ledger=£2,089,853,965)+(Payments Ledger (Principal)=£0) ]</v>
      </c>
      <c r="E131" s="77"/>
      <c r="F131" s="13"/>
      <c r="G131" s="98" t="s">
        <v>175</v>
      </c>
      <c r="H131" s="95" t="s">
        <v>176</v>
      </c>
      <c r="I131" s="95"/>
      <c r="J131" s="95"/>
      <c r="K131" s="96"/>
      <c r="L131" s="13"/>
    </row>
    <row r="132" spans="1:12" s="14" customFormat="1" ht="14.25" x14ac:dyDescent="0.2">
      <c r="A132" s="61" t="s">
        <v>177</v>
      </c>
      <c r="B132" s="76"/>
      <c r="C132" s="62"/>
      <c r="D132" s="62"/>
      <c r="E132" s="62"/>
      <c r="F132" s="13"/>
      <c r="G132" s="110" t="s">
        <v>144</v>
      </c>
      <c r="H132" s="95" t="s">
        <v>145</v>
      </c>
      <c r="I132" s="95"/>
      <c r="J132" s="95"/>
      <c r="K132" s="96"/>
      <c r="L132" s="119"/>
    </row>
    <row r="133" spans="1:12" s="14" customFormat="1" x14ac:dyDescent="0.2">
      <c r="A133" s="64" t="s">
        <v>178</v>
      </c>
      <c r="B133" s="62"/>
      <c r="C133" s="62"/>
      <c r="D133" s="62"/>
      <c r="E133" s="62"/>
      <c r="F133" s="13"/>
      <c r="G133" s="97"/>
      <c r="H133" s="99">
        <f>H118</f>
        <v>20246117070.82</v>
      </c>
      <c r="I133" s="95" t="s">
        <v>148</v>
      </c>
      <c r="J133" s="95"/>
      <c r="K133" s="96"/>
      <c r="L133" s="13"/>
    </row>
    <row r="134" spans="1:12" s="14" customFormat="1" ht="14.25" x14ac:dyDescent="0.2">
      <c r="A134" s="61" t="s">
        <v>179</v>
      </c>
      <c r="B134" s="120"/>
      <c r="C134" s="62"/>
      <c r="D134" s="64"/>
      <c r="E134" s="62"/>
      <c r="F134" s="13"/>
      <c r="G134" s="97"/>
      <c r="H134" s="111">
        <f>ROUND('[1]Programme Tests'!$K$93,2)</f>
        <v>20245692353.919998</v>
      </c>
      <c r="I134" s="95" t="s">
        <v>180</v>
      </c>
      <c r="J134" s="95"/>
      <c r="K134" s="96"/>
      <c r="L134" s="13"/>
    </row>
    <row r="135" spans="1:12" s="14" customFormat="1" x14ac:dyDescent="0.2">
      <c r="A135" s="66" t="s">
        <v>181</v>
      </c>
      <c r="B135" s="62"/>
      <c r="C135" s="13"/>
      <c r="E135" s="13"/>
      <c r="F135" s="13"/>
      <c r="G135" s="97"/>
      <c r="H135" s="115" t="s">
        <v>182</v>
      </c>
      <c r="I135" s="95"/>
      <c r="J135" s="95"/>
      <c r="K135" s="96"/>
      <c r="L135" s="13"/>
    </row>
    <row r="136" spans="1:12" s="14" customFormat="1" ht="14.25" x14ac:dyDescent="0.2">
      <c r="A136" s="67" t="s">
        <v>183</v>
      </c>
      <c r="B136" s="13"/>
      <c r="C136" s="13"/>
      <c r="D136" s="13"/>
      <c r="E136" s="13"/>
      <c r="F136" s="13"/>
      <c r="G136" s="97"/>
      <c r="H136" s="121" t="s">
        <v>184</v>
      </c>
      <c r="I136" s="95" t="s">
        <v>156</v>
      </c>
      <c r="J136" s="95"/>
      <c r="K136" s="96"/>
      <c r="L136" s="13"/>
    </row>
    <row r="137" spans="1:12" s="14" customFormat="1" x14ac:dyDescent="0.2">
      <c r="A137" s="66" t="s">
        <v>185</v>
      </c>
      <c r="B137" s="13"/>
      <c r="C137" s="13"/>
      <c r="D137" s="13"/>
      <c r="E137" s="13"/>
      <c r="F137" s="13"/>
      <c r="G137" s="97"/>
      <c r="H137" s="116" t="s">
        <v>159</v>
      </c>
      <c r="I137" s="95" t="s">
        <v>160</v>
      </c>
      <c r="J137" s="95"/>
      <c r="K137" s="96"/>
      <c r="L137" s="13"/>
    </row>
    <row r="138" spans="1:12" s="14" customFormat="1" ht="14.25" x14ac:dyDescent="0.2">
      <c r="A138" s="67" t="s">
        <v>186</v>
      </c>
      <c r="B138" s="13"/>
      <c r="C138" s="13"/>
      <c r="D138" s="13"/>
      <c r="E138" s="13"/>
      <c r="F138" s="13"/>
      <c r="G138" s="97"/>
      <c r="H138" s="115">
        <v>0.25</v>
      </c>
      <c r="I138" s="95" t="s">
        <v>162</v>
      </c>
      <c r="J138" s="95"/>
      <c r="K138" s="96"/>
      <c r="L138" s="13"/>
    </row>
    <row r="139" spans="1:12" s="14" customFormat="1" x14ac:dyDescent="0.2">
      <c r="A139" s="66" t="s">
        <v>187</v>
      </c>
      <c r="B139" s="13"/>
      <c r="C139" s="13"/>
      <c r="D139" s="13"/>
      <c r="E139" s="13"/>
      <c r="F139" s="13"/>
      <c r="G139" s="97"/>
      <c r="H139" s="95" t="s">
        <v>164</v>
      </c>
      <c r="I139" s="95"/>
      <c r="J139" s="95"/>
      <c r="K139" s="96"/>
      <c r="L139" s="13"/>
    </row>
    <row r="140" spans="1:12" s="14" customFormat="1" ht="14.25" x14ac:dyDescent="0.2">
      <c r="A140" s="67" t="s">
        <v>188</v>
      </c>
      <c r="B140" s="13"/>
      <c r="C140" s="13"/>
      <c r="D140" s="13"/>
      <c r="E140" s="13"/>
      <c r="F140" s="13"/>
      <c r="G140" s="110" t="s">
        <v>166</v>
      </c>
      <c r="H140" s="95" t="s">
        <v>167</v>
      </c>
      <c r="I140" s="122"/>
      <c r="J140" s="95"/>
      <c r="K140" s="96"/>
      <c r="L140" s="13"/>
    </row>
    <row r="141" spans="1:12" s="14" customFormat="1" x14ac:dyDescent="0.2">
      <c r="A141" s="66" t="s">
        <v>189</v>
      </c>
      <c r="B141" s="13"/>
      <c r="C141" s="13"/>
      <c r="D141" s="13"/>
      <c r="E141" s="13"/>
      <c r="F141" s="13"/>
      <c r="G141" s="97"/>
      <c r="H141" s="99">
        <v>0</v>
      </c>
      <c r="I141" s="95" t="s">
        <v>169</v>
      </c>
      <c r="J141" s="95"/>
      <c r="K141" s="96"/>
      <c r="L141" s="13"/>
    </row>
    <row r="142" spans="1:12" s="14" customFormat="1" ht="14.25" x14ac:dyDescent="0.2">
      <c r="A142" s="67"/>
      <c r="B142" s="13"/>
      <c r="C142" s="13"/>
      <c r="D142" s="13"/>
      <c r="E142" s="13"/>
      <c r="F142" s="13"/>
      <c r="G142" s="97"/>
      <c r="H142" s="99">
        <v>0</v>
      </c>
      <c r="I142" s="95" t="s">
        <v>171</v>
      </c>
      <c r="J142" s="95"/>
      <c r="K142" s="96"/>
      <c r="L142" s="13"/>
    </row>
    <row r="143" spans="1:12" s="14" customFormat="1" x14ac:dyDescent="0.2">
      <c r="A143" s="66"/>
      <c r="B143" s="13"/>
      <c r="C143" s="13"/>
      <c r="D143" s="13"/>
      <c r="E143" s="13"/>
      <c r="F143" s="13"/>
      <c r="G143" s="97"/>
      <c r="H143" s="95"/>
      <c r="I143" s="95"/>
      <c r="J143" s="95"/>
      <c r="K143" s="96"/>
      <c r="L143" s="13"/>
    </row>
    <row r="144" spans="1:12" s="14" customFormat="1" ht="12.75" customHeight="1" x14ac:dyDescent="0.2">
      <c r="A144" s="67"/>
      <c r="B144" s="13"/>
      <c r="C144" s="13"/>
      <c r="D144" s="13"/>
      <c r="E144" s="13"/>
      <c r="F144" s="13"/>
      <c r="G144" s="97"/>
      <c r="H144" s="111">
        <f>ROUND('[1]Programme Tests'!$K$85,2)</f>
        <v>18075354133.580002</v>
      </c>
      <c r="I144" s="95" t="s">
        <v>190</v>
      </c>
      <c r="J144" s="95"/>
      <c r="K144" s="96"/>
      <c r="L144" s="13"/>
    </row>
    <row r="145" spans="1:12" s="14" customFormat="1" x14ac:dyDescent="0.2">
      <c r="A145" s="66"/>
      <c r="B145" s="13"/>
      <c r="C145" s="13"/>
      <c r="D145" s="13"/>
      <c r="E145" s="13"/>
      <c r="F145" s="13"/>
      <c r="G145" s="102"/>
      <c r="H145" s="103"/>
      <c r="I145" s="103"/>
      <c r="J145" s="103"/>
      <c r="K145" s="123"/>
      <c r="L145" s="13"/>
    </row>
    <row r="146" spans="1:12" s="14" customFormat="1" x14ac:dyDescent="0.2">
      <c r="A146" s="13"/>
      <c r="B146" s="13"/>
      <c r="C146" s="13"/>
      <c r="D146" s="13"/>
      <c r="E146" s="13"/>
      <c r="F146" s="13"/>
      <c r="G146" s="13"/>
      <c r="H146" s="13"/>
      <c r="I146" s="13"/>
      <c r="J146" s="13"/>
      <c r="K146" s="13"/>
      <c r="L146" s="13"/>
    </row>
    <row r="147" spans="1:12" ht="25.5" customHeight="1" x14ac:dyDescent="0.2">
      <c r="A147" s="1" t="s">
        <v>0</v>
      </c>
      <c r="B147" s="1"/>
      <c r="C147" s="1"/>
      <c r="D147" s="1"/>
      <c r="E147" s="1"/>
      <c r="F147" s="1"/>
      <c r="G147" s="1"/>
      <c r="H147" s="1"/>
      <c r="I147" s="1"/>
      <c r="J147" s="1"/>
      <c r="K147" s="1"/>
      <c r="L147" s="2"/>
    </row>
    <row r="148" spans="1:12" ht="25.5" customHeight="1" x14ac:dyDescent="0.2">
      <c r="A148" s="1"/>
      <c r="B148" s="1"/>
      <c r="C148" s="1"/>
      <c r="D148" s="1"/>
      <c r="E148" s="1"/>
      <c r="F148" s="1"/>
      <c r="G148" s="1"/>
      <c r="H148" s="1"/>
      <c r="I148" s="1"/>
      <c r="J148" s="1"/>
      <c r="K148" s="1"/>
      <c r="L148" s="2"/>
    </row>
    <row r="149" spans="1:12" ht="25.5" customHeight="1" x14ac:dyDescent="0.2">
      <c r="A149" s="3"/>
      <c r="B149" s="3"/>
      <c r="C149" s="3"/>
      <c r="D149" s="3"/>
      <c r="E149" s="3"/>
      <c r="F149" s="3"/>
      <c r="G149" s="3"/>
      <c r="H149" s="3"/>
      <c r="I149" s="3"/>
      <c r="J149" s="3"/>
      <c r="K149" s="3"/>
      <c r="L149" s="4"/>
    </row>
    <row r="150" spans="1:12" s="14" customFormat="1" x14ac:dyDescent="0.2">
      <c r="A150" s="124" t="str">
        <f>"Programme-Level Characteristics - as at "&amp;TEXT(EOMONTH('[1]Cash Manager Input'!$E$5,-1),"DD-MM-YY")</f>
        <v>Programme-Level Characteristics - as at 30-06-22</v>
      </c>
      <c r="C150" s="13"/>
      <c r="D150" s="13"/>
      <c r="E150" s="13"/>
      <c r="F150" s="13"/>
      <c r="G150" s="13"/>
      <c r="H150" s="13"/>
      <c r="I150" s="13"/>
      <c r="J150" s="13"/>
      <c r="K150" s="13"/>
      <c r="L150" s="13"/>
    </row>
    <row r="151" spans="1:12" s="14" customFormat="1" x14ac:dyDescent="0.2">
      <c r="A151" s="12"/>
      <c r="B151" s="13"/>
      <c r="C151" s="13"/>
      <c r="D151" s="13"/>
      <c r="E151" s="13"/>
      <c r="F151" s="13"/>
      <c r="G151" s="13"/>
      <c r="H151" s="13"/>
      <c r="I151" s="13"/>
      <c r="J151" s="13"/>
      <c r="K151" s="13"/>
      <c r="L151" s="13"/>
    </row>
    <row r="152" spans="1:12" s="14" customFormat="1" ht="14.25" x14ac:dyDescent="0.2">
      <c r="A152" s="15" t="s">
        <v>191</v>
      </c>
      <c r="B152" s="125" t="s">
        <v>192</v>
      </c>
      <c r="C152" s="13"/>
      <c r="D152" s="67" t="s">
        <v>193</v>
      </c>
      <c r="E152" s="13"/>
      <c r="F152" s="13"/>
      <c r="G152" s="13"/>
      <c r="H152" s="13"/>
      <c r="I152" s="13"/>
      <c r="J152" s="13"/>
      <c r="K152" s="13"/>
      <c r="L152" s="13"/>
    </row>
    <row r="153" spans="1:12" s="14" customFormat="1" ht="14.25" x14ac:dyDescent="0.2">
      <c r="A153" s="15" t="s">
        <v>194</v>
      </c>
      <c r="B153" s="126" t="s">
        <v>195</v>
      </c>
      <c r="C153" s="13"/>
      <c r="D153" s="67" t="s">
        <v>196</v>
      </c>
      <c r="E153" s="127"/>
      <c r="F153" s="13"/>
      <c r="G153" s="13"/>
      <c r="H153" s="13"/>
      <c r="I153" s="13"/>
      <c r="J153" s="13"/>
      <c r="K153" s="13"/>
      <c r="L153" s="13"/>
    </row>
    <row r="154" spans="1:12" s="14" customFormat="1" ht="25.5" x14ac:dyDescent="0.2">
      <c r="A154" s="15" t="s">
        <v>197</v>
      </c>
      <c r="B154" s="48">
        <f>ROUND('[1]LLP BONDS'!$C$693,2)</f>
        <v>16054690448.9</v>
      </c>
      <c r="C154" s="128">
        <f>B154-'[3]Annex 2D'!$B$154</f>
        <v>0</v>
      </c>
      <c r="D154" s="67" t="s">
        <v>198</v>
      </c>
      <c r="E154" s="127"/>
      <c r="F154" s="13"/>
      <c r="G154" s="13"/>
      <c r="H154" s="13"/>
      <c r="I154" s="13"/>
      <c r="J154" s="13"/>
      <c r="K154" s="13"/>
      <c r="L154" s="13"/>
    </row>
    <row r="155" spans="1:12" s="14" customFormat="1" ht="25.5" customHeight="1" x14ac:dyDescent="0.2">
      <c r="A155" s="15" t="s">
        <v>199</v>
      </c>
      <c r="B155" s="48">
        <f>ROUND('[1]LLP BONDS'!$C$1035,2)</f>
        <v>16209395911.629999</v>
      </c>
      <c r="C155" s="13"/>
      <c r="D155" s="67" t="s">
        <v>200</v>
      </c>
      <c r="E155" s="13"/>
      <c r="F155" s="13"/>
      <c r="G155" s="13"/>
      <c r="H155" s="13"/>
      <c r="I155" s="13"/>
      <c r="J155" s="13"/>
      <c r="K155" s="13"/>
      <c r="L155" s="13"/>
    </row>
    <row r="156" spans="1:12" s="14" customFormat="1" ht="15.6" customHeight="1" x14ac:dyDescent="0.2">
      <c r="A156" s="15" t="s">
        <v>201</v>
      </c>
      <c r="B156" s="48">
        <f>ROUND(D230,2)</f>
        <v>20246117070.82</v>
      </c>
      <c r="C156" s="74"/>
      <c r="D156" s="66" t="s">
        <v>202</v>
      </c>
      <c r="E156" s="13"/>
      <c r="F156" s="13"/>
      <c r="G156" s="13"/>
      <c r="H156" s="13"/>
      <c r="I156" s="13"/>
      <c r="J156" s="13"/>
      <c r="K156" s="13"/>
      <c r="L156" s="13"/>
    </row>
    <row r="157" spans="1:12" s="14" customFormat="1" ht="15.6" customHeight="1" x14ac:dyDescent="0.2">
      <c r="A157" s="15" t="s">
        <v>203</v>
      </c>
      <c r="B157" s="48">
        <f>ROUND('[2]GIC Rec @ Calc Date'!E64,2)</f>
        <v>2701481531.8200002</v>
      </c>
      <c r="C157" s="74"/>
      <c r="D157" s="66" t="s">
        <v>204</v>
      </c>
      <c r="K157" s="13"/>
      <c r="L157" s="13"/>
    </row>
    <row r="158" spans="1:12" s="14" customFormat="1" ht="14.25" x14ac:dyDescent="0.2">
      <c r="A158" s="15" t="s">
        <v>205</v>
      </c>
      <c r="B158" s="52">
        <v>0</v>
      </c>
      <c r="C158" s="13"/>
      <c r="D158" s="67" t="s">
        <v>206</v>
      </c>
      <c r="E158" s="13"/>
      <c r="F158" s="13"/>
      <c r="G158" s="13"/>
      <c r="H158" s="13"/>
      <c r="I158" s="13"/>
      <c r="J158" s="13"/>
      <c r="K158" s="13"/>
      <c r="L158" s="13"/>
    </row>
    <row r="159" spans="1:12" s="14" customFormat="1" ht="14.25" x14ac:dyDescent="0.2">
      <c r="A159" s="15" t="s">
        <v>207</v>
      </c>
      <c r="B159" s="52">
        <v>0</v>
      </c>
      <c r="C159" s="74"/>
      <c r="D159" s="67" t="s">
        <v>208</v>
      </c>
      <c r="E159" s="13"/>
      <c r="F159" s="13"/>
      <c r="G159" s="13"/>
      <c r="H159" s="13"/>
      <c r="I159" s="13"/>
      <c r="J159" s="13"/>
      <c r="K159" s="13"/>
      <c r="L159" s="13"/>
    </row>
    <row r="160" spans="1:12" s="14" customFormat="1" ht="14.25" x14ac:dyDescent="0.2">
      <c r="A160" s="15" t="s">
        <v>209</v>
      </c>
      <c r="B160" s="52">
        <f>'[1]LLP Assets'!$F$829</f>
        <v>0</v>
      </c>
      <c r="C160" s="13"/>
      <c r="D160" s="67" t="s">
        <v>210</v>
      </c>
      <c r="E160" s="13"/>
      <c r="F160" s="13"/>
      <c r="G160" s="13"/>
      <c r="H160" s="13"/>
      <c r="I160" s="13"/>
      <c r="J160" s="13"/>
      <c r="K160" s="13"/>
      <c r="L160" s="13"/>
    </row>
    <row r="161" spans="1:12" s="14" customFormat="1" ht="12.2" customHeight="1" x14ac:dyDescent="0.2">
      <c r="A161" s="15" t="s">
        <v>211</v>
      </c>
      <c r="B161" s="52">
        <f>'[1]Programme Tests'!$K$188</f>
        <v>930505751.54999995</v>
      </c>
      <c r="C161" s="129"/>
      <c r="D161" s="67" t="s">
        <v>212</v>
      </c>
      <c r="E161" s="13"/>
      <c r="F161" s="13"/>
      <c r="G161" s="13"/>
      <c r="H161" s="13"/>
      <c r="I161" s="13"/>
      <c r="J161" s="13"/>
      <c r="K161" s="13"/>
      <c r="L161" s="13"/>
    </row>
    <row r="162" spans="1:12" s="14" customFormat="1" ht="12.75" customHeight="1" x14ac:dyDescent="0.2">
      <c r="A162" s="15" t="s">
        <v>213</v>
      </c>
      <c r="B162" s="48">
        <f>'[1]Programme Tests'!$K$145</f>
        <v>0</v>
      </c>
      <c r="C162" s="74"/>
      <c r="D162" s="67" t="s">
        <v>214</v>
      </c>
      <c r="E162" s="13"/>
      <c r="F162" s="13"/>
      <c r="G162" s="13"/>
      <c r="H162" s="13"/>
      <c r="I162" s="13"/>
      <c r="J162" s="13"/>
      <c r="K162" s="13"/>
      <c r="L162" s="13"/>
    </row>
    <row r="163" spans="1:12" s="14" customFormat="1" ht="14.25" x14ac:dyDescent="0.2">
      <c r="A163" s="15" t="s">
        <v>215</v>
      </c>
      <c r="B163" s="48">
        <f>ROUND(B156-B154+SUM('[2]GIC Rec @ Calc Date'!E6:E12)+'[2]GIC Rec @ Calc Date'!E32,2)</f>
        <v>6706567151.8199997</v>
      </c>
      <c r="C163" s="74"/>
      <c r="D163" s="61" t="s">
        <v>216</v>
      </c>
      <c r="E163" s="13"/>
      <c r="F163" s="13"/>
      <c r="G163" s="13"/>
      <c r="H163" s="13"/>
      <c r="I163" s="13"/>
      <c r="J163" s="13"/>
      <c r="K163" s="13"/>
      <c r="L163" s="13"/>
    </row>
    <row r="164" spans="1:12" s="14" customFormat="1" ht="14.25" x14ac:dyDescent="0.2">
      <c r="A164" s="15" t="s">
        <v>217</v>
      </c>
      <c r="B164" s="117">
        <f>B163/B154</f>
        <v>0.41773257311725409</v>
      </c>
      <c r="C164" s="74"/>
      <c r="D164" s="64" t="s">
        <v>218</v>
      </c>
      <c r="E164" s="13"/>
      <c r="F164" s="13"/>
      <c r="G164" s="13"/>
      <c r="H164" s="13"/>
      <c r="I164" s="13"/>
      <c r="J164" s="13"/>
      <c r="K164" s="13"/>
      <c r="L164" s="13"/>
    </row>
    <row r="165" spans="1:12" s="14" customFormat="1" ht="14.25" x14ac:dyDescent="0.2">
      <c r="A165" s="15" t="s">
        <v>219</v>
      </c>
      <c r="B165" s="130">
        <f>'[1]LLP Assets'!$F$11</f>
        <v>146852</v>
      </c>
      <c r="C165" s="131"/>
      <c r="D165" s="61"/>
      <c r="E165" s="13"/>
      <c r="F165" s="13"/>
      <c r="G165" s="13"/>
      <c r="H165" s="13"/>
      <c r="I165" s="13"/>
      <c r="J165" s="13"/>
      <c r="K165" s="13"/>
      <c r="L165" s="13"/>
    </row>
    <row r="166" spans="1:12" s="14" customFormat="1" x14ac:dyDescent="0.2">
      <c r="A166" s="15" t="s">
        <v>220</v>
      </c>
      <c r="B166" s="52">
        <f>ROUND(B156/B165,2)</f>
        <v>137867.49</v>
      </c>
      <c r="C166" s="131"/>
      <c r="D166" s="131"/>
      <c r="E166" s="13"/>
      <c r="F166" s="13"/>
      <c r="G166" s="13"/>
      <c r="H166" s="13"/>
      <c r="I166" s="13"/>
      <c r="J166" s="13"/>
      <c r="K166" s="13"/>
      <c r="L166" s="13"/>
    </row>
    <row r="167" spans="1:12" s="14" customFormat="1" ht="14.25" x14ac:dyDescent="0.2">
      <c r="A167" s="15" t="s">
        <v>221</v>
      </c>
      <c r="B167" s="132">
        <f>'[1]LLP Assets'!$F$36</f>
        <v>0.60290200000000005</v>
      </c>
      <c r="C167" s="133"/>
      <c r="D167" s="131"/>
      <c r="E167" s="62"/>
      <c r="F167" s="62"/>
      <c r="G167" s="62"/>
      <c r="H167" s="62"/>
      <c r="I167" s="13"/>
      <c r="J167" s="13"/>
      <c r="K167" s="13"/>
      <c r="L167" s="13"/>
    </row>
    <row r="168" spans="1:12" s="14" customFormat="1" ht="14.25" x14ac:dyDescent="0.2">
      <c r="A168" s="15" t="s">
        <v>222</v>
      </c>
      <c r="B168" s="132">
        <f>'[1]LLP Assets'!$F$39</f>
        <v>0.51149800000000001</v>
      </c>
      <c r="C168" s="74"/>
      <c r="D168" s="131"/>
      <c r="E168" s="134"/>
      <c r="F168" s="62"/>
      <c r="G168" s="62"/>
      <c r="H168" s="62"/>
      <c r="I168" s="62"/>
      <c r="J168" s="62"/>
      <c r="K168" s="62"/>
      <c r="L168" s="13"/>
    </row>
    <row r="169" spans="1:12" s="14" customFormat="1" ht="14.25" x14ac:dyDescent="0.2">
      <c r="A169" s="15" t="s">
        <v>223</v>
      </c>
      <c r="B169" s="135">
        <f>'[1]LLP Assets'!$F$25</f>
        <v>45.5</v>
      </c>
      <c r="C169" s="133"/>
      <c r="D169" s="62"/>
      <c r="F169" s="62"/>
      <c r="G169" s="62"/>
      <c r="H169" s="62"/>
      <c r="I169" s="62"/>
      <c r="J169" s="62"/>
      <c r="K169" s="62"/>
      <c r="L169" s="13"/>
    </row>
    <row r="170" spans="1:12" s="14" customFormat="1" ht="14.25" x14ac:dyDescent="0.2">
      <c r="A170" s="15" t="s">
        <v>224</v>
      </c>
      <c r="B170" s="135">
        <f>'[1]LLP Assets'!$F$28</f>
        <v>257.85000000000002</v>
      </c>
      <c r="C170" s="131"/>
      <c r="D170" s="62"/>
      <c r="E170" s="134"/>
      <c r="F170" s="62"/>
      <c r="G170" s="62"/>
      <c r="H170" s="62"/>
      <c r="I170" s="62"/>
      <c r="J170" s="62"/>
      <c r="K170" s="62"/>
      <c r="L170" s="13"/>
    </row>
    <row r="171" spans="1:12" s="14" customFormat="1" ht="14.25" x14ac:dyDescent="0.2">
      <c r="A171" s="15" t="s">
        <v>225</v>
      </c>
      <c r="B171" s="136">
        <f>'[1]Annex 2D Strats'!$B$22</f>
        <v>2.1103105305750918E-2</v>
      </c>
      <c r="C171" s="131"/>
      <c r="D171" s="62"/>
      <c r="E171" s="62"/>
      <c r="F171" s="62"/>
      <c r="G171" s="62"/>
      <c r="H171" s="62"/>
      <c r="I171" s="62"/>
      <c r="J171" s="62"/>
      <c r="K171" s="62"/>
      <c r="L171" s="13"/>
    </row>
    <row r="172" spans="1:12" s="14" customFormat="1" x14ac:dyDescent="0.2">
      <c r="A172" s="15" t="s">
        <v>226</v>
      </c>
      <c r="B172" s="136">
        <v>5.2400000000000002E-2</v>
      </c>
      <c r="C172" s="131"/>
      <c r="D172" s="134"/>
      <c r="E172" s="76"/>
      <c r="F172" s="62"/>
      <c r="G172" s="62"/>
      <c r="H172" s="62"/>
      <c r="I172" s="62"/>
      <c r="J172" s="62"/>
      <c r="K172" s="62"/>
      <c r="L172" s="13"/>
    </row>
    <row r="173" spans="1:12" s="14" customFormat="1" ht="14.25" x14ac:dyDescent="0.2">
      <c r="A173" s="15" t="s">
        <v>227</v>
      </c>
      <c r="B173" s="136">
        <f>'[1]MTF REPORTING SUMMARY'!$C$26</f>
        <v>1.8121914394514826E-2</v>
      </c>
      <c r="C173" s="131"/>
      <c r="D173" s="134"/>
      <c r="E173" s="62"/>
      <c r="F173" s="62"/>
      <c r="G173" s="62"/>
      <c r="H173" s="62"/>
      <c r="I173" s="62"/>
      <c r="J173" s="62"/>
      <c r="K173" s="62"/>
      <c r="L173" s="13"/>
    </row>
    <row r="174" spans="1:12" s="14" customFormat="1" ht="14.25" x14ac:dyDescent="0.2">
      <c r="A174" s="15" t="s">
        <v>228</v>
      </c>
      <c r="B174" s="136">
        <f>'[1]MTF REPORTING SUMMARY'!$C$45</f>
        <v>1.8219662299464517E-2</v>
      </c>
      <c r="C174" s="131"/>
      <c r="D174" s="137"/>
      <c r="E174" s="62"/>
      <c r="F174" s="62"/>
      <c r="G174" s="62"/>
      <c r="H174" s="62"/>
      <c r="I174" s="62"/>
      <c r="J174" s="62"/>
      <c r="K174" s="62"/>
      <c r="L174" s="13"/>
    </row>
    <row r="175" spans="1:12" s="14" customFormat="1" ht="14.25" x14ac:dyDescent="0.2">
      <c r="A175" s="47" t="s">
        <v>229</v>
      </c>
      <c r="B175" s="136">
        <f>'[1]MTF REPORTING SUMMARY'!$C$6</f>
        <v>2.1294439914312308E-2</v>
      </c>
      <c r="C175" s="62"/>
      <c r="D175" s="62"/>
      <c r="E175" s="62"/>
      <c r="F175" s="62"/>
      <c r="G175" s="62"/>
      <c r="H175" s="62"/>
      <c r="I175" s="62"/>
      <c r="J175" s="62"/>
      <c r="K175" s="62"/>
      <c r="L175" s="13"/>
    </row>
    <row r="176" spans="1:12" s="14" customFormat="1" ht="14.25" x14ac:dyDescent="0.2">
      <c r="A176" s="47" t="s">
        <v>230</v>
      </c>
      <c r="B176" s="136">
        <f>'[1]MTF REPORTING SUMMARY'!$C$47</f>
        <v>2.1561999723215926E-2</v>
      </c>
      <c r="C176" s="62"/>
      <c r="D176" s="62"/>
      <c r="E176" s="134"/>
      <c r="F176" s="62"/>
      <c r="G176" s="62"/>
      <c r="H176" s="62"/>
      <c r="I176" s="62"/>
      <c r="J176" s="62"/>
      <c r="K176" s="62"/>
      <c r="L176" s="13"/>
    </row>
    <row r="177" spans="1:12" s="14" customFormat="1" x14ac:dyDescent="0.2">
      <c r="A177" s="47" t="s">
        <v>231</v>
      </c>
      <c r="B177" s="136" t="s">
        <v>26</v>
      </c>
      <c r="C177" s="62"/>
      <c r="D177" s="62"/>
      <c r="E177" s="62"/>
      <c r="F177" s="62"/>
      <c r="G177" s="62"/>
      <c r="H177" s="62"/>
      <c r="I177" s="62"/>
      <c r="J177" s="62"/>
      <c r="K177" s="62"/>
      <c r="L177" s="13"/>
    </row>
    <row r="178" spans="1:12" s="14" customFormat="1" ht="14.25" x14ac:dyDescent="0.2">
      <c r="A178" s="47" t="s">
        <v>232</v>
      </c>
      <c r="B178" s="138" t="s">
        <v>26</v>
      </c>
      <c r="C178" s="62"/>
      <c r="D178" s="134"/>
      <c r="E178" s="134"/>
      <c r="F178" s="62"/>
      <c r="G178" s="62"/>
      <c r="H178" s="62"/>
      <c r="I178" s="62"/>
      <c r="J178" s="62"/>
      <c r="K178" s="62"/>
      <c r="L178" s="13"/>
    </row>
    <row r="179" spans="1:12" s="14" customFormat="1" ht="15.6" customHeight="1" x14ac:dyDescent="0.2">
      <c r="A179" s="15" t="s">
        <v>233</v>
      </c>
      <c r="B179" s="138" t="s">
        <v>26</v>
      </c>
      <c r="C179" s="139"/>
      <c r="D179" s="62"/>
      <c r="E179" s="62"/>
      <c r="F179" s="140"/>
      <c r="G179" s="62"/>
      <c r="H179" s="62"/>
      <c r="I179" s="62"/>
      <c r="J179" s="62"/>
      <c r="K179" s="62"/>
      <c r="L179" s="13"/>
    </row>
    <row r="180" spans="1:12" s="14" customFormat="1" ht="15.6" customHeight="1" x14ac:dyDescent="0.2">
      <c r="A180" s="15" t="s">
        <v>234</v>
      </c>
      <c r="B180" s="141" t="s">
        <v>235</v>
      </c>
      <c r="C180" s="139"/>
      <c r="D180" s="62"/>
      <c r="E180" s="62"/>
      <c r="F180" s="140"/>
      <c r="G180" s="62"/>
      <c r="H180" s="62"/>
      <c r="I180" s="62"/>
      <c r="J180" s="62"/>
      <c r="K180" s="62"/>
      <c r="L180" s="13"/>
    </row>
    <row r="181" spans="1:12" s="14" customFormat="1" ht="12.75" customHeight="1" x14ac:dyDescent="0.2">
      <c r="A181" s="15" t="s">
        <v>236</v>
      </c>
      <c r="B181" s="142">
        <v>0.05</v>
      </c>
      <c r="C181" s="139"/>
      <c r="D181" s="62"/>
      <c r="E181" s="62"/>
      <c r="F181" s="62"/>
      <c r="G181" s="62"/>
      <c r="H181" s="62"/>
      <c r="I181" s="62"/>
      <c r="J181" s="62"/>
      <c r="K181" s="62"/>
      <c r="L181" s="13"/>
    </row>
    <row r="182" spans="1:12" s="14" customFormat="1" ht="12.75" customHeight="1" x14ac:dyDescent="0.2">
      <c r="A182" s="13"/>
      <c r="B182" s="13"/>
      <c r="C182" s="139"/>
      <c r="D182" s="62"/>
      <c r="E182" s="62"/>
      <c r="F182" s="134"/>
      <c r="G182" s="62"/>
      <c r="H182" s="62"/>
      <c r="I182" s="62"/>
      <c r="J182" s="62"/>
      <c r="K182" s="62"/>
      <c r="L182" s="13"/>
    </row>
    <row r="183" spans="1:12" s="14" customFormat="1" x14ac:dyDescent="0.2">
      <c r="A183" s="13"/>
      <c r="B183" s="13"/>
      <c r="C183" s="62"/>
      <c r="D183" s="62"/>
      <c r="E183" s="62"/>
      <c r="F183" s="62"/>
      <c r="G183" s="62"/>
      <c r="H183" s="62"/>
      <c r="I183" s="62"/>
      <c r="J183" s="62"/>
      <c r="K183" s="62"/>
      <c r="L183" s="13"/>
    </row>
    <row r="184" spans="1:12" s="14" customFormat="1" x14ac:dyDescent="0.2">
      <c r="A184" s="12" t="s">
        <v>237</v>
      </c>
      <c r="B184" s="13"/>
      <c r="C184" s="62"/>
      <c r="D184" s="62"/>
      <c r="E184" s="134"/>
      <c r="F184" s="134"/>
      <c r="G184" s="62"/>
      <c r="H184" s="62"/>
      <c r="I184" s="62"/>
      <c r="J184" s="62"/>
      <c r="K184" s="62"/>
      <c r="L184" s="13"/>
    </row>
    <row r="185" spans="1:12" s="14" customFormat="1" x14ac:dyDescent="0.2">
      <c r="A185" s="13"/>
      <c r="B185" s="13"/>
      <c r="C185" s="62"/>
      <c r="D185" s="62"/>
      <c r="E185" s="62"/>
      <c r="F185" s="62"/>
      <c r="G185" s="62"/>
      <c r="H185" s="62"/>
      <c r="I185" s="62"/>
      <c r="J185" s="62"/>
      <c r="K185" s="62"/>
      <c r="L185" s="13"/>
    </row>
    <row r="186" spans="1:12" s="14" customFormat="1" x14ac:dyDescent="0.2">
      <c r="A186" s="143" t="s">
        <v>238</v>
      </c>
      <c r="B186" s="144">
        <f>-'[1]LLP MTG System Report'!$C$84+'[1]LLP Ledgers'!$C$911</f>
        <v>35385944.030000001</v>
      </c>
      <c r="C186" s="62"/>
      <c r="D186" s="62"/>
      <c r="E186" s="62"/>
      <c r="F186" s="62"/>
      <c r="G186" s="62"/>
      <c r="H186" s="62"/>
      <c r="I186" s="62"/>
      <c r="J186" s="62"/>
      <c r="K186" s="62"/>
      <c r="L186" s="13"/>
    </row>
    <row r="187" spans="1:12" s="14" customFormat="1" x14ac:dyDescent="0.2">
      <c r="A187" s="143" t="s">
        <v>239</v>
      </c>
      <c r="B187" s="144">
        <f>-ROUND('[1]MTF REPORTING SUMMARY'!$C$37,2)</f>
        <v>64530198.140000001</v>
      </c>
      <c r="D187" s="134"/>
      <c r="E187" s="62"/>
      <c r="F187" s="62"/>
      <c r="G187" s="62"/>
      <c r="H187" s="62"/>
      <c r="I187" s="62"/>
      <c r="J187" s="62"/>
      <c r="K187" s="62"/>
      <c r="L187" s="13"/>
    </row>
    <row r="188" spans="1:12" s="14" customFormat="1" x14ac:dyDescent="0.2">
      <c r="A188" s="143" t="s">
        <v>240</v>
      </c>
      <c r="B188" s="125" t="s">
        <v>26</v>
      </c>
      <c r="C188" s="62"/>
      <c r="D188" s="76"/>
      <c r="E188" s="62"/>
      <c r="F188" s="62"/>
      <c r="G188" s="62"/>
      <c r="H188" s="62"/>
      <c r="I188" s="62"/>
      <c r="J188" s="62"/>
      <c r="K188" s="62"/>
      <c r="L188" s="13"/>
    </row>
    <row r="189" spans="1:12" s="14" customFormat="1" x14ac:dyDescent="0.2">
      <c r="A189" s="143" t="s">
        <v>241</v>
      </c>
      <c r="B189" s="144">
        <f>B88-B187</f>
        <v>360756366.80000001</v>
      </c>
      <c r="C189" s="62"/>
      <c r="D189" s="76"/>
      <c r="E189" s="62"/>
      <c r="F189" s="62"/>
      <c r="G189" s="62"/>
      <c r="H189" s="62"/>
      <c r="I189" s="62"/>
      <c r="J189" s="62"/>
      <c r="K189" s="62"/>
      <c r="L189" s="13"/>
    </row>
    <row r="190" spans="1:12" s="14" customFormat="1" x14ac:dyDescent="0.2">
      <c r="A190" s="13"/>
      <c r="B190" s="13"/>
      <c r="C190" s="62"/>
      <c r="D190" s="140"/>
      <c r="E190" s="62"/>
      <c r="F190" s="62"/>
      <c r="G190" s="62"/>
      <c r="H190" s="62"/>
      <c r="I190" s="62"/>
      <c r="J190" s="62"/>
      <c r="K190" s="62"/>
      <c r="L190" s="13"/>
    </row>
    <row r="191" spans="1:12" s="14" customFormat="1" x14ac:dyDescent="0.2">
      <c r="A191" s="12" t="s">
        <v>242</v>
      </c>
      <c r="B191" s="13"/>
      <c r="C191" s="62"/>
      <c r="D191" s="76"/>
      <c r="E191" s="62"/>
      <c r="F191" s="62"/>
      <c r="G191" s="62"/>
      <c r="H191" s="62"/>
      <c r="I191" s="62"/>
      <c r="J191" s="62"/>
      <c r="K191" s="62"/>
      <c r="L191" s="13"/>
    </row>
    <row r="192" spans="1:12" s="14" customFormat="1" x14ac:dyDescent="0.2">
      <c r="A192" s="13"/>
      <c r="B192" s="145" t="s">
        <v>243</v>
      </c>
      <c r="C192" s="145" t="s">
        <v>244</v>
      </c>
      <c r="D192" s="146" t="s">
        <v>245</v>
      </c>
      <c r="E192" s="145" t="s">
        <v>246</v>
      </c>
      <c r="F192" s="147"/>
      <c r="G192" s="147"/>
      <c r="H192" s="13"/>
      <c r="I192" s="13"/>
      <c r="J192" s="13"/>
      <c r="K192" s="13"/>
      <c r="L192" s="13"/>
    </row>
    <row r="193" spans="1:12" s="14" customFormat="1" x14ac:dyDescent="0.2">
      <c r="A193" s="47" t="s">
        <v>247</v>
      </c>
      <c r="B193" s="148">
        <f>'[3]Annex 2D'!$B$165-(B165-B198+B194)</f>
        <v>1534</v>
      </c>
      <c r="C193" s="149">
        <f t="shared" ref="C193:C198" si="0">B193/$B$165</f>
        <v>1.0445891101244791E-2</v>
      </c>
      <c r="D193" s="150">
        <f>B187+B189-D194</f>
        <v>216252288.03999999</v>
      </c>
      <c r="E193" s="151">
        <f t="shared" ref="E193:E198" si="1">D193/$B$156</f>
        <v>1.0681173445928387E-2</v>
      </c>
      <c r="F193" s="119"/>
      <c r="G193" s="147"/>
      <c r="H193" s="13"/>
      <c r="I193" s="13"/>
      <c r="J193" s="13"/>
      <c r="K193" s="13"/>
      <c r="L193" s="13"/>
    </row>
    <row r="194" spans="1:12" s="14" customFormat="1" ht="14.25" x14ac:dyDescent="0.2">
      <c r="A194" s="15" t="s">
        <v>248</v>
      </c>
      <c r="B194" s="148">
        <f>SUM(B195:B197)</f>
        <v>1735</v>
      </c>
      <c r="C194" s="132">
        <f t="shared" si="0"/>
        <v>1.1814616076049356E-2</v>
      </c>
      <c r="D194" s="152">
        <f>ROUND(SUM(D195:D197),2)</f>
        <v>209034276.90000001</v>
      </c>
      <c r="E194" s="153">
        <f t="shared" si="1"/>
        <v>1.032466009007098E-2</v>
      </c>
      <c r="F194" s="119"/>
      <c r="G194" s="74"/>
      <c r="H194" s="13"/>
      <c r="I194" s="13"/>
      <c r="J194" s="13"/>
      <c r="K194" s="13"/>
      <c r="L194" s="13"/>
    </row>
    <row r="195" spans="1:12" s="14" customFormat="1" x14ac:dyDescent="0.2">
      <c r="A195" s="47" t="s">
        <v>249</v>
      </c>
      <c r="B195" s="154">
        <f>'[1]Annex 2d Other'!$C$9</f>
        <v>89</v>
      </c>
      <c r="C195" s="132">
        <f t="shared" si="0"/>
        <v>6.0605235202789202E-4</v>
      </c>
      <c r="D195" s="152">
        <f>'[1]Annex 2d Other'!$C$16</f>
        <v>6141765.8500000006</v>
      </c>
      <c r="E195" s="153">
        <f t="shared" si="1"/>
        <v>3.0335524725636929E-4</v>
      </c>
      <c r="F195" s="119"/>
      <c r="G195" s="13"/>
      <c r="H195" s="13"/>
      <c r="I195" s="13"/>
      <c r="J195" s="13"/>
      <c r="K195" s="13"/>
      <c r="L195" s="13"/>
    </row>
    <row r="196" spans="1:12" s="14" customFormat="1" x14ac:dyDescent="0.2">
      <c r="A196" s="47" t="s">
        <v>250</v>
      </c>
      <c r="B196" s="148">
        <f>'[1]Annex 2d Other'!$C$10</f>
        <v>84</v>
      </c>
      <c r="C196" s="149">
        <f t="shared" si="0"/>
        <v>5.7200446708250482E-4</v>
      </c>
      <c r="D196" s="150">
        <f>'[1]Annex 2d Other'!$C$17</f>
        <v>13605780.649999997</v>
      </c>
      <c r="E196" s="153">
        <f t="shared" si="1"/>
        <v>6.7201926188649376E-4</v>
      </c>
      <c r="F196" s="119"/>
      <c r="G196" s="13"/>
      <c r="H196" s="13"/>
      <c r="I196" s="13"/>
      <c r="J196" s="13"/>
      <c r="K196" s="13"/>
      <c r="L196" s="13"/>
    </row>
    <row r="197" spans="1:12" s="14" customFormat="1" x14ac:dyDescent="0.2">
      <c r="A197" s="47" t="s">
        <v>251</v>
      </c>
      <c r="B197" s="148">
        <f>'[1]Annex 2d Other'!$C$11</f>
        <v>1562</v>
      </c>
      <c r="C197" s="132">
        <f t="shared" si="0"/>
        <v>1.0636559256938958E-2</v>
      </c>
      <c r="D197" s="152">
        <f>'[1]Annex 2d Other'!$C$18</f>
        <v>189286730.40000004</v>
      </c>
      <c r="E197" s="153">
        <f t="shared" si="1"/>
        <v>9.349285580928117E-3</v>
      </c>
      <c r="F197" s="13"/>
      <c r="G197" s="13"/>
      <c r="H197" s="13"/>
      <c r="I197" s="13"/>
      <c r="J197" s="13"/>
      <c r="K197" s="13"/>
      <c r="L197" s="13"/>
    </row>
    <row r="198" spans="1:12" s="14" customFormat="1" ht="12.2" customHeight="1" x14ac:dyDescent="0.2">
      <c r="A198" s="47" t="s">
        <v>252</v>
      </c>
      <c r="B198" s="154">
        <f>'[1]Annex 2d Other'!$C$7</f>
        <v>3609</v>
      </c>
      <c r="C198" s="132">
        <f t="shared" si="0"/>
        <v>2.4575763353580474E-2</v>
      </c>
      <c r="D198" s="152">
        <f>'[1]Annex 2d Other'!$C$14</f>
        <v>699414225.74000168</v>
      </c>
      <c r="E198" s="153">
        <f t="shared" si="1"/>
        <v>3.4545598214881519E-2</v>
      </c>
      <c r="F198" s="119"/>
      <c r="G198" s="13"/>
      <c r="H198" s="74"/>
      <c r="I198" s="13"/>
      <c r="J198" s="13"/>
      <c r="K198" s="13"/>
      <c r="L198" s="13"/>
    </row>
    <row r="199" spans="1:12" s="14" customFormat="1" ht="12.2" customHeight="1" x14ac:dyDescent="0.2">
      <c r="A199" s="13"/>
      <c r="B199" s="13"/>
      <c r="C199" s="13"/>
      <c r="D199" s="13"/>
      <c r="E199" s="13"/>
      <c r="F199" s="119"/>
      <c r="G199" s="13"/>
      <c r="H199" s="74"/>
      <c r="I199" s="13"/>
      <c r="J199" s="13"/>
      <c r="K199" s="13"/>
      <c r="L199" s="13"/>
    </row>
    <row r="200" spans="1:12" s="14" customFormat="1" x14ac:dyDescent="0.2">
      <c r="A200" s="13"/>
      <c r="B200" s="155"/>
      <c r="C200" s="13"/>
      <c r="D200" s="74"/>
      <c r="E200" s="13"/>
      <c r="F200" s="13"/>
      <c r="G200" s="13"/>
      <c r="H200" s="156"/>
      <c r="I200" s="13"/>
      <c r="J200" s="13"/>
      <c r="K200" s="13"/>
      <c r="L200" s="13"/>
    </row>
    <row r="201" spans="1:12" s="14" customFormat="1" x14ac:dyDescent="0.2">
      <c r="A201" s="124" t="str">
        <f>"Stratification tables are all as of "&amp;TEXT(EOMONTH('[1]Cash Manager Input'!$E$3,0),"DD-MM-YY")</f>
        <v>Stratification tables are all as of 30-06-22</v>
      </c>
      <c r="B201" s="147"/>
      <c r="C201" s="147"/>
      <c r="D201" s="119"/>
      <c r="E201" s="13"/>
      <c r="F201" s="13"/>
      <c r="G201" s="13"/>
      <c r="H201" s="156"/>
      <c r="I201" s="13"/>
      <c r="J201" s="13"/>
      <c r="K201" s="13"/>
      <c r="L201" s="13"/>
    </row>
    <row r="202" spans="1:12" s="14" customFormat="1" x14ac:dyDescent="0.2">
      <c r="A202" s="12"/>
      <c r="B202" s="147"/>
      <c r="C202" s="13"/>
      <c r="D202" s="13"/>
      <c r="E202" s="13"/>
      <c r="F202" s="13"/>
      <c r="G202" s="13"/>
      <c r="H202" s="13"/>
      <c r="I202" s="13"/>
      <c r="J202" s="13"/>
      <c r="K202" s="13"/>
      <c r="L202" s="13"/>
    </row>
    <row r="203" spans="1:12" s="14" customFormat="1" x14ac:dyDescent="0.2">
      <c r="A203" s="12" t="s">
        <v>253</v>
      </c>
      <c r="B203" s="13"/>
      <c r="C203" s="13"/>
      <c r="D203" s="13"/>
      <c r="E203" s="13"/>
      <c r="F203" s="157" t="s">
        <v>254</v>
      </c>
      <c r="G203" s="158"/>
      <c r="H203" s="158"/>
      <c r="I203" s="158"/>
      <c r="J203" s="159"/>
      <c r="K203" s="13"/>
      <c r="L203" s="13"/>
    </row>
    <row r="204" spans="1:12" s="14" customFormat="1" ht="25.5" x14ac:dyDescent="0.2">
      <c r="A204" s="47"/>
      <c r="B204" s="145" t="s">
        <v>243</v>
      </c>
      <c r="C204" s="145" t="s">
        <v>244</v>
      </c>
      <c r="D204" s="160" t="s">
        <v>245</v>
      </c>
      <c r="E204" s="146" t="s">
        <v>246</v>
      </c>
      <c r="F204" s="161" t="s">
        <v>255</v>
      </c>
      <c r="G204" s="162" t="s">
        <v>256</v>
      </c>
      <c r="H204" s="161" t="s">
        <v>257</v>
      </c>
      <c r="I204" s="161" t="s">
        <v>258</v>
      </c>
      <c r="J204" s="161" t="s">
        <v>259</v>
      </c>
      <c r="K204" s="13"/>
      <c r="L204" s="13"/>
    </row>
    <row r="205" spans="1:12" s="14" customFormat="1" x14ac:dyDescent="0.2">
      <c r="A205" s="47" t="s">
        <v>260</v>
      </c>
      <c r="B205" s="163">
        <f>'[1]Annex 2D Strats'!B55</f>
        <v>15387</v>
      </c>
      <c r="C205" s="164">
        <f>'[1]Annex 2D Strats'!C55</f>
        <v>0.10477896113093454</v>
      </c>
      <c r="D205" s="163">
        <f>'[1]Annex 2D Strats'!D55</f>
        <v>1869529743.8099999</v>
      </c>
      <c r="E205" s="164">
        <f>'[1]Annex 2D Strats'!E55</f>
        <v>9.2340162672697665E-2</v>
      </c>
      <c r="F205" s="153">
        <f>'[1]Annex 2D Strats'!F55</f>
        <v>2.1090000000000001E-2</v>
      </c>
      <c r="G205" s="165">
        <f>'[1]Annex 2D Strats'!G55</f>
        <v>7.8</v>
      </c>
      <c r="H205" s="153">
        <f>F205</f>
        <v>2.1090000000000001E-2</v>
      </c>
      <c r="I205" s="153">
        <f>'[1]Annex 2D Strats'!I55</f>
        <v>0</v>
      </c>
      <c r="J205" s="132">
        <f>'[1]Annex 2D Strats'!J55</f>
        <v>2.1090000000000001E-2</v>
      </c>
      <c r="K205" s="166"/>
      <c r="L205" s="167"/>
    </row>
    <row r="206" spans="1:12" s="14" customFormat="1" x14ac:dyDescent="0.2">
      <c r="A206" s="47" t="s">
        <v>261</v>
      </c>
      <c r="B206" s="163">
        <f>'[1]Annex 2D Strats'!B56</f>
        <v>0</v>
      </c>
      <c r="C206" s="164">
        <f>'[1]Annex 2D Strats'!C56</f>
        <v>0</v>
      </c>
      <c r="D206" s="163">
        <f>'[1]Annex 2D Strats'!D56</f>
        <v>0</v>
      </c>
      <c r="E206" s="164">
        <f>'[1]Annex 2D Strats'!E56</f>
        <v>0</v>
      </c>
      <c r="F206" s="153">
        <f>'[1]Annex 2D Strats'!F56</f>
        <v>0</v>
      </c>
      <c r="G206" s="165">
        <f>'[1]Annex 2D Strats'!G56</f>
        <v>0</v>
      </c>
      <c r="H206" s="153">
        <f>F206</f>
        <v>0</v>
      </c>
      <c r="I206" s="153">
        <f>'[1]Annex 2D Strats'!I56</f>
        <v>0</v>
      </c>
      <c r="J206" s="132">
        <f>'[1]Annex 2D Strats'!J56</f>
        <v>0</v>
      </c>
      <c r="K206" s="166"/>
      <c r="L206" s="167"/>
    </row>
    <row r="207" spans="1:12" s="14" customFormat="1" x14ac:dyDescent="0.2">
      <c r="A207" s="47" t="s">
        <v>262</v>
      </c>
      <c r="B207" s="163">
        <f>'[1]Annex 2D Strats'!B57</f>
        <v>93655</v>
      </c>
      <c r="C207" s="164">
        <f>'[1]Annex 2D Strats'!C57</f>
        <v>0.63775093291204754</v>
      </c>
      <c r="D207" s="163">
        <f>'[1]Annex 2D Strats'!D57</f>
        <v>16286267240.700001</v>
      </c>
      <c r="E207" s="164">
        <f>'[1]Annex 2D Strats'!E57</f>
        <v>0.80441435677425832</v>
      </c>
      <c r="F207" s="153">
        <f>'[1]Annex 2D Strats'!F57</f>
        <v>1.8180000000000002E-2</v>
      </c>
      <c r="G207" s="168">
        <f>'[1]Annex 2D Strats'!G57</f>
        <v>27.3</v>
      </c>
      <c r="H207" s="153">
        <f>F207</f>
        <v>1.8180000000000002E-2</v>
      </c>
      <c r="I207" s="153">
        <f>'[1]Annex 2D Strats'!I57</f>
        <v>3.2500000000000001E-2</v>
      </c>
      <c r="J207" s="132">
        <f>'[1]Annex 2D Strats'!J57</f>
        <v>1.8180000000000002E-2</v>
      </c>
      <c r="K207" s="166"/>
      <c r="L207" s="167"/>
    </row>
    <row r="208" spans="1:12" s="14" customFormat="1" x14ac:dyDescent="0.2">
      <c r="A208" s="47" t="s">
        <v>263</v>
      </c>
      <c r="B208" s="163">
        <f>'[1]Annex 2D Strats'!B58</f>
        <v>736</v>
      </c>
      <c r="C208" s="164">
        <f>'[1]Annex 2D Strats'!C58</f>
        <v>5.0118486639609949E-3</v>
      </c>
      <c r="D208" s="163">
        <f>'[1]Annex 2D Strats'!D58</f>
        <v>35555795.340000004</v>
      </c>
      <c r="E208" s="164">
        <f>'[1]Annex 2D Strats'!E58</f>
        <v>1.7561784916894159E-3</v>
      </c>
      <c r="F208" s="153">
        <f>'[1]Annex 2D Strats'!F58</f>
        <v>1.8620000000000001E-2</v>
      </c>
      <c r="G208" s="165">
        <f>'[1]Annex 2D Strats'!G58</f>
        <v>0</v>
      </c>
      <c r="H208" s="153">
        <f>F208</f>
        <v>1.8620000000000001E-2</v>
      </c>
      <c r="I208" s="153">
        <f>'[1]Annex 2D Strats'!I58</f>
        <v>0</v>
      </c>
      <c r="J208" s="132">
        <f>'[1]Annex 2D Strats'!J58</f>
        <v>1.8620000000000001E-2</v>
      </c>
      <c r="K208" s="166"/>
      <c r="L208" s="167"/>
    </row>
    <row r="209" spans="1:12" s="14" customFormat="1" x14ac:dyDescent="0.2">
      <c r="A209" s="47" t="s">
        <v>264</v>
      </c>
      <c r="B209" s="163">
        <f>'[1]Annex 2D Strats'!B59</f>
        <v>0</v>
      </c>
      <c r="C209" s="164">
        <f>'[1]Annex 2D Strats'!C59</f>
        <v>0</v>
      </c>
      <c r="D209" s="163">
        <f>'[1]Annex 2D Strats'!D59</f>
        <v>0</v>
      </c>
      <c r="E209" s="164">
        <f>'[1]Annex 2D Strats'!E59</f>
        <v>0</v>
      </c>
      <c r="F209" s="153">
        <f>'[1]Annex 2D Strats'!F59</f>
        <v>0</v>
      </c>
      <c r="G209" s="165">
        <f>'[1]Annex 2D Strats'!G59</f>
        <v>0</v>
      </c>
      <c r="H209" s="153">
        <f>'[1]Annex 2D Strats'!H59</f>
        <v>0</v>
      </c>
      <c r="I209" s="153">
        <v>0</v>
      </c>
      <c r="J209" s="132">
        <f>'[1]Annex 2D Strats'!J59</f>
        <v>0</v>
      </c>
      <c r="K209" s="166"/>
      <c r="L209" s="167"/>
    </row>
    <row r="210" spans="1:12" s="14" customFormat="1" x14ac:dyDescent="0.2">
      <c r="A210" s="47" t="s">
        <v>265</v>
      </c>
      <c r="B210" s="163">
        <f>'[1]Annex 2D Strats'!B60</f>
        <v>0</v>
      </c>
      <c r="C210" s="164">
        <f>'[1]Annex 2D Strats'!C60</f>
        <v>0</v>
      </c>
      <c r="D210" s="163">
        <f>'[1]Annex 2D Strats'!D60</f>
        <v>0</v>
      </c>
      <c r="E210" s="164">
        <f>'[1]Annex 2D Strats'!E60</f>
        <v>0</v>
      </c>
      <c r="F210" s="153">
        <f>'[1]Annex 2D Strats'!F60</f>
        <v>0</v>
      </c>
      <c r="G210" s="165">
        <f>'[1]Annex 2D Strats'!G60</f>
        <v>0</v>
      </c>
      <c r="H210" s="153">
        <f>'[1]Annex 2D Strats'!H60</f>
        <v>0</v>
      </c>
      <c r="I210" s="153">
        <f>'[1]Annex 2D Strats'!I60</f>
        <v>0</v>
      </c>
      <c r="J210" s="132">
        <f>'[1]Annex 2D Strats'!J60</f>
        <v>0</v>
      </c>
      <c r="K210" s="166"/>
      <c r="L210" s="167"/>
    </row>
    <row r="211" spans="1:12" s="14" customFormat="1" x14ac:dyDescent="0.2">
      <c r="A211" s="47" t="s">
        <v>266</v>
      </c>
      <c r="B211" s="163">
        <f>'[1]Annex 2D Strats'!B61</f>
        <v>10980</v>
      </c>
      <c r="C211" s="164">
        <f>'[1]Annex 2D Strats'!C61</f>
        <v>7.4769155340070281E-2</v>
      </c>
      <c r="D211" s="163">
        <f>'[1]Annex 2D Strats'!D61</f>
        <v>750609860.22000003</v>
      </c>
      <c r="E211" s="164">
        <f>'[1]Annex 2D Strats'!E61</f>
        <v>3.7074262565725602E-2</v>
      </c>
      <c r="F211" s="153">
        <f>'[1]Annex 2D Strats'!F61</f>
        <v>3.0300000000000001E-2</v>
      </c>
      <c r="G211" s="165">
        <f>'[1]Annex 2D Strats'!G61</f>
        <v>0</v>
      </c>
      <c r="H211" s="153">
        <f>'[1]Annex 2D Strats'!H61</f>
        <v>2.0299999999999999E-2</v>
      </c>
      <c r="I211" s="153">
        <f>'[1]Annex 2D Strats'!I61</f>
        <v>0</v>
      </c>
      <c r="J211" s="132">
        <f>F211</f>
        <v>3.0300000000000001E-2</v>
      </c>
      <c r="K211" s="166"/>
      <c r="L211" s="167"/>
    </row>
    <row r="212" spans="1:12" s="14" customFormat="1" x14ac:dyDescent="0.2">
      <c r="A212" s="47" t="s">
        <v>267</v>
      </c>
      <c r="B212" s="163">
        <f>'[1]Annex 2D Strats'!B62</f>
        <v>26094</v>
      </c>
      <c r="C212" s="164">
        <f>'[1]Annex 2D Strats'!C62</f>
        <v>0.17768910195298668</v>
      </c>
      <c r="D212" s="163">
        <f>'[1]Annex 2D Strats'!D62</f>
        <v>1304154430.75</v>
      </c>
      <c r="E212" s="164">
        <f>'[1]Annex 2D Strats'!E62</f>
        <v>6.4415039495629059E-2</v>
      </c>
      <c r="F212" s="153">
        <f>'[1]Annex 2D Strats'!F62</f>
        <v>5.2400000000000002E-2</v>
      </c>
      <c r="G212" s="165">
        <f>'[1]Annex 2D Strats'!G62</f>
        <v>0</v>
      </c>
      <c r="H212" s="153">
        <f>'[1]Annex 2D Strats'!H62</f>
        <v>0</v>
      </c>
      <c r="I212" s="153">
        <f>'[1]Annex 2D Strats'!I62</f>
        <v>0</v>
      </c>
      <c r="J212" s="132">
        <f>'[1]Annex 2D Strats'!J62</f>
        <v>3.585E-2</v>
      </c>
      <c r="K212" s="166"/>
      <c r="L212" s="167"/>
    </row>
    <row r="213" spans="1:12" s="14" customFormat="1" x14ac:dyDescent="0.2">
      <c r="A213" s="47" t="s">
        <v>268</v>
      </c>
      <c r="B213" s="163">
        <f>'[1]Annex 2D Strats'!B63</f>
        <v>0</v>
      </c>
      <c r="C213" s="164">
        <f>'[1]Annex 2D Strats'!C63</f>
        <v>0</v>
      </c>
      <c r="D213" s="163">
        <f>'[1]Annex 2D Strats'!D63</f>
        <v>0</v>
      </c>
      <c r="E213" s="164">
        <f>'[1]Annex 2D Strats'!E63</f>
        <v>0</v>
      </c>
      <c r="F213" s="153">
        <f>'[1]Annex 2D Strats'!F63</f>
        <v>0</v>
      </c>
      <c r="G213" s="165">
        <f>'[1]Annex 2D Strats'!G63</f>
        <v>0</v>
      </c>
      <c r="H213" s="153">
        <f>'[1]Annex 2D Strats'!H63</f>
        <v>0</v>
      </c>
      <c r="I213" s="153">
        <f>'[1]Annex 2D Strats'!I63</f>
        <v>0</v>
      </c>
      <c r="J213" s="132">
        <f>'[1]Annex 2D Strats'!J63</f>
        <v>0</v>
      </c>
      <c r="K213" s="166"/>
      <c r="L213" s="167"/>
    </row>
    <row r="214" spans="1:12" s="14" customFormat="1" ht="12.75" customHeight="1" thickBot="1" x14ac:dyDescent="0.25">
      <c r="A214" s="169" t="s">
        <v>155</v>
      </c>
      <c r="B214" s="170">
        <f>ROUND(SUM(B205:B213),2)</f>
        <v>146852</v>
      </c>
      <c r="C214" s="171">
        <f>SUM(C205:C213)</f>
        <v>1</v>
      </c>
      <c r="D214" s="172">
        <f>ROUND(SUM(D205:D213),2)</f>
        <v>20246117070.82</v>
      </c>
      <c r="E214" s="171">
        <f>SUM(E205:E213)</f>
        <v>1</v>
      </c>
      <c r="F214" s="171">
        <f>SUMPRODUCT(F205:F213,$D$205:$D$213)/$D$214</f>
        <v>2.1103105305750918E-2</v>
      </c>
      <c r="G214" s="13"/>
      <c r="H214" s="153">
        <f>SUMPRODUCT(H205:H213,$D$205:$D$213)/$D$214</f>
        <v>1.7357014610522699E-2</v>
      </c>
      <c r="I214" s="13"/>
      <c r="J214" s="13"/>
      <c r="K214" s="13"/>
      <c r="L214" s="13"/>
    </row>
    <row r="215" spans="1:12" s="14" customFormat="1" ht="12.75" customHeight="1" thickTop="1" x14ac:dyDescent="0.2">
      <c r="A215" s="13"/>
      <c r="B215" s="13"/>
      <c r="C215" s="13"/>
      <c r="D215" s="13"/>
      <c r="E215" s="13"/>
      <c r="F215" s="13"/>
      <c r="G215" s="13"/>
      <c r="H215" s="13"/>
      <c r="I215" s="13"/>
      <c r="J215" s="13"/>
      <c r="K215" s="13"/>
      <c r="L215" s="13"/>
    </row>
    <row r="216" spans="1:12" ht="25.5" customHeight="1" x14ac:dyDescent="0.2">
      <c r="A216" s="1" t="s">
        <v>0</v>
      </c>
      <c r="B216" s="1"/>
      <c r="C216" s="1"/>
      <c r="D216" s="1"/>
      <c r="E216" s="1"/>
      <c r="F216" s="1"/>
      <c r="G216" s="1"/>
      <c r="H216" s="1"/>
      <c r="I216" s="1"/>
      <c r="J216" s="1"/>
      <c r="K216" s="1"/>
      <c r="L216" s="2"/>
    </row>
    <row r="217" spans="1:12" ht="25.5" customHeight="1" x14ac:dyDescent="0.2">
      <c r="A217" s="1"/>
      <c r="B217" s="1"/>
      <c r="C217" s="1"/>
      <c r="D217" s="1"/>
      <c r="E217" s="1"/>
      <c r="F217" s="1"/>
      <c r="G217" s="1"/>
      <c r="H217" s="1"/>
      <c r="I217" s="1"/>
      <c r="J217" s="1"/>
      <c r="K217" s="1"/>
      <c r="L217" s="2"/>
    </row>
    <row r="218" spans="1:12" ht="25.5" customHeight="1" x14ac:dyDescent="0.2">
      <c r="A218" s="3"/>
      <c r="B218" s="3"/>
      <c r="C218" s="3"/>
      <c r="D218" s="3"/>
      <c r="E218" s="3"/>
      <c r="F218" s="3"/>
      <c r="G218" s="3"/>
      <c r="H218" s="3"/>
      <c r="I218" s="3"/>
      <c r="J218" s="3"/>
      <c r="K218" s="3"/>
      <c r="L218" s="4"/>
    </row>
    <row r="219" spans="1:12" s="14" customFormat="1" ht="12.75" customHeight="1" x14ac:dyDescent="0.2">
      <c r="A219" s="13"/>
      <c r="B219" s="13"/>
      <c r="C219" s="13"/>
      <c r="D219" s="13"/>
      <c r="E219" s="13"/>
      <c r="F219" s="13"/>
      <c r="G219" s="13"/>
      <c r="H219" s="13"/>
      <c r="I219" s="13"/>
      <c r="J219" s="13"/>
      <c r="K219" s="13"/>
      <c r="L219" s="13"/>
    </row>
    <row r="220" spans="1:12" s="14" customFormat="1" x14ac:dyDescent="0.2">
      <c r="A220" s="12" t="s">
        <v>269</v>
      </c>
      <c r="B220" s="13"/>
      <c r="C220" s="13"/>
      <c r="D220" s="131"/>
      <c r="E220" s="13"/>
      <c r="F220" s="13"/>
      <c r="G220" s="13"/>
      <c r="H220" s="13"/>
      <c r="I220" s="13"/>
      <c r="J220" s="13"/>
      <c r="K220" s="13"/>
      <c r="L220" s="13"/>
    </row>
    <row r="221" spans="1:12" s="14" customFormat="1" x14ac:dyDescent="0.2">
      <c r="A221" s="12"/>
      <c r="B221" s="13"/>
      <c r="C221" s="13"/>
      <c r="D221" s="131"/>
      <c r="E221" s="13"/>
      <c r="F221" s="13"/>
      <c r="G221" s="13"/>
      <c r="H221" s="13"/>
      <c r="I221" s="13"/>
      <c r="J221" s="13"/>
      <c r="K221" s="13"/>
      <c r="L221" s="13"/>
    </row>
    <row r="222" spans="1:12" s="14" customFormat="1" ht="12.75" customHeight="1" x14ac:dyDescent="0.2">
      <c r="A222" s="173" t="s">
        <v>270</v>
      </c>
      <c r="B222" s="145" t="s">
        <v>243</v>
      </c>
      <c r="C222" s="145" t="s">
        <v>244</v>
      </c>
      <c r="D222" s="145" t="s">
        <v>245</v>
      </c>
      <c r="E222" s="145" t="s">
        <v>246</v>
      </c>
      <c r="F222" s="13"/>
      <c r="G222" s="67" t="s">
        <v>271</v>
      </c>
      <c r="H222" s="13"/>
      <c r="I222" s="13"/>
      <c r="J222" s="13"/>
      <c r="K222" s="13"/>
      <c r="L222" s="13"/>
    </row>
    <row r="223" spans="1:12" s="14" customFormat="1" x14ac:dyDescent="0.2">
      <c r="A223" s="47" t="s">
        <v>272</v>
      </c>
      <c r="B223" s="154">
        <f>'[1]Annex 2D Strats'!B73</f>
        <v>145484</v>
      </c>
      <c r="C223" s="132">
        <f>'[1]Annex 2D Strats'!C73</f>
        <v>0.99068449867894204</v>
      </c>
      <c r="D223" s="154">
        <f>'[1]Annex 2D Strats'!D73</f>
        <v>20149674870.419998</v>
      </c>
      <c r="E223" s="132">
        <f>'[1]Annex 2D Strats'!E73</f>
        <v>0.99523650880498959</v>
      </c>
      <c r="F223" s="13"/>
      <c r="G223" s="13"/>
      <c r="H223" s="131"/>
      <c r="I223" s="13"/>
      <c r="J223" s="131"/>
      <c r="K223" s="13"/>
      <c r="L223" s="13"/>
    </row>
    <row r="224" spans="1:12" s="14" customFormat="1" x14ac:dyDescent="0.2">
      <c r="A224" s="47" t="s">
        <v>273</v>
      </c>
      <c r="B224" s="154">
        <f>'[1]Annex 2D Strats'!B74</f>
        <v>1215</v>
      </c>
      <c r="C224" s="132">
        <f>'[1]Annex 2D Strats'!C74</f>
        <v>8.2736360417290881E-3</v>
      </c>
      <c r="D224" s="154">
        <f>'[1]Annex 2D Strats'!D74</f>
        <v>87135319.840000004</v>
      </c>
      <c r="E224" s="132">
        <f>'[1]Annex 2D Strats'!E74</f>
        <v>4.3038040101815375E-3</v>
      </c>
      <c r="F224" s="13"/>
      <c r="G224" s="13"/>
      <c r="H224" s="131"/>
      <c r="I224" s="13"/>
      <c r="J224" s="131"/>
      <c r="K224" s="13"/>
      <c r="L224" s="13"/>
    </row>
    <row r="225" spans="1:12" s="14" customFormat="1" x14ac:dyDescent="0.2">
      <c r="A225" s="47" t="s">
        <v>274</v>
      </c>
      <c r="B225" s="154">
        <f>'[1]Annex 2D Strats'!B75</f>
        <v>153</v>
      </c>
      <c r="C225" s="132">
        <f>'[1]Annex 2D Strats'!C75</f>
        <v>1.0418652793288481E-3</v>
      </c>
      <c r="D225" s="154">
        <f>'[1]Annex 2D Strats'!D75</f>
        <v>9306880.5600000005</v>
      </c>
      <c r="E225" s="132">
        <f>'[1]Annex 2D Strats'!E75</f>
        <v>4.5968718482882197E-4</v>
      </c>
      <c r="F225" s="13"/>
      <c r="G225" s="13"/>
      <c r="H225" s="131"/>
      <c r="I225" s="13"/>
      <c r="J225" s="131"/>
      <c r="K225" s="13"/>
      <c r="L225" s="13"/>
    </row>
    <row r="226" spans="1:12" s="14" customFormat="1" x14ac:dyDescent="0.2">
      <c r="A226" s="47" t="s">
        <v>275</v>
      </c>
      <c r="B226" s="154">
        <f>'[1]Annex 2D Strats'!B76</f>
        <v>0</v>
      </c>
      <c r="C226" s="132">
        <f>'[1]Annex 2D Strats'!C76</f>
        <v>0</v>
      </c>
      <c r="D226" s="154">
        <f>'[1]Annex 2D Strats'!D76</f>
        <v>0</v>
      </c>
      <c r="E226" s="132">
        <f>'[1]Annex 2D Strats'!E76</f>
        <v>0</v>
      </c>
      <c r="F226" s="13"/>
      <c r="G226" s="147"/>
      <c r="H226" s="131"/>
      <c r="I226" s="13"/>
      <c r="J226" s="131"/>
      <c r="K226" s="13"/>
      <c r="L226" s="13"/>
    </row>
    <row r="227" spans="1:12" s="14" customFormat="1" x14ac:dyDescent="0.2">
      <c r="A227" s="47" t="s">
        <v>276</v>
      </c>
      <c r="B227" s="154">
        <f>'[1]Annex 2D Strats'!B77</f>
        <v>0</v>
      </c>
      <c r="C227" s="132">
        <f>'[1]Annex 2D Strats'!C77</f>
        <v>0</v>
      </c>
      <c r="D227" s="154">
        <f>'[1]Annex 2D Strats'!D77</f>
        <v>0</v>
      </c>
      <c r="E227" s="132">
        <f>'[1]Annex 2D Strats'!E77</f>
        <v>0</v>
      </c>
      <c r="F227" s="13"/>
      <c r="G227" s="174"/>
      <c r="H227" s="131"/>
      <c r="I227" s="13"/>
      <c r="J227" s="131"/>
      <c r="K227" s="13"/>
      <c r="L227" s="13"/>
    </row>
    <row r="228" spans="1:12" s="14" customFormat="1" x14ac:dyDescent="0.2">
      <c r="A228" s="47" t="s">
        <v>277</v>
      </c>
      <c r="B228" s="154">
        <f>'[1]Annex 2D Strats'!B78</f>
        <v>0</v>
      </c>
      <c r="C228" s="132">
        <f>'[1]Annex 2D Strats'!C78</f>
        <v>0</v>
      </c>
      <c r="D228" s="154">
        <f>'[1]Annex 2D Strats'!D78</f>
        <v>0</v>
      </c>
      <c r="E228" s="132">
        <f>'[1]Annex 2D Strats'!E78</f>
        <v>0</v>
      </c>
      <c r="F228" s="13"/>
      <c r="G228" s="13"/>
      <c r="H228" s="131"/>
      <c r="I228" s="13"/>
      <c r="J228" s="131"/>
      <c r="K228" s="13"/>
      <c r="L228" s="13"/>
    </row>
    <row r="229" spans="1:12" s="14" customFormat="1" x14ac:dyDescent="0.2">
      <c r="A229" s="47" t="s">
        <v>278</v>
      </c>
      <c r="B229" s="154">
        <f>'[1]Annex 2D Strats'!B79</f>
        <v>0</v>
      </c>
      <c r="C229" s="132">
        <f>'[1]Annex 2D Strats'!C79</f>
        <v>0</v>
      </c>
      <c r="D229" s="154">
        <f>'[1]Annex 2D Strats'!D79</f>
        <v>0</v>
      </c>
      <c r="E229" s="132">
        <f>'[1]Annex 2D Strats'!E79</f>
        <v>0</v>
      </c>
      <c r="F229" s="13"/>
      <c r="G229" s="13"/>
      <c r="H229" s="131"/>
      <c r="I229" s="13"/>
      <c r="J229" s="131"/>
      <c r="K229" s="13"/>
      <c r="L229" s="13"/>
    </row>
    <row r="230" spans="1:12" s="14" customFormat="1" ht="12.75" customHeight="1" thickBot="1" x14ac:dyDescent="0.25">
      <c r="A230" s="169" t="s">
        <v>155</v>
      </c>
      <c r="B230" s="175">
        <f>ROUND(SUM(B223:B229),2)</f>
        <v>146852</v>
      </c>
      <c r="C230" s="176">
        <f>ROUND(SUM(C223:C229),2)</f>
        <v>1</v>
      </c>
      <c r="D230" s="175">
        <f>ROUND(SUM(D223:D229),2)</f>
        <v>20246117070.82</v>
      </c>
      <c r="E230" s="176">
        <f>ROUND(SUM(E223:E229),2)</f>
        <v>1</v>
      </c>
      <c r="F230" s="13"/>
      <c r="G230" s="13"/>
      <c r="H230" s="131"/>
      <c r="I230" s="13"/>
      <c r="J230" s="131"/>
      <c r="K230" s="13"/>
      <c r="L230" s="13"/>
    </row>
    <row r="231" spans="1:12" s="14" customFormat="1" ht="12.75" customHeight="1" thickTop="1" x14ac:dyDescent="0.2">
      <c r="A231" s="13"/>
      <c r="B231" s="13"/>
      <c r="C231" s="13"/>
      <c r="D231" s="13"/>
      <c r="E231" s="13"/>
      <c r="F231" s="13"/>
      <c r="G231" s="13"/>
      <c r="H231" s="131"/>
      <c r="I231" s="13"/>
      <c r="J231" s="131"/>
      <c r="K231" s="13"/>
      <c r="L231" s="13"/>
    </row>
    <row r="232" spans="1:12" s="14" customFormat="1" x14ac:dyDescent="0.2">
      <c r="A232" s="173" t="s">
        <v>279</v>
      </c>
      <c r="B232" s="145" t="s">
        <v>243</v>
      </c>
      <c r="C232" s="145" t="s">
        <v>244</v>
      </c>
      <c r="D232" s="145" t="s">
        <v>245</v>
      </c>
      <c r="E232" s="145" t="s">
        <v>246</v>
      </c>
      <c r="F232" s="13"/>
      <c r="G232" s="13"/>
      <c r="H232" s="131"/>
      <c r="I232" s="13"/>
      <c r="J232" s="131"/>
      <c r="K232" s="13"/>
      <c r="L232" s="13"/>
    </row>
    <row r="233" spans="1:12" s="14" customFormat="1" x14ac:dyDescent="0.2">
      <c r="A233" s="47" t="s">
        <v>280</v>
      </c>
      <c r="B233" s="154">
        <f>'[1]Annex 2D Strats'!B83</f>
        <v>69733</v>
      </c>
      <c r="C233" s="132">
        <f>'[1]Annex 2D Strats'!C83</f>
        <v>0.47485223217933703</v>
      </c>
      <c r="D233" s="52">
        <f>'[1]Annex 2D Strats'!D83</f>
        <v>5816700644.0100002</v>
      </c>
      <c r="E233" s="132">
        <f>'[1]Annex 2D Strats'!E83</f>
        <v>0.28729956582111249</v>
      </c>
      <c r="F233" s="13"/>
      <c r="G233" s="13"/>
      <c r="H233" s="131"/>
      <c r="I233" s="13"/>
      <c r="J233" s="131"/>
      <c r="K233" s="13"/>
      <c r="L233" s="13"/>
    </row>
    <row r="234" spans="1:12" s="14" customFormat="1" x14ac:dyDescent="0.2">
      <c r="A234" s="47" t="s">
        <v>281</v>
      </c>
      <c r="B234" s="154">
        <f>'[1]Annex 2D Strats'!B84</f>
        <v>8980</v>
      </c>
      <c r="C234" s="132">
        <f>'[1]Annex 2D Strats'!C84</f>
        <v>6.1150001361915396E-2</v>
      </c>
      <c r="D234" s="52">
        <f>'[1]Annex 2D Strats'!D84</f>
        <v>1437545864.51</v>
      </c>
      <c r="E234" s="132">
        <f>'[1]Annex 2D Strats'!E84</f>
        <v>7.1003534133559032E-2</v>
      </c>
      <c r="F234" s="13"/>
      <c r="G234" s="13"/>
      <c r="H234" s="131"/>
      <c r="I234" s="13"/>
      <c r="J234" s="131"/>
      <c r="K234" s="13"/>
      <c r="L234" s="13"/>
    </row>
    <row r="235" spans="1:12" s="14" customFormat="1" x14ac:dyDescent="0.2">
      <c r="A235" s="47" t="s">
        <v>282</v>
      </c>
      <c r="B235" s="154">
        <f>'[1]Annex 2D Strats'!B85</f>
        <v>9239</v>
      </c>
      <c r="C235" s="132">
        <f>'[1]Annex 2D Strats'!C85</f>
        <v>6.2913681802086452E-2</v>
      </c>
      <c r="D235" s="52">
        <f>'[1]Annex 2D Strats'!D85</f>
        <v>1605264032.5799999</v>
      </c>
      <c r="E235" s="132">
        <f>'[1]Annex 2D Strats'!E85</f>
        <v>7.9287501250973655E-2</v>
      </c>
      <c r="F235" s="13"/>
      <c r="G235" s="13"/>
      <c r="H235" s="131"/>
      <c r="I235" s="13"/>
      <c r="J235" s="131"/>
      <c r="K235" s="13"/>
      <c r="L235" s="13"/>
    </row>
    <row r="236" spans="1:12" s="14" customFormat="1" x14ac:dyDescent="0.2">
      <c r="A236" s="47" t="s">
        <v>283</v>
      </c>
      <c r="B236" s="154">
        <f>'[1]Annex 2D Strats'!B86</f>
        <v>9533</v>
      </c>
      <c r="C236" s="132">
        <f>'[1]Annex 2D Strats'!C86</f>
        <v>6.4915697436875225E-2</v>
      </c>
      <c r="D236" s="52">
        <f>'[1]Annex 2D Strats'!D86</f>
        <v>1735394974.3399999</v>
      </c>
      <c r="E236" s="132">
        <f>'[1]Annex 2D Strats'!E86</f>
        <v>8.5714953058389762E-2</v>
      </c>
      <c r="F236" s="13"/>
      <c r="G236" s="13"/>
      <c r="H236" s="131"/>
      <c r="I236" s="13"/>
      <c r="J236" s="131"/>
      <c r="K236" s="13"/>
      <c r="L236" s="13"/>
    </row>
    <row r="237" spans="1:12" s="14" customFormat="1" x14ac:dyDescent="0.2">
      <c r="A237" s="47" t="s">
        <v>284</v>
      </c>
      <c r="B237" s="154">
        <f>'[1]Annex 2D Strats'!B87</f>
        <v>11457</v>
      </c>
      <c r="C237" s="132">
        <f>'[1]Annex 2D Strats'!C87</f>
        <v>7.8017323563860208E-2</v>
      </c>
      <c r="D237" s="52">
        <f>'[1]Annex 2D Strats'!D87</f>
        <v>2360517982.5799999</v>
      </c>
      <c r="E237" s="132">
        <f>'[1]Annex 2D Strats'!E87</f>
        <v>0.11659114556746931</v>
      </c>
      <c r="F237" s="13"/>
      <c r="G237" s="13"/>
      <c r="H237" s="131"/>
      <c r="I237" s="13"/>
      <c r="J237" s="131"/>
      <c r="K237" s="13"/>
      <c r="L237" s="13"/>
    </row>
    <row r="238" spans="1:12" s="14" customFormat="1" x14ac:dyDescent="0.2">
      <c r="A238" s="47" t="s">
        <v>285</v>
      </c>
      <c r="B238" s="154">
        <f>'[1]Annex 2D Strats'!B88</f>
        <v>10965</v>
      </c>
      <c r="C238" s="132">
        <f>'[1]Annex 2D Strats'!C88</f>
        <v>7.4667011685234111E-2</v>
      </c>
      <c r="D238" s="52">
        <f>'[1]Annex 2D Strats'!D88</f>
        <v>2260139254.6799998</v>
      </c>
      <c r="E238" s="132">
        <f>'[1]Annex 2D Strats'!E88</f>
        <v>0.11163322067012332</v>
      </c>
      <c r="F238" s="13"/>
      <c r="G238" s="13"/>
      <c r="H238" s="131"/>
      <c r="I238" s="13"/>
      <c r="J238" s="131"/>
      <c r="K238" s="13"/>
      <c r="L238" s="13"/>
    </row>
    <row r="239" spans="1:12" s="14" customFormat="1" x14ac:dyDescent="0.2">
      <c r="A239" s="47" t="s">
        <v>286</v>
      </c>
      <c r="B239" s="154">
        <f>'[1]Annex 2D Strats'!B89</f>
        <v>8176</v>
      </c>
      <c r="C239" s="132">
        <f>'[1]Annex 2D Strats'!C89</f>
        <v>5.5675101462697135E-2</v>
      </c>
      <c r="D239" s="52">
        <f>'[1]Annex 2D Strats'!D89</f>
        <v>1534903779.5599999</v>
      </c>
      <c r="E239" s="132">
        <f>'[1]Annex 2D Strats'!E89</f>
        <v>7.5812254477783378E-2</v>
      </c>
      <c r="F239" s="13"/>
      <c r="G239" s="13"/>
      <c r="H239" s="131"/>
      <c r="I239" s="13"/>
      <c r="J239" s="131"/>
      <c r="K239" s="13"/>
      <c r="L239" s="13"/>
    </row>
    <row r="240" spans="1:12" s="14" customFormat="1" x14ac:dyDescent="0.2">
      <c r="A240" s="47" t="s">
        <v>287</v>
      </c>
      <c r="B240" s="154">
        <f>'[1]Annex 2D Strats'!B90</f>
        <v>11792</v>
      </c>
      <c r="C240" s="132">
        <f>'[1]Annex 2D Strats'!C90</f>
        <v>8.0298531855201152E-2</v>
      </c>
      <c r="D240" s="52">
        <f>'[1]Annex 2D Strats'!D90</f>
        <v>2380714392.4000001</v>
      </c>
      <c r="E240" s="132">
        <f>'[1]Annex 2D Strats'!E90</f>
        <v>0.11758869041764251</v>
      </c>
      <c r="F240" s="13"/>
      <c r="G240" s="13"/>
      <c r="H240" s="131"/>
      <c r="I240" s="13"/>
      <c r="J240" s="131"/>
      <c r="K240" s="13"/>
      <c r="L240" s="13"/>
    </row>
    <row r="241" spans="1:12" s="14" customFormat="1" x14ac:dyDescent="0.2">
      <c r="A241" s="47" t="s">
        <v>288</v>
      </c>
      <c r="B241" s="154">
        <f>'[1]Annex 2D Strats'!B91</f>
        <v>5133</v>
      </c>
      <c r="C241" s="132">
        <f>'[1]Annex 2D Strats'!C91</f>
        <v>3.4953558684934494E-2</v>
      </c>
      <c r="D241" s="52">
        <f>'[1]Annex 2D Strats'!D91</f>
        <v>849088580.51999998</v>
      </c>
      <c r="E241" s="132">
        <f>'[1]Annex 2D Strats'!E91</f>
        <v>4.1938341932427174E-2</v>
      </c>
      <c r="F241" s="13"/>
      <c r="G241" s="13"/>
      <c r="H241" s="131"/>
      <c r="I241" s="13"/>
      <c r="J241" s="131"/>
      <c r="K241" s="13"/>
      <c r="L241" s="13"/>
    </row>
    <row r="242" spans="1:12" s="14" customFormat="1" x14ac:dyDescent="0.2">
      <c r="A242" s="47" t="s">
        <v>289</v>
      </c>
      <c r="B242" s="154">
        <f>'[1]Annex 2D Strats'!B92</f>
        <v>1682</v>
      </c>
      <c r="C242" s="132">
        <f>'[1]Annex 2D Strats'!C92</f>
        <v>1.1453708495628252E-2</v>
      </c>
      <c r="D242" s="52">
        <f>'[1]Annex 2D Strats'!D92</f>
        <v>248507303.19999999</v>
      </c>
      <c r="E242" s="132">
        <f>'[1]Annex 2D Strats'!E92</f>
        <v>1.2274319185784251E-2</v>
      </c>
      <c r="F242" s="13"/>
      <c r="G242" s="13"/>
      <c r="H242" s="131"/>
      <c r="I242" s="13"/>
      <c r="J242" s="131"/>
      <c r="K242" s="13"/>
      <c r="L242" s="13"/>
    </row>
    <row r="243" spans="1:12" s="14" customFormat="1" x14ac:dyDescent="0.2">
      <c r="A243" s="47" t="s">
        <v>290</v>
      </c>
      <c r="B243" s="154">
        <f>'[1]Annex 2D Strats'!B93</f>
        <v>142</v>
      </c>
      <c r="C243" s="132">
        <f>'[1]Annex 2D Strats'!C93</f>
        <v>9.6695993244899625E-4</v>
      </c>
      <c r="D243" s="52">
        <f>'[1]Annex 2D Strats'!D93</f>
        <v>16104759.640000001</v>
      </c>
      <c r="E243" s="132">
        <f>'[1]Annex 2D Strats'!E93</f>
        <v>7.9544929942202162E-4</v>
      </c>
      <c r="F243" s="13"/>
      <c r="G243" s="13"/>
      <c r="H243" s="131"/>
      <c r="I243" s="13"/>
      <c r="J243" s="131"/>
      <c r="K243" s="13"/>
      <c r="L243" s="13"/>
    </row>
    <row r="244" spans="1:12" s="14" customFormat="1" x14ac:dyDescent="0.2">
      <c r="A244" s="47" t="s">
        <v>291</v>
      </c>
      <c r="B244" s="154">
        <f>'[1]Annex 2D Strats'!B94</f>
        <v>11</v>
      </c>
      <c r="C244" s="132">
        <f>'[1]Annex 2D Strats'!C94</f>
        <v>7.490534687985183E-5</v>
      </c>
      <c r="D244" s="52">
        <f>'[1]Annex 2D Strats'!D94</f>
        <v>679045.94</v>
      </c>
      <c r="E244" s="132">
        <f>'[1]Annex 2D Strats'!E94</f>
        <v>3.3539564037130084E-5</v>
      </c>
      <c r="F244" s="13"/>
      <c r="G244" s="13"/>
      <c r="H244" s="131"/>
      <c r="I244" s="13"/>
      <c r="J244" s="131"/>
      <c r="K244" s="13"/>
      <c r="L244" s="13"/>
    </row>
    <row r="245" spans="1:12" s="14" customFormat="1" x14ac:dyDescent="0.2">
      <c r="A245" s="47" t="s">
        <v>292</v>
      </c>
      <c r="B245" s="154">
        <f>'[1]Annex 2D Strats'!B95</f>
        <v>8</v>
      </c>
      <c r="C245" s="132">
        <f>'[1]Annex 2D Strats'!C95</f>
        <v>5.4476615912619508E-5</v>
      </c>
      <c r="D245" s="52">
        <f>'[1]Annex 2D Strats'!D95</f>
        <v>351183.79</v>
      </c>
      <c r="E245" s="132">
        <f>'[1]Annex 2D Strats'!E95</f>
        <v>1.7345735420356161E-5</v>
      </c>
      <c r="F245" s="13"/>
      <c r="G245" s="13"/>
      <c r="H245" s="131"/>
      <c r="I245" s="13"/>
      <c r="J245" s="131"/>
      <c r="K245" s="13"/>
      <c r="L245" s="13"/>
    </row>
    <row r="246" spans="1:12" s="14" customFormat="1" x14ac:dyDescent="0.2">
      <c r="A246" s="47" t="s">
        <v>293</v>
      </c>
      <c r="B246" s="154">
        <f>'[1]Annex 2D Strats'!B96</f>
        <v>1</v>
      </c>
      <c r="C246" s="132">
        <f>'[1]Annex 2D Strats'!C96</f>
        <v>6.8095769890774386E-6</v>
      </c>
      <c r="D246" s="52">
        <f>'[1]Annex 2D Strats'!D96</f>
        <v>205273.07</v>
      </c>
      <c r="E246" s="132">
        <f>'[1]Annex 2D Strats'!E96</f>
        <v>1.0138885855592167E-5</v>
      </c>
      <c r="F246" s="13"/>
      <c r="G246" s="13"/>
      <c r="H246" s="131"/>
      <c r="I246" s="13"/>
      <c r="J246" s="131"/>
      <c r="K246" s="13"/>
      <c r="L246" s="13"/>
    </row>
    <row r="247" spans="1:12" s="14" customFormat="1" x14ac:dyDescent="0.2">
      <c r="A247" s="47" t="s">
        <v>294</v>
      </c>
      <c r="B247" s="154">
        <f>'[1]Annex 2D Strats'!B97</f>
        <v>0</v>
      </c>
      <c r="C247" s="132">
        <f>'[1]Annex 2D Strats'!C97</f>
        <v>0</v>
      </c>
      <c r="D247" s="52">
        <f>'[1]Annex 2D Strats'!D97</f>
        <v>0</v>
      </c>
      <c r="E247" s="132">
        <f>'[1]Annex 2D Strats'!E97</f>
        <v>0</v>
      </c>
      <c r="F247" s="13"/>
      <c r="G247" s="13"/>
      <c r="H247" s="131"/>
      <c r="I247" s="13"/>
      <c r="J247" s="131"/>
      <c r="K247" s="13"/>
      <c r="L247" s="13"/>
    </row>
    <row r="248" spans="1:12" s="14" customFormat="1" x14ac:dyDescent="0.2">
      <c r="A248" s="177" t="s">
        <v>295</v>
      </c>
      <c r="B248" s="154">
        <f>'[1]Annex 2D Strats'!B98</f>
        <v>0</v>
      </c>
      <c r="C248" s="132">
        <f>'[1]Annex 2D Strats'!C98</f>
        <v>0</v>
      </c>
      <c r="D248" s="52">
        <f>'[1]Annex 2D Strats'!D98</f>
        <v>0</v>
      </c>
      <c r="E248" s="132">
        <f>'[1]Annex 2D Strats'!E98</f>
        <v>0</v>
      </c>
      <c r="F248" s="13"/>
      <c r="G248" s="13"/>
      <c r="H248" s="131"/>
      <c r="I248" s="13"/>
      <c r="J248" s="13"/>
      <c r="K248" s="13"/>
      <c r="L248" s="13"/>
    </row>
    <row r="249" spans="1:12" s="14" customFormat="1" ht="12.75" customHeight="1" thickBot="1" x14ac:dyDescent="0.25">
      <c r="A249" s="169" t="s">
        <v>155</v>
      </c>
      <c r="B249" s="175">
        <f>ROUND(SUM(B233:B248),2)</f>
        <v>146852</v>
      </c>
      <c r="C249" s="176">
        <f>ROUND(SUM(C233:C248),2)</f>
        <v>1</v>
      </c>
      <c r="D249" s="178">
        <f>ROUND(SUM(D233:D248),2)</f>
        <v>20246117070.82</v>
      </c>
      <c r="E249" s="176">
        <f>ROUND(SUM(E233:E248),2)</f>
        <v>1</v>
      </c>
      <c r="F249" s="13"/>
      <c r="G249" s="13"/>
      <c r="H249" s="13"/>
      <c r="I249" s="13"/>
      <c r="J249" s="13"/>
      <c r="K249" s="13"/>
      <c r="L249" s="13"/>
    </row>
    <row r="250" spans="1:12" s="14" customFormat="1" ht="12.75" customHeight="1" thickTop="1" x14ac:dyDescent="0.2">
      <c r="A250" s="13"/>
      <c r="B250" s="13"/>
      <c r="C250" s="13"/>
      <c r="D250" s="13"/>
      <c r="E250" s="13"/>
      <c r="F250" s="13"/>
      <c r="G250" s="13"/>
      <c r="H250" s="13"/>
      <c r="I250" s="13"/>
      <c r="J250" s="13"/>
      <c r="K250" s="13"/>
      <c r="L250" s="13"/>
    </row>
    <row r="251" spans="1:12" s="14" customFormat="1" x14ac:dyDescent="0.2">
      <c r="A251" s="173" t="s">
        <v>296</v>
      </c>
      <c r="B251" s="145" t="s">
        <v>243</v>
      </c>
      <c r="C251" s="145" t="s">
        <v>244</v>
      </c>
      <c r="D251" s="145" t="s">
        <v>245</v>
      </c>
      <c r="E251" s="145" t="s">
        <v>246</v>
      </c>
      <c r="F251" s="13"/>
      <c r="G251" s="13"/>
      <c r="H251" s="13"/>
      <c r="I251" s="13"/>
      <c r="J251" s="13"/>
      <c r="K251" s="13"/>
      <c r="L251" s="13"/>
    </row>
    <row r="252" spans="1:12" s="14" customFormat="1" x14ac:dyDescent="0.2">
      <c r="A252" s="47" t="s">
        <v>280</v>
      </c>
      <c r="B252" s="154">
        <f>'[1]Annex 2D Strats'!B102</f>
        <v>91765</v>
      </c>
      <c r="C252" s="132">
        <f>'[1]Annex 2D Strats'!C102</f>
        <v>0.6248808324026911</v>
      </c>
      <c r="D252" s="52">
        <f>'[1]Annex 2D Strats'!D102</f>
        <v>8837398914.2600002</v>
      </c>
      <c r="E252" s="132">
        <f>'[1]Annex 2D Strats'!E102</f>
        <v>0.43649845959831107</v>
      </c>
      <c r="F252" s="13"/>
      <c r="G252" s="13"/>
      <c r="H252" s="13"/>
      <c r="I252" s="13"/>
      <c r="J252" s="13"/>
      <c r="K252" s="13"/>
      <c r="L252" s="13"/>
    </row>
    <row r="253" spans="1:12" s="14" customFormat="1" x14ac:dyDescent="0.2">
      <c r="A253" s="47" t="s">
        <v>281</v>
      </c>
      <c r="B253" s="154">
        <f>'[1]Annex 2D Strats'!B103</f>
        <v>10365</v>
      </c>
      <c r="C253" s="132">
        <f>'[1]Annex 2D Strats'!C103</f>
        <v>7.0581265491787656E-2</v>
      </c>
      <c r="D253" s="52">
        <f>'[1]Annex 2D Strats'!D103</f>
        <v>1885473071.24</v>
      </c>
      <c r="E253" s="132">
        <f>'[1]Annex 2D Strats'!E103</f>
        <v>9.3127638482218625E-2</v>
      </c>
      <c r="F253" s="13"/>
      <c r="G253" s="13"/>
      <c r="H253" s="13"/>
      <c r="I253" s="13"/>
      <c r="J253" s="13"/>
      <c r="K253" s="13"/>
      <c r="L253" s="13"/>
    </row>
    <row r="254" spans="1:12" s="14" customFormat="1" x14ac:dyDescent="0.2">
      <c r="A254" s="47" t="s">
        <v>282</v>
      </c>
      <c r="B254" s="154">
        <f>'[1]Annex 2D Strats'!B104</f>
        <v>10114</v>
      </c>
      <c r="C254" s="132">
        <f>'[1]Annex 2D Strats'!C104</f>
        <v>6.8872061667529211E-2</v>
      </c>
      <c r="D254" s="52">
        <f>'[1]Annex 2D Strats'!D104</f>
        <v>1999107477.46</v>
      </c>
      <c r="E254" s="132">
        <f>'[1]Annex 2D Strats'!E104</f>
        <v>9.8740290321705282E-2</v>
      </c>
      <c r="F254" s="13"/>
      <c r="G254" s="13"/>
      <c r="H254" s="13"/>
      <c r="I254" s="13"/>
      <c r="J254" s="13"/>
      <c r="K254" s="13"/>
      <c r="L254" s="13"/>
    </row>
    <row r="255" spans="1:12" s="14" customFormat="1" x14ac:dyDescent="0.2">
      <c r="A255" s="47" t="s">
        <v>283</v>
      </c>
      <c r="B255" s="154">
        <f>'[1]Annex 2D Strats'!B105</f>
        <v>11136</v>
      </c>
      <c r="C255" s="132">
        <f>'[1]Annex 2D Strats'!C105</f>
        <v>7.5831449350366356E-2</v>
      </c>
      <c r="D255" s="52">
        <f>'[1]Annex 2D Strats'!D105</f>
        <v>2410834630.5700002</v>
      </c>
      <c r="E255" s="132">
        <f>'[1]Annex 2D Strats'!E105</f>
        <v>0.11907639485324568</v>
      </c>
      <c r="F255" s="13"/>
      <c r="G255" s="13"/>
      <c r="H255" s="13"/>
      <c r="I255" s="13"/>
      <c r="J255" s="13"/>
      <c r="K255" s="13"/>
      <c r="L255" s="13"/>
    </row>
    <row r="256" spans="1:12" s="14" customFormat="1" x14ac:dyDescent="0.2">
      <c r="A256" s="47" t="s">
        <v>284</v>
      </c>
      <c r="B256" s="154">
        <f>'[1]Annex 2D Strats'!B106</f>
        <v>10621</v>
      </c>
      <c r="C256" s="132">
        <f>'[1]Annex 2D Strats'!C106</f>
        <v>7.2324517200991478E-2</v>
      </c>
      <c r="D256" s="52">
        <f>'[1]Annex 2D Strats'!D106</f>
        <v>2301412944.5500002</v>
      </c>
      <c r="E256" s="132">
        <f>'[1]Annex 2D Strats'!E106</f>
        <v>0.11367181847757582</v>
      </c>
      <c r="F256" s="13"/>
      <c r="G256" s="13"/>
      <c r="H256" s="13"/>
      <c r="I256" s="13"/>
      <c r="J256" s="13"/>
      <c r="K256" s="13"/>
      <c r="L256" s="13"/>
    </row>
    <row r="257" spans="1:12" s="14" customFormat="1" x14ac:dyDescent="0.2">
      <c r="A257" s="47" t="s">
        <v>285</v>
      </c>
      <c r="B257" s="154">
        <f>'[1]Annex 2D Strats'!B107</f>
        <v>7892</v>
      </c>
      <c r="C257" s="132">
        <f>'[1]Annex 2D Strats'!C107</f>
        <v>5.3741181597799142E-2</v>
      </c>
      <c r="D257" s="52">
        <f>'[1]Annex 2D Strats'!D107</f>
        <v>1731548188.8199999</v>
      </c>
      <c r="E257" s="132">
        <f>'[1]Annex 2D Strats'!E107</f>
        <v>8.5524951908710345E-2</v>
      </c>
      <c r="F257" s="13"/>
      <c r="G257" s="13"/>
      <c r="H257" s="13"/>
      <c r="I257" s="13"/>
      <c r="J257" s="13"/>
      <c r="K257" s="13"/>
      <c r="L257" s="13"/>
    </row>
    <row r="258" spans="1:12" s="14" customFormat="1" x14ac:dyDescent="0.2">
      <c r="A258" s="47" t="s">
        <v>286</v>
      </c>
      <c r="B258" s="154">
        <f>'[1]Annex 2D Strats'!B108</f>
        <v>3319</v>
      </c>
      <c r="C258" s="132">
        <f>'[1]Annex 2D Strats'!C108</f>
        <v>2.2600986026748017E-2</v>
      </c>
      <c r="D258" s="52">
        <f>'[1]Annex 2D Strats'!D108</f>
        <v>751290889.88999999</v>
      </c>
      <c r="E258" s="132">
        <f>'[1]Annex 2D Strats'!E108</f>
        <v>3.710790011052581E-2</v>
      </c>
      <c r="F258" s="13"/>
      <c r="G258" s="13"/>
      <c r="H258" s="13"/>
      <c r="I258" s="13"/>
      <c r="J258" s="13"/>
      <c r="K258" s="13"/>
      <c r="L258" s="13"/>
    </row>
    <row r="259" spans="1:12" s="14" customFormat="1" x14ac:dyDescent="0.2">
      <c r="A259" s="47" t="s">
        <v>287</v>
      </c>
      <c r="B259" s="154">
        <f>'[1]Annex 2D Strats'!B109</f>
        <v>1461</v>
      </c>
      <c r="C259" s="132">
        <f>'[1]Annex 2D Strats'!C109</f>
        <v>9.9487919810421384E-3</v>
      </c>
      <c r="D259" s="52">
        <f>'[1]Annex 2D Strats'!D109</f>
        <v>298478635.70999998</v>
      </c>
      <c r="E259" s="132">
        <f>'[1]Annex 2D Strats'!E109</f>
        <v>1.4742512584805039E-2</v>
      </c>
      <c r="F259" s="13"/>
      <c r="G259" s="13"/>
      <c r="H259" s="13"/>
      <c r="I259" s="13"/>
      <c r="J259" s="13"/>
      <c r="K259" s="13"/>
      <c r="L259" s="13"/>
    </row>
    <row r="260" spans="1:12" s="14" customFormat="1" x14ac:dyDescent="0.2">
      <c r="A260" s="47" t="s">
        <v>288</v>
      </c>
      <c r="B260" s="154">
        <f>'[1]Annex 2D Strats'!B110</f>
        <v>92</v>
      </c>
      <c r="C260" s="132">
        <f>'[1]Annex 2D Strats'!C110</f>
        <v>6.2648108299512436E-4</v>
      </c>
      <c r="D260" s="52">
        <f>'[1]Annex 2D Strats'!D110</f>
        <v>19999829.850000001</v>
      </c>
      <c r="E260" s="132">
        <f>'[1]Annex 2D Strats'!E110</f>
        <v>9.87835335538242E-4</v>
      </c>
      <c r="F260" s="13"/>
      <c r="G260" s="13"/>
      <c r="H260" s="13"/>
      <c r="I260" s="13"/>
      <c r="J260" s="13"/>
      <c r="K260" s="13"/>
      <c r="L260" s="13"/>
    </row>
    <row r="261" spans="1:12" s="14" customFormat="1" x14ac:dyDescent="0.2">
      <c r="A261" s="47" t="s">
        <v>289</v>
      </c>
      <c r="B261" s="154">
        <f>'[1]Annex 2D Strats'!B111</f>
        <v>29</v>
      </c>
      <c r="C261" s="132">
        <f>'[1]Annex 2D Strats'!C111</f>
        <v>1.9747773268324572E-4</v>
      </c>
      <c r="D261" s="52">
        <f>'[1]Annex 2D Strats'!D111</f>
        <v>3436055.86</v>
      </c>
      <c r="E261" s="132">
        <f>'[1]Annex 2D Strats'!E111</f>
        <v>1.697143135140843E-4</v>
      </c>
      <c r="F261" s="13"/>
      <c r="G261" s="13"/>
      <c r="H261" s="13"/>
      <c r="I261" s="13"/>
      <c r="J261" s="13"/>
      <c r="K261" s="13"/>
      <c r="L261" s="13"/>
    </row>
    <row r="262" spans="1:12" s="14" customFormat="1" x14ac:dyDescent="0.2">
      <c r="A262" s="47" t="s">
        <v>290</v>
      </c>
      <c r="B262" s="154">
        <f>'[1]Annex 2D Strats'!B112</f>
        <v>22</v>
      </c>
      <c r="C262" s="132">
        <f>'[1]Annex 2D Strats'!C112</f>
        <v>1.4981069375970366E-4</v>
      </c>
      <c r="D262" s="52">
        <f>'[1]Annex 2D Strats'!D112</f>
        <v>1794232.08</v>
      </c>
      <c r="E262" s="132">
        <f>'[1]Annex 2D Strats'!E112</f>
        <v>8.8621046382565978E-5</v>
      </c>
      <c r="F262" s="13"/>
      <c r="G262" s="13"/>
      <c r="H262" s="13"/>
      <c r="I262" s="13"/>
      <c r="J262" s="13"/>
      <c r="K262" s="13"/>
      <c r="L262" s="13"/>
    </row>
    <row r="263" spans="1:12" s="14" customFormat="1" x14ac:dyDescent="0.2">
      <c r="A263" s="47" t="s">
        <v>291</v>
      </c>
      <c r="B263" s="154">
        <f>'[1]Annex 2D Strats'!B113</f>
        <v>16</v>
      </c>
      <c r="C263" s="132">
        <f>'[1]Annex 2D Strats'!C113</f>
        <v>1.0895323182523902E-4</v>
      </c>
      <c r="D263" s="52">
        <f>'[1]Annex 2D Strats'!D113</f>
        <v>2667072.17</v>
      </c>
      <c r="E263" s="132">
        <f>'[1]Annex 2D Strats'!E113</f>
        <v>1.3173252731230894E-4</v>
      </c>
      <c r="F263" s="13"/>
      <c r="G263" s="13"/>
      <c r="H263" s="13"/>
      <c r="I263" s="13"/>
      <c r="J263" s="13"/>
      <c r="K263" s="13"/>
      <c r="L263" s="13"/>
    </row>
    <row r="264" spans="1:12" s="14" customFormat="1" x14ac:dyDescent="0.2">
      <c r="A264" s="47" t="s">
        <v>292</v>
      </c>
      <c r="B264" s="154">
        <f>'[1]Annex 2D Strats'!B114</f>
        <v>12</v>
      </c>
      <c r="C264" s="132">
        <f>'[1]Annex 2D Strats'!C114</f>
        <v>8.1714923868929259E-5</v>
      </c>
      <c r="D264" s="52">
        <f>'[1]Annex 2D Strats'!D114</f>
        <v>1613208.74</v>
      </c>
      <c r="E264" s="132">
        <f>'[1]Annex 2D Strats'!E114</f>
        <v>7.9679907725371194E-5</v>
      </c>
      <c r="F264" s="13"/>
      <c r="G264" s="13"/>
      <c r="H264" s="13"/>
      <c r="I264" s="13"/>
      <c r="J264" s="13"/>
      <c r="K264" s="13"/>
      <c r="L264" s="13"/>
    </row>
    <row r="265" spans="1:12" s="14" customFormat="1" x14ac:dyDescent="0.2">
      <c r="A265" s="47" t="s">
        <v>293</v>
      </c>
      <c r="B265" s="154">
        <f>'[1]Annex 2D Strats'!B115</f>
        <v>8</v>
      </c>
      <c r="C265" s="132">
        <f>'[1]Annex 2D Strats'!C115</f>
        <v>5.4476615912619508E-5</v>
      </c>
      <c r="D265" s="52">
        <f>'[1]Annex 2D Strats'!D115</f>
        <v>1061919.6200000001</v>
      </c>
      <c r="E265" s="132">
        <f>'[1]Annex 2D Strats'!E115</f>
        <v>5.2450532429771767E-5</v>
      </c>
      <c r="F265" s="13"/>
      <c r="G265" s="13"/>
      <c r="H265" s="13"/>
      <c r="I265" s="13"/>
      <c r="J265" s="13"/>
      <c r="K265" s="13"/>
      <c r="L265" s="13"/>
    </row>
    <row r="266" spans="1:12" s="14" customFormat="1" x14ac:dyDescent="0.2">
      <c r="A266" s="47" t="s">
        <v>294</v>
      </c>
      <c r="B266" s="154">
        <f>'[1]Annex 2D Strats'!B116</f>
        <v>0</v>
      </c>
      <c r="C266" s="132">
        <f>'[1]Annex 2D Strats'!C116</f>
        <v>0</v>
      </c>
      <c r="D266" s="52">
        <f>'[1]Annex 2D Strats'!D116</f>
        <v>0</v>
      </c>
      <c r="E266" s="132">
        <f>'[1]Annex 2D Strats'!E116</f>
        <v>0</v>
      </c>
      <c r="F266" s="13"/>
      <c r="G266" s="13"/>
      <c r="H266" s="13"/>
      <c r="I266" s="13"/>
      <c r="J266" s="13"/>
      <c r="K266" s="13"/>
      <c r="L266" s="13"/>
    </row>
    <row r="267" spans="1:12" s="14" customFormat="1" x14ac:dyDescent="0.2">
      <c r="A267" s="177" t="s">
        <v>295</v>
      </c>
      <c r="B267" s="154">
        <f>'[1]Annex 2D Strats'!B117</f>
        <v>0</v>
      </c>
      <c r="C267" s="132">
        <f>'[1]Annex 2D Strats'!C117</f>
        <v>0</v>
      </c>
      <c r="D267" s="52">
        <f>'[1]Annex 2D Strats'!D117</f>
        <v>0</v>
      </c>
      <c r="E267" s="132">
        <f>'[1]Annex 2D Strats'!E117</f>
        <v>0</v>
      </c>
      <c r="F267" s="13"/>
      <c r="G267" s="13"/>
      <c r="H267" s="13"/>
      <c r="I267" s="13"/>
      <c r="J267" s="13"/>
      <c r="K267" s="13"/>
      <c r="L267" s="13"/>
    </row>
    <row r="268" spans="1:12" s="14" customFormat="1" ht="12.75" customHeight="1" thickBot="1" x14ac:dyDescent="0.25">
      <c r="A268" s="169" t="s">
        <v>155</v>
      </c>
      <c r="B268" s="175">
        <f>ROUND(SUM(B252:B267),2)</f>
        <v>146852</v>
      </c>
      <c r="C268" s="176">
        <f>ROUND(SUM(C252:C267),2)</f>
        <v>1</v>
      </c>
      <c r="D268" s="178">
        <f>ROUND(SUM(D252:D267),2)</f>
        <v>20246117070.82</v>
      </c>
      <c r="E268" s="176">
        <f>ROUND(SUM(E252:E267),2)</f>
        <v>1</v>
      </c>
      <c r="F268" s="13"/>
      <c r="G268" s="13"/>
      <c r="H268" s="13"/>
      <c r="I268" s="13"/>
      <c r="J268" s="13"/>
      <c r="K268" s="13"/>
      <c r="L268" s="13"/>
    </row>
    <row r="269" spans="1:12" s="14" customFormat="1" ht="12.75" customHeight="1" thickTop="1" x14ac:dyDescent="0.2">
      <c r="A269" s="13"/>
      <c r="B269" s="13"/>
      <c r="C269" s="13"/>
      <c r="D269" s="13"/>
      <c r="E269" s="13"/>
      <c r="F269" s="13"/>
      <c r="G269" s="13"/>
      <c r="H269" s="13"/>
      <c r="I269" s="13"/>
      <c r="J269" s="13"/>
      <c r="K269" s="13"/>
      <c r="L269" s="13"/>
    </row>
    <row r="270" spans="1:12" s="14" customFormat="1" ht="12.75" customHeight="1" x14ac:dyDescent="0.2">
      <c r="A270" s="173" t="s">
        <v>297</v>
      </c>
      <c r="B270" s="145" t="s">
        <v>243</v>
      </c>
      <c r="C270" s="145" t="s">
        <v>244</v>
      </c>
      <c r="D270" s="145" t="s">
        <v>245</v>
      </c>
      <c r="E270" s="145" t="s">
        <v>246</v>
      </c>
      <c r="F270" s="13"/>
      <c r="G270" s="13"/>
      <c r="H270" s="13"/>
      <c r="I270" s="13"/>
      <c r="J270" s="13"/>
      <c r="K270" s="13"/>
      <c r="L270" s="13"/>
    </row>
    <row r="271" spans="1:12" s="14" customFormat="1" ht="12.75" customHeight="1" x14ac:dyDescent="0.2">
      <c r="A271" s="47" t="s">
        <v>298</v>
      </c>
      <c r="B271" s="154">
        <f>'[1]Annex 2D Strats'!B121</f>
        <v>8041</v>
      </c>
      <c r="C271" s="132">
        <f>'[1]Annex 2D Strats'!C121</f>
        <v>5.4755808569171685E-2</v>
      </c>
      <c r="D271" s="52">
        <f>'[1]Annex 2D Strats'!D121</f>
        <v>14740872.16</v>
      </c>
      <c r="E271" s="132">
        <f>'[1]Annex 2D Strats'!E121</f>
        <v>7.2808391398889469E-4</v>
      </c>
      <c r="F271" s="155"/>
      <c r="G271" s="13"/>
      <c r="H271" s="13"/>
      <c r="I271" s="13"/>
      <c r="J271" s="13"/>
      <c r="K271" s="13"/>
      <c r="L271" s="13"/>
    </row>
    <row r="272" spans="1:12" s="14" customFormat="1" ht="12.75" customHeight="1" x14ac:dyDescent="0.2">
      <c r="A272" s="47" t="s">
        <v>299</v>
      </c>
      <c r="B272" s="154">
        <f>'[1]Annex 2D Strats'!B122</f>
        <v>4513</v>
      </c>
      <c r="C272" s="132">
        <f>'[1]Annex 2D Strats'!C122</f>
        <v>3.0731620951706479E-2</v>
      </c>
      <c r="D272" s="52">
        <f>'[1]Annex 2D Strats'!D122</f>
        <v>33663206.119999997</v>
      </c>
      <c r="E272" s="132">
        <f>'[1]Annex 2D Strats'!E122</f>
        <v>1.6626993710570589E-3</v>
      </c>
      <c r="F272" s="155"/>
      <c r="G272" s="13"/>
      <c r="H272" s="13"/>
      <c r="I272" s="13"/>
      <c r="J272" s="13"/>
      <c r="K272" s="13"/>
      <c r="L272" s="13"/>
    </row>
    <row r="273" spans="1:12" s="14" customFormat="1" ht="12.75" customHeight="1" x14ac:dyDescent="0.2">
      <c r="A273" s="47" t="s">
        <v>300</v>
      </c>
      <c r="B273" s="154">
        <f>'[1]Annex 2D Strats'!B123</f>
        <v>10281</v>
      </c>
      <c r="C273" s="132">
        <f>'[1]Annex 2D Strats'!C123</f>
        <v>7.0009261024705144E-2</v>
      </c>
      <c r="D273" s="52">
        <f>'[1]Annex 2D Strats'!D123</f>
        <v>177251789.40000001</v>
      </c>
      <c r="E273" s="132">
        <f>'[1]Annex 2D Strats'!E123</f>
        <v>8.7548535247515009E-3</v>
      </c>
      <c r="F273" s="155"/>
      <c r="G273" s="13"/>
      <c r="H273" s="13"/>
      <c r="I273" s="13"/>
      <c r="J273" s="13"/>
      <c r="K273" s="13"/>
      <c r="L273" s="13"/>
    </row>
    <row r="274" spans="1:12" s="14" customFormat="1" ht="12.75" customHeight="1" x14ac:dyDescent="0.2">
      <c r="A274" s="47" t="s">
        <v>301</v>
      </c>
      <c r="B274" s="154">
        <f>'[1]Annex 2D Strats'!B124</f>
        <v>15538</v>
      </c>
      <c r="C274" s="132">
        <f>'[1]Annex 2D Strats'!C124</f>
        <v>0.10580720725628524</v>
      </c>
      <c r="D274" s="52">
        <f>'[1]Annex 2D Strats'!D124</f>
        <v>583564773.20000005</v>
      </c>
      <c r="E274" s="132">
        <f>'[1]Annex 2D Strats'!E124</f>
        <v>2.8823540393385898E-2</v>
      </c>
      <c r="F274" s="155"/>
      <c r="G274" s="13"/>
      <c r="H274" s="13"/>
      <c r="I274" s="13"/>
      <c r="J274" s="13"/>
      <c r="K274" s="13"/>
      <c r="L274" s="13"/>
    </row>
    <row r="275" spans="1:12" s="14" customFormat="1" ht="12.75" customHeight="1" x14ac:dyDescent="0.2">
      <c r="A275" s="47" t="s">
        <v>302</v>
      </c>
      <c r="B275" s="154">
        <f>'[1]Annex 2D Strats'!B125</f>
        <v>15732</v>
      </c>
      <c r="C275" s="132">
        <f>'[1]Annex 2D Strats'!C125</f>
        <v>0.10712826519216627</v>
      </c>
      <c r="D275" s="52">
        <f>'[1]Annex 2D Strats'!D125</f>
        <v>984996196.45000005</v>
      </c>
      <c r="E275" s="132">
        <f>'[1]Annex 2D Strats'!E125</f>
        <v>4.86511163105759E-2</v>
      </c>
      <c r="F275" s="155"/>
      <c r="G275" s="13"/>
      <c r="H275" s="131"/>
      <c r="I275" s="13"/>
      <c r="J275" s="131"/>
      <c r="K275" s="13"/>
      <c r="L275" s="13"/>
    </row>
    <row r="276" spans="1:12" s="14" customFormat="1" ht="12.75" customHeight="1" x14ac:dyDescent="0.2">
      <c r="A276" s="47" t="s">
        <v>303</v>
      </c>
      <c r="B276" s="154">
        <f>'[1]Annex 2D Strats'!B126</f>
        <v>15609</v>
      </c>
      <c r="C276" s="132">
        <f>'[1]Annex 2D Strats'!C126</f>
        <v>0.10629068722250974</v>
      </c>
      <c r="D276" s="52">
        <f>'[1]Annex 2D Strats'!D126</f>
        <v>1363489086.6900001</v>
      </c>
      <c r="E276" s="132">
        <f>'[1]Annex 2D Strats'!E126</f>
        <v>6.7345707916267455E-2</v>
      </c>
      <c r="F276" s="155"/>
      <c r="G276" s="13"/>
      <c r="H276" s="131"/>
      <c r="I276" s="13"/>
      <c r="J276" s="131"/>
      <c r="K276" s="13"/>
      <c r="L276" s="13"/>
    </row>
    <row r="277" spans="1:12" s="14" customFormat="1" ht="12.75" customHeight="1" x14ac:dyDescent="0.2">
      <c r="A277" s="47" t="s">
        <v>304</v>
      </c>
      <c r="B277" s="154">
        <f>'[1]Annex 2D Strats'!B127</f>
        <v>25704</v>
      </c>
      <c r="C277" s="132">
        <f>'[1]Annex 2D Strats'!C127</f>
        <v>0.17503336692724647</v>
      </c>
      <c r="D277" s="52">
        <f>'[1]Annex 2D Strats'!D127</f>
        <v>3178476607.4000001</v>
      </c>
      <c r="E277" s="132">
        <f>'[1]Annex 2D Strats'!E127</f>
        <v>0.15699191090725362</v>
      </c>
      <c r="F277" s="155"/>
      <c r="G277" s="13"/>
      <c r="H277" s="131"/>
      <c r="I277" s="13"/>
      <c r="J277" s="131"/>
      <c r="K277" s="13"/>
      <c r="L277" s="13"/>
    </row>
    <row r="278" spans="1:12" s="14" customFormat="1" ht="12.75" customHeight="1" x14ac:dyDescent="0.2">
      <c r="A278" s="47" t="s">
        <v>305</v>
      </c>
      <c r="B278" s="154">
        <f>'[1]Annex 2D Strats'!B128</f>
        <v>17229</v>
      </c>
      <c r="C278" s="132">
        <f>'[1]Annex 2D Strats'!C128</f>
        <v>0.11732220194481519</v>
      </c>
      <c r="D278" s="52">
        <f>'[1]Annex 2D Strats'!D128</f>
        <v>2984955527.6599998</v>
      </c>
      <c r="E278" s="132">
        <f>'[1]Annex 2D Strats'!E128</f>
        <v>0.14743348155198158</v>
      </c>
      <c r="F278" s="155"/>
      <c r="G278" s="13"/>
      <c r="H278" s="131"/>
      <c r="I278" s="13"/>
      <c r="J278" s="131"/>
      <c r="K278" s="13"/>
      <c r="L278" s="13"/>
    </row>
    <row r="279" spans="1:12" s="14" customFormat="1" ht="12.75" customHeight="1" x14ac:dyDescent="0.2">
      <c r="A279" s="47" t="s">
        <v>306</v>
      </c>
      <c r="B279" s="154">
        <f>'[1]Annex 2D Strats'!B129</f>
        <v>12426</v>
      </c>
      <c r="C279" s="132">
        <f>'[1]Annex 2D Strats'!C129</f>
        <v>8.4615803666276246E-2</v>
      </c>
      <c r="D279" s="52">
        <f>'[1]Annex 2D Strats'!D129</f>
        <v>2777003107.5999999</v>
      </c>
      <c r="E279" s="132">
        <f>'[1]Annex 2D Strats'!E129</f>
        <v>0.1371622567372385</v>
      </c>
      <c r="F279" s="155"/>
      <c r="G279" s="13"/>
      <c r="H279" s="131"/>
      <c r="I279" s="13"/>
      <c r="J279" s="131"/>
      <c r="K279" s="13"/>
      <c r="L279" s="13"/>
    </row>
    <row r="280" spans="1:12" s="14" customFormat="1" ht="12.75" customHeight="1" x14ac:dyDescent="0.2">
      <c r="A280" s="47" t="s">
        <v>307</v>
      </c>
      <c r="B280" s="154">
        <f>'[1]Annex 2D Strats'!B130</f>
        <v>7750</v>
      </c>
      <c r="C280" s="132">
        <f>'[1]Annex 2D Strats'!C130</f>
        <v>5.2774221665350146E-2</v>
      </c>
      <c r="D280" s="52">
        <f>'[1]Annex 2D Strats'!D130</f>
        <v>2114553417.75</v>
      </c>
      <c r="E280" s="132">
        <f>'[1]Annex 2D Strats'!E130</f>
        <v>0.10444241779069972</v>
      </c>
      <c r="F280" s="155"/>
      <c r="G280" s="13"/>
      <c r="H280" s="131"/>
      <c r="I280" s="13"/>
      <c r="J280" s="131"/>
      <c r="K280" s="13"/>
      <c r="L280" s="13"/>
    </row>
    <row r="281" spans="1:12" s="14" customFormat="1" ht="12.75" customHeight="1" x14ac:dyDescent="0.2">
      <c r="A281" s="47" t="s">
        <v>308</v>
      </c>
      <c r="B281" s="154">
        <f>'[1]Annex 2D Strats'!B131</f>
        <v>4745</v>
      </c>
      <c r="C281" s="132">
        <f>'[1]Annex 2D Strats'!C131</f>
        <v>3.2311442813172449E-2</v>
      </c>
      <c r="D281" s="52">
        <f>'[1]Annex 2D Strats'!D131</f>
        <v>1532135702.01</v>
      </c>
      <c r="E281" s="132">
        <f>'[1]Annex 2D Strats'!E131</f>
        <v>7.5675533073856022E-2</v>
      </c>
      <c r="F281" s="155"/>
      <c r="G281" s="13"/>
      <c r="H281" s="131"/>
      <c r="I281" s="13"/>
      <c r="J281" s="131"/>
      <c r="K281" s="13"/>
      <c r="L281" s="13"/>
    </row>
    <row r="282" spans="1:12" s="14" customFormat="1" ht="12.75" customHeight="1" x14ac:dyDescent="0.2">
      <c r="A282" s="47" t="s">
        <v>309</v>
      </c>
      <c r="B282" s="154">
        <f>'[1]Annex 2D Strats'!B132</f>
        <v>3030</v>
      </c>
      <c r="C282" s="132">
        <f>'[1]Annex 2D Strats'!C132</f>
        <v>2.0633018276904638E-2</v>
      </c>
      <c r="D282" s="52">
        <f>'[1]Annex 2D Strats'!D132</f>
        <v>1130142365.0799999</v>
      </c>
      <c r="E282" s="132">
        <f>'[1]Annex 2D Strats'!E132</f>
        <v>5.5820203011116315E-2</v>
      </c>
      <c r="F282" s="155"/>
      <c r="G282" s="13"/>
      <c r="H282" s="131"/>
      <c r="I282" s="13"/>
      <c r="J282" s="131"/>
      <c r="K282" s="13"/>
      <c r="L282" s="13"/>
    </row>
    <row r="283" spans="1:12" s="14" customFormat="1" ht="12.75" customHeight="1" x14ac:dyDescent="0.2">
      <c r="A283" s="47" t="s">
        <v>310</v>
      </c>
      <c r="B283" s="154">
        <f>'[1]Annex 2D Strats'!B133</f>
        <v>1857</v>
      </c>
      <c r="C283" s="132">
        <f>'[1]Annex 2D Strats'!C133</f>
        <v>1.2645384468716804E-2</v>
      </c>
      <c r="D283" s="52">
        <f>'[1]Annex 2D Strats'!D133</f>
        <v>786275068.34000003</v>
      </c>
      <c r="E283" s="132">
        <f>'[1]Annex 2D Strats'!E133</f>
        <v>3.8835845193902888E-2</v>
      </c>
      <c r="F283" s="155"/>
      <c r="G283" s="13"/>
      <c r="H283" s="131"/>
      <c r="I283" s="13"/>
      <c r="J283" s="131"/>
      <c r="K283" s="13"/>
      <c r="L283" s="13"/>
    </row>
    <row r="284" spans="1:12" s="14" customFormat="1" ht="12.75" customHeight="1" x14ac:dyDescent="0.2">
      <c r="A284" s="47" t="s">
        <v>311</v>
      </c>
      <c r="B284" s="154">
        <f>'[1]Annex 2D Strats'!B134</f>
        <v>1291</v>
      </c>
      <c r="C284" s="132">
        <f>'[1]Annex 2D Strats'!C134</f>
        <v>8.7911638928989729E-3</v>
      </c>
      <c r="D284" s="52">
        <f>'[1]Annex 2D Strats'!D134</f>
        <v>611374822.95000005</v>
      </c>
      <c r="E284" s="132">
        <f>'[1]Annex 2D Strats'!E134</f>
        <v>3.0197139570587221E-2</v>
      </c>
      <c r="F284" s="155"/>
      <c r="G284" s="13"/>
      <c r="H284" s="131"/>
      <c r="I284" s="13"/>
      <c r="J284" s="131"/>
      <c r="K284" s="13"/>
      <c r="L284" s="13"/>
    </row>
    <row r="285" spans="1:12" s="14" customFormat="1" ht="12.75" customHeight="1" x14ac:dyDescent="0.2">
      <c r="A285" s="47" t="s">
        <v>312</v>
      </c>
      <c r="B285" s="154">
        <f>'[1]Annex 2D Strats'!B135</f>
        <v>1592</v>
      </c>
      <c r="C285" s="132">
        <f>'[1]Annex 2D Strats'!C135</f>
        <v>1.0840846566611282E-2</v>
      </c>
      <c r="D285" s="52">
        <f>'[1]Annex 2D Strats'!D135</f>
        <v>862962494.63999999</v>
      </c>
      <c r="E285" s="132">
        <f>'[1]Annex 2D Strats'!E135</f>
        <v>4.2623604892799753E-2</v>
      </c>
      <c r="F285" s="155"/>
      <c r="G285" s="13"/>
      <c r="H285" s="131"/>
      <c r="I285" s="13"/>
      <c r="J285" s="131"/>
      <c r="K285" s="13"/>
      <c r="L285" s="13"/>
    </row>
    <row r="286" spans="1:12" s="14" customFormat="1" ht="12.75" customHeight="1" x14ac:dyDescent="0.2">
      <c r="A286" s="47" t="s">
        <v>313</v>
      </c>
      <c r="B286" s="154">
        <f>'[1]Annex 2D Strats'!B136</f>
        <v>699</v>
      </c>
      <c r="C286" s="132">
        <f>'[1]Annex 2D Strats'!C136</f>
        <v>4.7598943153651296E-3</v>
      </c>
      <c r="D286" s="52">
        <f>'[1]Annex 2D Strats'!D136</f>
        <v>450970682.13</v>
      </c>
      <c r="E286" s="132">
        <f>'[1]Annex 2D Strats'!E136</f>
        <v>2.2274428254688294E-2</v>
      </c>
      <c r="F286" s="155"/>
      <c r="G286" s="13"/>
      <c r="H286" s="131"/>
      <c r="I286" s="13"/>
      <c r="J286" s="131"/>
      <c r="K286" s="13"/>
      <c r="L286" s="13"/>
    </row>
    <row r="287" spans="1:12" s="14" customFormat="1" ht="12.75" customHeight="1" x14ac:dyDescent="0.2">
      <c r="A287" s="47" t="s">
        <v>314</v>
      </c>
      <c r="B287" s="154">
        <f>'[1]Annex 2D Strats'!B137</f>
        <v>421</v>
      </c>
      <c r="C287" s="132">
        <f>'[1]Annex 2D Strats'!C137</f>
        <v>2.8668319124016016E-3</v>
      </c>
      <c r="D287" s="52">
        <f>'[1]Annex 2D Strats'!D137</f>
        <v>314526767.75</v>
      </c>
      <c r="E287" s="132">
        <f>'[1]Annex 2D Strats'!E137</f>
        <v>1.553516492321958E-2</v>
      </c>
      <c r="F287" s="155"/>
      <c r="G287" s="13"/>
      <c r="H287" s="131"/>
      <c r="I287" s="13"/>
      <c r="J287" s="131"/>
      <c r="K287" s="13"/>
      <c r="L287" s="13"/>
    </row>
    <row r="288" spans="1:12" s="14" customFormat="1" ht="12.75" customHeight="1" x14ac:dyDescent="0.2">
      <c r="A288" s="47" t="s">
        <v>315</v>
      </c>
      <c r="B288" s="154">
        <f>'[1]Annex 2D Strats'!B138</f>
        <v>271</v>
      </c>
      <c r="C288" s="132">
        <f>'[1]Annex 2D Strats'!C138</f>
        <v>1.8453953640399858E-3</v>
      </c>
      <c r="D288" s="52">
        <f>'[1]Annex 2D Strats'!D138</f>
        <v>229046542.02000001</v>
      </c>
      <c r="E288" s="132">
        <f>'[1]Annex 2D Strats'!E138</f>
        <v>1.131310963079022E-2</v>
      </c>
      <c r="F288" s="155"/>
      <c r="G288" s="13"/>
      <c r="H288" s="131"/>
      <c r="I288" s="13"/>
      <c r="J288" s="131"/>
      <c r="K288" s="13"/>
      <c r="L288" s="13"/>
    </row>
    <row r="289" spans="1:12" s="14" customFormat="1" ht="12.75" customHeight="1" x14ac:dyDescent="0.2">
      <c r="A289" s="47" t="s">
        <v>316</v>
      </c>
      <c r="B289" s="154">
        <f>'[1]Annex 2D Strats'!B139</f>
        <v>123</v>
      </c>
      <c r="C289" s="132">
        <f>'[1]Annex 2D Strats'!C139</f>
        <v>8.3757796965652494E-4</v>
      </c>
      <c r="D289" s="52">
        <f>'[1]Annex 2D Strats'!D139</f>
        <v>115988041.47</v>
      </c>
      <c r="E289" s="132">
        <f>'[1]Annex 2D Strats'!E139</f>
        <v>5.7289030318395913E-3</v>
      </c>
      <c r="F289" s="155"/>
      <c r="G289" s="13"/>
      <c r="H289" s="131"/>
      <c r="I289" s="13"/>
      <c r="J289" s="131"/>
      <c r="K289" s="13"/>
      <c r="L289" s="13"/>
    </row>
    <row r="290" spans="1:12" s="14" customFormat="1" ht="12.75" customHeight="1" x14ac:dyDescent="0.2">
      <c r="A290" s="47" t="s">
        <v>317</v>
      </c>
      <c r="B290" s="154">
        <f>'[1]Annex 2D Strats'!B140</f>
        <v>0</v>
      </c>
      <c r="C290" s="132">
        <f>'[1]Annex 2D Strats'!C140</f>
        <v>0</v>
      </c>
      <c r="D290" s="52">
        <f>'[1]Annex 2D Strats'!D140</f>
        <v>0</v>
      </c>
      <c r="E290" s="132">
        <f>'[1]Annex 2D Strats'!E140</f>
        <v>0</v>
      </c>
      <c r="F290" s="155"/>
      <c r="G290" s="13"/>
      <c r="H290" s="131"/>
      <c r="I290" s="13"/>
      <c r="J290" s="131"/>
      <c r="K290" s="13"/>
      <c r="L290" s="13"/>
    </row>
    <row r="291" spans="1:12" s="14" customFormat="1" ht="12.75" customHeight="1" thickBot="1" x14ac:dyDescent="0.25">
      <c r="A291" s="169" t="s">
        <v>155</v>
      </c>
      <c r="B291" s="175">
        <f>ROUND(SUM(B271:B290),2)</f>
        <v>146852</v>
      </c>
      <c r="C291" s="176">
        <f>ROUND(SUM(C271:C290),2)</f>
        <v>1</v>
      </c>
      <c r="D291" s="178">
        <f>ROUND(SUM(D271:D290),2)</f>
        <v>20246117070.82</v>
      </c>
      <c r="E291" s="176">
        <f>ROUND(SUM(E271:E290),2)</f>
        <v>1</v>
      </c>
      <c r="F291" s="155"/>
      <c r="G291" s="13"/>
      <c r="H291" s="131"/>
      <c r="I291" s="13"/>
      <c r="J291" s="131"/>
      <c r="K291" s="13"/>
      <c r="L291" s="13"/>
    </row>
    <row r="292" spans="1:12" s="14" customFormat="1" ht="12.75" customHeight="1" thickTop="1" x14ac:dyDescent="0.2">
      <c r="A292" s="13"/>
      <c r="B292" s="155"/>
      <c r="C292" s="156"/>
      <c r="D292" s="74"/>
      <c r="E292" s="156"/>
      <c r="F292" s="13"/>
      <c r="G292" s="13"/>
      <c r="H292" s="13"/>
      <c r="I292" s="13"/>
      <c r="J292" s="13"/>
      <c r="K292" s="13"/>
      <c r="L292" s="13"/>
    </row>
    <row r="293" spans="1:12" ht="25.5" customHeight="1" x14ac:dyDescent="0.2">
      <c r="A293" s="1" t="s">
        <v>0</v>
      </c>
      <c r="B293" s="1"/>
      <c r="C293" s="1"/>
      <c r="D293" s="1"/>
      <c r="E293" s="1"/>
      <c r="F293" s="1"/>
      <c r="G293" s="1"/>
      <c r="H293" s="1"/>
      <c r="I293" s="1"/>
      <c r="J293" s="1"/>
      <c r="K293" s="1"/>
      <c r="L293" s="2"/>
    </row>
    <row r="294" spans="1:12" ht="25.5" customHeight="1" x14ac:dyDescent="0.2">
      <c r="A294" s="1"/>
      <c r="B294" s="1"/>
      <c r="C294" s="1"/>
      <c r="D294" s="1"/>
      <c r="E294" s="1"/>
      <c r="F294" s="1"/>
      <c r="G294" s="1"/>
      <c r="H294" s="1"/>
      <c r="I294" s="1"/>
      <c r="J294" s="1"/>
      <c r="K294" s="1"/>
      <c r="L294" s="2"/>
    </row>
    <row r="295" spans="1:12" ht="25.5" customHeight="1" x14ac:dyDescent="0.2">
      <c r="A295" s="3"/>
      <c r="B295" s="3"/>
      <c r="C295" s="3"/>
      <c r="D295" s="3"/>
      <c r="E295" s="3"/>
      <c r="F295" s="3"/>
      <c r="G295" s="3"/>
      <c r="H295" s="3"/>
      <c r="I295" s="3"/>
      <c r="J295" s="3"/>
      <c r="K295" s="3"/>
      <c r="L295" s="4"/>
    </row>
    <row r="296" spans="1:12" s="14" customFormat="1" ht="12.75" customHeight="1" x14ac:dyDescent="0.2">
      <c r="A296" s="13"/>
      <c r="B296" s="13"/>
      <c r="C296" s="13"/>
      <c r="D296" s="13"/>
      <c r="E296" s="13"/>
      <c r="F296" s="13"/>
      <c r="G296" s="13"/>
      <c r="H296" s="13"/>
      <c r="I296" s="13"/>
      <c r="J296" s="13"/>
      <c r="K296" s="13"/>
      <c r="L296" s="13"/>
    </row>
    <row r="297" spans="1:12" s="14" customFormat="1" x14ac:dyDescent="0.2">
      <c r="A297" s="173" t="s">
        <v>318</v>
      </c>
      <c r="B297" s="145" t="s">
        <v>243</v>
      </c>
      <c r="C297" s="145" t="s">
        <v>244</v>
      </c>
      <c r="D297" s="145" t="s">
        <v>245</v>
      </c>
      <c r="E297" s="145" t="s">
        <v>246</v>
      </c>
      <c r="F297" s="13"/>
      <c r="G297" s="13"/>
      <c r="H297" s="13"/>
      <c r="I297" s="13"/>
      <c r="J297" s="13"/>
      <c r="K297" s="13"/>
      <c r="L297" s="13"/>
    </row>
    <row r="298" spans="1:12" s="14" customFormat="1" x14ac:dyDescent="0.2">
      <c r="A298" s="79" t="s">
        <v>319</v>
      </c>
      <c r="B298" s="154">
        <f>'[1]Annex 2D Strats'!B148</f>
        <v>15078</v>
      </c>
      <c r="C298" s="132">
        <f>'[1]Annex 2D Strats'!C148</f>
        <v>0.10267480184130962</v>
      </c>
      <c r="D298" s="52">
        <f>'[1]Annex 2D Strats'!D148</f>
        <v>2553837129.21</v>
      </c>
      <c r="E298" s="132">
        <f>'[1]Annex 2D Strats'!E148</f>
        <v>0.12613960100481458</v>
      </c>
      <c r="F298" s="13"/>
      <c r="G298" s="13"/>
      <c r="H298" s="131"/>
      <c r="I298" s="13"/>
      <c r="J298" s="131"/>
      <c r="K298" s="13"/>
      <c r="L298" s="13"/>
    </row>
    <row r="299" spans="1:12" s="14" customFormat="1" x14ac:dyDescent="0.2">
      <c r="A299" s="79" t="s">
        <v>320</v>
      </c>
      <c r="B299" s="154">
        <f>'[1]Annex 2D Strats'!B149</f>
        <v>8813</v>
      </c>
      <c r="C299" s="132">
        <f>'[1]Annex 2D Strats'!C149</f>
        <v>6.0012802004739463E-2</v>
      </c>
      <c r="D299" s="52">
        <f>'[1]Annex 2D Strats'!D149</f>
        <v>1031396410.8200001</v>
      </c>
      <c r="E299" s="132">
        <f>'[1]Annex 2D Strats'!E149</f>
        <v>5.0942924374694769E-2</v>
      </c>
      <c r="F299" s="13"/>
      <c r="G299" s="13"/>
      <c r="H299" s="131"/>
      <c r="I299" s="13"/>
      <c r="J299" s="131"/>
      <c r="K299" s="13"/>
      <c r="L299" s="13"/>
    </row>
    <row r="300" spans="1:12" s="14" customFormat="1" x14ac:dyDescent="0.2">
      <c r="A300" s="79" t="s">
        <v>321</v>
      </c>
      <c r="B300" s="154">
        <f>'[1]Annex 2D Strats'!B150</f>
        <v>16995</v>
      </c>
      <c r="C300" s="132">
        <f>'[1]Annex 2D Strats'!C150</f>
        <v>0.11572876092937107</v>
      </c>
      <c r="D300" s="52">
        <f>'[1]Annex 2D Strats'!D150</f>
        <v>4137019789.5300002</v>
      </c>
      <c r="E300" s="132">
        <f>'[1]Annex 2D Strats'!E150</f>
        <v>0.20433645498832653</v>
      </c>
      <c r="F300" s="13"/>
      <c r="G300" s="13"/>
      <c r="H300" s="131"/>
      <c r="I300" s="13"/>
      <c r="J300" s="131"/>
      <c r="K300" s="13"/>
      <c r="L300" s="13"/>
    </row>
    <row r="301" spans="1:12" s="14" customFormat="1" x14ac:dyDescent="0.2">
      <c r="A301" s="79" t="s">
        <v>322</v>
      </c>
      <c r="B301" s="154">
        <f>'[1]Annex 2D Strats'!B151</f>
        <v>4225</v>
      </c>
      <c r="C301" s="132">
        <f>'[1]Annex 2D Strats'!C151</f>
        <v>2.8770462778852177E-2</v>
      </c>
      <c r="D301" s="52">
        <f>'[1]Annex 2D Strats'!D151</f>
        <v>356730354.72000003</v>
      </c>
      <c r="E301" s="132">
        <f>'[1]Annex 2D Strats'!E151</f>
        <v>1.7619692382108303E-2</v>
      </c>
      <c r="F301" s="13"/>
      <c r="G301" s="13"/>
      <c r="H301" s="131"/>
      <c r="I301" s="13"/>
      <c r="J301" s="131"/>
      <c r="K301" s="13"/>
      <c r="L301" s="13"/>
    </row>
    <row r="302" spans="1:12" s="14" customFormat="1" x14ac:dyDescent="0.2">
      <c r="A302" s="79" t="s">
        <v>323</v>
      </c>
      <c r="B302" s="154">
        <f>'[1]Annex 2D Strats'!B152</f>
        <v>14128</v>
      </c>
      <c r="C302" s="132">
        <f>'[1]Annex 2D Strats'!C152</f>
        <v>9.6205703701686046E-2</v>
      </c>
      <c r="D302" s="52">
        <f>'[1]Annex 2D Strats'!D152</f>
        <v>1402875704.48</v>
      </c>
      <c r="E302" s="132">
        <f>'[1]Annex 2D Strats'!E152</f>
        <v>6.9291099106698062E-2</v>
      </c>
      <c r="F302" s="13"/>
      <c r="G302" s="13"/>
      <c r="H302" s="131"/>
      <c r="I302" s="13"/>
      <c r="J302" s="131"/>
      <c r="K302" s="13"/>
      <c r="L302" s="13"/>
    </row>
    <row r="303" spans="1:12" s="14" customFormat="1" x14ac:dyDescent="0.2">
      <c r="A303" s="79" t="s">
        <v>324</v>
      </c>
      <c r="B303" s="154">
        <f>'[1]Annex 2D Strats'!B153</f>
        <v>9883</v>
      </c>
      <c r="C303" s="132">
        <f>'[1]Annex 2D Strats'!C153</f>
        <v>6.7299049383052326E-2</v>
      </c>
      <c r="D303" s="52">
        <f>'[1]Annex 2D Strats'!D153</f>
        <v>633851995.46000004</v>
      </c>
      <c r="E303" s="132">
        <f>'[1]Annex 2D Strats'!E153</f>
        <v>3.1307336278004048E-2</v>
      </c>
      <c r="F303" s="13"/>
      <c r="G303" s="13"/>
      <c r="H303" s="131"/>
      <c r="I303" s="13"/>
      <c r="J303" s="131"/>
      <c r="K303" s="13"/>
      <c r="L303" s="13"/>
    </row>
    <row r="304" spans="1:12" s="14" customFormat="1" x14ac:dyDescent="0.2">
      <c r="A304" s="79" t="s">
        <v>325</v>
      </c>
      <c r="B304" s="154">
        <f>'[1]Annex 2D Strats'!B154</f>
        <v>23332</v>
      </c>
      <c r="C304" s="132">
        <f>'[1]Annex 2D Strats'!C154</f>
        <v>0.15888105030915481</v>
      </c>
      <c r="D304" s="52">
        <f>'[1]Annex 2D Strats'!D154</f>
        <v>4374620647.4499998</v>
      </c>
      <c r="E304" s="132">
        <f>'[1]Annex 2D Strats'!E154</f>
        <v>0.21607208098954359</v>
      </c>
      <c r="F304" s="13"/>
      <c r="G304" s="13"/>
      <c r="H304" s="131"/>
      <c r="I304" s="13"/>
      <c r="J304" s="131"/>
      <c r="K304" s="13"/>
      <c r="L304" s="13"/>
    </row>
    <row r="305" spans="1:12" s="14" customFormat="1" x14ac:dyDescent="0.2">
      <c r="A305" s="47" t="s">
        <v>326</v>
      </c>
      <c r="B305" s="154">
        <f>'[1]Annex 2D Strats'!B155</f>
        <v>11751</v>
      </c>
      <c r="C305" s="132">
        <f>'[1]Annex 2D Strats'!C155</f>
        <v>8.0019339198648981E-2</v>
      </c>
      <c r="D305" s="52">
        <f>'[1]Annex 2D Strats'!D155</f>
        <v>1656386090.5999999</v>
      </c>
      <c r="E305" s="132">
        <f>'[1]Annex 2D Strats'!E155</f>
        <v>8.1812531499548105E-2</v>
      </c>
      <c r="F305" s="13"/>
      <c r="G305" s="13"/>
      <c r="H305" s="131"/>
      <c r="I305" s="13"/>
      <c r="J305" s="131"/>
      <c r="K305" s="13"/>
      <c r="L305" s="13"/>
    </row>
    <row r="306" spans="1:12" s="14" customFormat="1" x14ac:dyDescent="0.2">
      <c r="A306" s="47" t="s">
        <v>327</v>
      </c>
      <c r="B306" s="154">
        <f>'[1]Annex 2D Strats'!B156</f>
        <v>18086</v>
      </c>
      <c r="C306" s="132">
        <f>'[1]Annex 2D Strats'!C156</f>
        <v>0.12315800942445455</v>
      </c>
      <c r="D306" s="52">
        <f>'[1]Annex 2D Strats'!D156</f>
        <v>1600429848.3599999</v>
      </c>
      <c r="E306" s="132">
        <f>'[1]Annex 2D Strats'!E156</f>
        <v>7.90487303200791E-2</v>
      </c>
      <c r="F306" s="13"/>
      <c r="G306" s="13"/>
      <c r="H306" s="131"/>
      <c r="I306" s="13"/>
      <c r="J306" s="131"/>
      <c r="K306" s="13"/>
      <c r="L306" s="13"/>
    </row>
    <row r="307" spans="1:12" s="14" customFormat="1" x14ac:dyDescent="0.2">
      <c r="A307" s="47" t="s">
        <v>328</v>
      </c>
      <c r="B307" s="154">
        <f>'[1]Annex 2D Strats'!B157</f>
        <v>6460</v>
      </c>
      <c r="C307" s="132">
        <f>'[1]Annex 2D Strats'!C157</f>
        <v>4.398986734944025E-2</v>
      </c>
      <c r="D307" s="52">
        <f>'[1]Annex 2D Strats'!D157</f>
        <v>535127407.62</v>
      </c>
      <c r="E307" s="132">
        <f>'[1]Annex 2D Strats'!E157</f>
        <v>2.6431112975794251E-2</v>
      </c>
      <c r="F307" s="13"/>
      <c r="G307" s="13"/>
      <c r="H307" s="131"/>
      <c r="I307" s="13"/>
      <c r="J307" s="131"/>
      <c r="K307" s="13"/>
      <c r="L307" s="13"/>
    </row>
    <row r="308" spans="1:12" s="14" customFormat="1" x14ac:dyDescent="0.2">
      <c r="A308" s="47" t="s">
        <v>329</v>
      </c>
      <c r="B308" s="154">
        <f>'[1]Annex 2D Strats'!B158</f>
        <v>9031</v>
      </c>
      <c r="C308" s="132">
        <f>'[1]Annex 2D Strats'!C158</f>
        <v>6.1497289788358347E-2</v>
      </c>
      <c r="D308" s="52">
        <f>'[1]Annex 2D Strats'!D158</f>
        <v>1070712992.7</v>
      </c>
      <c r="E308" s="132">
        <f>'[1]Annex 2D Strats'!E158</f>
        <v>5.2884856338363276E-2</v>
      </c>
      <c r="F308" s="13"/>
      <c r="G308" s="13"/>
      <c r="H308" s="131"/>
      <c r="I308" s="13"/>
      <c r="J308" s="131"/>
      <c r="K308" s="13"/>
      <c r="L308" s="13"/>
    </row>
    <row r="309" spans="1:12" s="14" customFormat="1" x14ac:dyDescent="0.2">
      <c r="A309" s="177" t="s">
        <v>330</v>
      </c>
      <c r="B309" s="154">
        <f>'[1]Annex 2D Strats'!B159</f>
        <v>9070</v>
      </c>
      <c r="C309" s="132">
        <f>'[1]Annex 2D Strats'!C159</f>
        <v>6.176286329093237E-2</v>
      </c>
      <c r="D309" s="52">
        <f>'[1]Annex 2D Strats'!D159</f>
        <v>893128699.87</v>
      </c>
      <c r="E309" s="132">
        <f>'[1]Annex 2D Strats'!E159</f>
        <v>4.4113579742025413E-2</v>
      </c>
      <c r="F309" s="13"/>
      <c r="G309" s="13"/>
      <c r="H309" s="131"/>
      <c r="I309" s="13"/>
      <c r="J309" s="131"/>
      <c r="K309" s="13"/>
      <c r="L309" s="13"/>
    </row>
    <row r="310" spans="1:12" s="14" customFormat="1" ht="12.75" customHeight="1" thickBot="1" x14ac:dyDescent="0.25">
      <c r="A310" s="169" t="s">
        <v>331</v>
      </c>
      <c r="B310" s="175">
        <f>ROUND(SUM(B298:B309),2)</f>
        <v>146852</v>
      </c>
      <c r="C310" s="179">
        <f>ROUND(SUM(C298:C309),2)</f>
        <v>1</v>
      </c>
      <c r="D310" s="178">
        <f>ROUND(SUM(D298:D309),2)</f>
        <v>20246117070.82</v>
      </c>
      <c r="E310" s="179">
        <f>ROUND(SUM(E298:E309),2)</f>
        <v>1</v>
      </c>
      <c r="F310" s="13"/>
      <c r="G310" s="13"/>
      <c r="H310" s="131"/>
      <c r="I310" s="13"/>
      <c r="J310" s="131"/>
      <c r="K310" s="13"/>
      <c r="L310" s="13"/>
    </row>
    <row r="311" spans="1:12" s="14" customFormat="1" ht="12.75" customHeight="1" thickTop="1" x14ac:dyDescent="0.2">
      <c r="A311" s="13"/>
      <c r="B311" s="13"/>
      <c r="C311" s="13"/>
      <c r="D311" s="13"/>
      <c r="E311" s="13"/>
      <c r="F311" s="13"/>
      <c r="G311" s="13"/>
      <c r="H311" s="131"/>
      <c r="I311" s="13"/>
      <c r="J311" s="131"/>
      <c r="K311" s="13"/>
      <c r="L311" s="13"/>
    </row>
    <row r="312" spans="1:12" s="14" customFormat="1" ht="12.75" customHeight="1" x14ac:dyDescent="0.2">
      <c r="A312" s="173" t="s">
        <v>332</v>
      </c>
      <c r="B312" s="145" t="s">
        <v>243</v>
      </c>
      <c r="C312" s="145" t="s">
        <v>244</v>
      </c>
      <c r="D312" s="145" t="s">
        <v>245</v>
      </c>
      <c r="E312" s="145" t="s">
        <v>246</v>
      </c>
      <c r="F312" s="13"/>
      <c r="G312" s="13"/>
      <c r="H312" s="131"/>
      <c r="I312" s="13"/>
      <c r="J312" s="131"/>
      <c r="K312" s="13"/>
      <c r="L312" s="13"/>
    </row>
    <row r="313" spans="1:12" s="14" customFormat="1" x14ac:dyDescent="0.2">
      <c r="A313" s="47" t="s">
        <v>333</v>
      </c>
      <c r="B313" s="154">
        <f>'[1]Annex 2D Strats'!B163</f>
        <v>129247</v>
      </c>
      <c r="C313" s="132">
        <f>'[1]Annex 2D Strats'!C163</f>
        <v>0.88011739710729164</v>
      </c>
      <c r="D313" s="52">
        <f>'[1]Annex 2D Strats'!D163</f>
        <v>17544909176.209999</v>
      </c>
      <c r="E313" s="132">
        <f>'[1]Annex 2D Strats'!E163</f>
        <v>0.8665814345950239</v>
      </c>
      <c r="F313" s="13"/>
      <c r="G313" s="13"/>
      <c r="H313" s="131"/>
      <c r="I313" s="13"/>
      <c r="J313" s="180"/>
      <c r="K313" s="13"/>
      <c r="L313" s="13"/>
    </row>
    <row r="314" spans="1:12" s="14" customFormat="1" x14ac:dyDescent="0.2">
      <c r="A314" s="47" t="s">
        <v>334</v>
      </c>
      <c r="B314" s="154">
        <f>'[1]Annex 2D Strats'!B164</f>
        <v>0</v>
      </c>
      <c r="C314" s="132">
        <f>'[1]Annex 2D Strats'!C164</f>
        <v>0</v>
      </c>
      <c r="D314" s="52">
        <f>'[1]Annex 2D Strats'!D164</f>
        <v>0</v>
      </c>
      <c r="E314" s="132">
        <f>'[1]Annex 2D Strats'!E164</f>
        <v>0</v>
      </c>
      <c r="F314" s="13"/>
      <c r="G314" s="13"/>
      <c r="H314" s="131"/>
      <c r="I314" s="13"/>
      <c r="J314" s="180"/>
      <c r="K314" s="13"/>
      <c r="L314" s="13"/>
    </row>
    <row r="315" spans="1:12" s="14" customFormat="1" x14ac:dyDescent="0.2">
      <c r="A315" s="47" t="s">
        <v>335</v>
      </c>
      <c r="B315" s="154">
        <f>'[1]Annex 2D Strats'!B165</f>
        <v>17605</v>
      </c>
      <c r="C315" s="132">
        <f>'[1]Annex 2D Strats'!C165</f>
        <v>0.1198826028927083</v>
      </c>
      <c r="D315" s="52">
        <f>'[1]Annex 2D Strats'!D165</f>
        <v>2701207894.6100001</v>
      </c>
      <c r="E315" s="132">
        <f>'[1]Annex 2D Strats'!E165</f>
        <v>0.13341856540497604</v>
      </c>
      <c r="F315" s="13"/>
      <c r="G315" s="13"/>
      <c r="H315" s="131"/>
      <c r="I315" s="13"/>
      <c r="J315" s="180"/>
      <c r="K315" s="13"/>
      <c r="L315" s="13"/>
    </row>
    <row r="316" spans="1:12" s="14" customFormat="1" x14ac:dyDescent="0.2">
      <c r="A316" s="47" t="s">
        <v>336</v>
      </c>
      <c r="B316" s="154">
        <f>'[1]Annex 2D Strats'!B166</f>
        <v>0</v>
      </c>
      <c r="C316" s="132">
        <f>'[1]Annex 2D Strats'!C166</f>
        <v>0</v>
      </c>
      <c r="D316" s="52">
        <f>'[1]Annex 2D Strats'!D166</f>
        <v>0</v>
      </c>
      <c r="E316" s="132">
        <f>'[1]Annex 2D Strats'!E166</f>
        <v>0</v>
      </c>
      <c r="F316" s="13"/>
      <c r="G316" s="13"/>
      <c r="H316" s="131"/>
      <c r="I316" s="13"/>
      <c r="J316" s="180"/>
      <c r="K316" s="13"/>
      <c r="L316" s="13"/>
    </row>
    <row r="317" spans="1:12" s="14" customFormat="1" ht="12.75" customHeight="1" thickBot="1" x14ac:dyDescent="0.25">
      <c r="A317" s="169" t="s">
        <v>155</v>
      </c>
      <c r="B317" s="181">
        <f>ROUND(SUM(B313:B316),2)</f>
        <v>146852</v>
      </c>
      <c r="C317" s="182">
        <f>ROUND(SUM(C313:C316),2)</f>
        <v>1</v>
      </c>
      <c r="D317" s="183">
        <f>ROUND(SUM(D313:D316),2)</f>
        <v>20246117070.82</v>
      </c>
      <c r="E317" s="182">
        <f>ROUND(SUM(E313:E316),2)</f>
        <v>1</v>
      </c>
      <c r="F317" s="13"/>
      <c r="G317" s="13"/>
      <c r="H317" s="131"/>
      <c r="I317" s="13"/>
      <c r="J317" s="180"/>
      <c r="K317" s="13"/>
      <c r="L317" s="13"/>
    </row>
    <row r="318" spans="1:12" s="14" customFormat="1" ht="12.75" customHeight="1" thickTop="1" x14ac:dyDescent="0.2">
      <c r="A318" s="13"/>
      <c r="B318" s="13"/>
      <c r="C318" s="13"/>
      <c r="D318" s="13"/>
      <c r="E318" s="13"/>
      <c r="F318" s="13"/>
      <c r="G318" s="13"/>
      <c r="H318" s="131"/>
      <c r="I318" s="13"/>
      <c r="J318" s="180"/>
      <c r="K318" s="13"/>
      <c r="L318" s="13"/>
    </row>
    <row r="319" spans="1:12" s="14" customFormat="1" ht="14.25" x14ac:dyDescent="0.2">
      <c r="A319" s="173" t="s">
        <v>337</v>
      </c>
      <c r="B319" s="145" t="s">
        <v>243</v>
      </c>
      <c r="C319" s="145" t="s">
        <v>244</v>
      </c>
      <c r="D319" s="145" t="s">
        <v>245</v>
      </c>
      <c r="E319" s="145" t="s">
        <v>246</v>
      </c>
      <c r="F319" s="13"/>
      <c r="G319" s="67" t="s">
        <v>338</v>
      </c>
      <c r="H319" s="131"/>
      <c r="I319" s="13"/>
      <c r="J319" s="180"/>
      <c r="K319" s="13"/>
      <c r="L319" s="13"/>
    </row>
    <row r="320" spans="1:12" s="14" customFormat="1" x14ac:dyDescent="0.2">
      <c r="A320" s="47" t="s">
        <v>339</v>
      </c>
      <c r="B320" s="154">
        <f>'[1]Annex 2D Strats'!B170</f>
        <v>14684</v>
      </c>
      <c r="C320" s="132">
        <f>'[1]Annex 2D Strats'!C170</f>
        <v>9.9991828507613109E-2</v>
      </c>
      <c r="D320" s="52">
        <f>'[1]Annex 2D Strats'!D170</f>
        <v>3265105156.5499997</v>
      </c>
      <c r="E320" s="132">
        <f>'[1]Annex 2D Strats'!E170</f>
        <v>0.1612706844047582</v>
      </c>
      <c r="F320" s="13"/>
      <c r="G320" s="66" t="s">
        <v>340</v>
      </c>
      <c r="H320" s="131"/>
      <c r="I320" s="13"/>
      <c r="J320" s="180"/>
      <c r="K320" s="13"/>
      <c r="L320" s="13"/>
    </row>
    <row r="321" spans="1:12" s="14" customFormat="1" x14ac:dyDescent="0.2">
      <c r="A321" s="47" t="s">
        <v>341</v>
      </c>
      <c r="B321" s="154">
        <f>'[1]Annex 2D Strats'!B171</f>
        <v>21935</v>
      </c>
      <c r="C321" s="132">
        <f>'[1]Annex 2D Strats'!C171</f>
        <v>0.14936807125541363</v>
      </c>
      <c r="D321" s="52">
        <f>'[1]Annex 2D Strats'!D171</f>
        <v>4616136845.5200005</v>
      </c>
      <c r="E321" s="132">
        <f>'[1]Annex 2D Strats'!E171</f>
        <v>0.22800109420354348</v>
      </c>
      <c r="F321" s="13"/>
      <c r="G321" s="13"/>
      <c r="H321" s="131"/>
      <c r="I321" s="13"/>
      <c r="J321" s="180"/>
      <c r="K321" s="13"/>
      <c r="L321" s="13"/>
    </row>
    <row r="322" spans="1:12" s="14" customFormat="1" x14ac:dyDescent="0.2">
      <c r="A322" s="47" t="s">
        <v>342</v>
      </c>
      <c r="B322" s="154">
        <f>'[1]Annex 2D Strats'!B172</f>
        <v>19126</v>
      </c>
      <c r="C322" s="132">
        <f>'[1]Annex 2D Strats'!C172</f>
        <v>0.13023996949309508</v>
      </c>
      <c r="D322" s="52">
        <f>'[1]Annex 2D Strats'!D172</f>
        <v>3162110695.8299999</v>
      </c>
      <c r="E322" s="132">
        <f>'[1]Annex 2D Strats'!E172</f>
        <v>0.15618356274287459</v>
      </c>
      <c r="F322" s="13"/>
      <c r="G322" s="13"/>
      <c r="H322" s="131"/>
      <c r="I322" s="13"/>
      <c r="J322" s="180"/>
      <c r="K322" s="13"/>
      <c r="L322" s="13"/>
    </row>
    <row r="323" spans="1:12" s="14" customFormat="1" x14ac:dyDescent="0.2">
      <c r="A323" s="47" t="s">
        <v>343</v>
      </c>
      <c r="B323" s="154">
        <f>'[1]Annex 2D Strats'!B173</f>
        <v>17428</v>
      </c>
      <c r="C323" s="132">
        <f>'[1]Annex 2D Strats'!C173</f>
        <v>0.1186773077656416</v>
      </c>
      <c r="D323" s="52">
        <f>'[1]Annex 2D Strats'!D173</f>
        <v>2825868502.6800003</v>
      </c>
      <c r="E323" s="132">
        <f>'[1]Annex 2D Strats'!E173</f>
        <v>0.13957582546792752</v>
      </c>
      <c r="F323" s="13"/>
      <c r="G323" s="13"/>
      <c r="H323" s="131"/>
      <c r="I323" s="13"/>
      <c r="J323" s="180"/>
      <c r="K323" s="13"/>
      <c r="L323" s="13"/>
    </row>
    <row r="324" spans="1:12" s="14" customFormat="1" x14ac:dyDescent="0.2">
      <c r="A324" s="47" t="s">
        <v>344</v>
      </c>
      <c r="B324" s="154">
        <f>'[1]Annex 2D Strats'!B174</f>
        <v>17017</v>
      </c>
      <c r="C324" s="132">
        <f>'[1]Annex 2D Strats'!C174</f>
        <v>0.11587857162313077</v>
      </c>
      <c r="D324" s="52">
        <f>'[1]Annex 2D Strats'!D174</f>
        <v>2449435846.8099999</v>
      </c>
      <c r="E324" s="132">
        <f>'[1]Annex 2D Strats'!E174</f>
        <v>0.12098299334346356</v>
      </c>
      <c r="F324" s="13"/>
      <c r="G324" s="13"/>
      <c r="H324" s="131"/>
      <c r="I324" s="13"/>
      <c r="J324" s="180"/>
      <c r="K324" s="13"/>
      <c r="L324" s="13"/>
    </row>
    <row r="325" spans="1:12" s="14" customFormat="1" x14ac:dyDescent="0.2">
      <c r="A325" s="47" t="s">
        <v>345</v>
      </c>
      <c r="B325" s="154">
        <f>'[1]Annex 2D Strats'!B175</f>
        <v>6504</v>
      </c>
      <c r="C325" s="132">
        <f>'[1]Annex 2D Strats'!C175</f>
        <v>4.4289488736959662E-2</v>
      </c>
      <c r="D325" s="52">
        <f>'[1]Annex 2D Strats'!D175</f>
        <v>756021139.53999996</v>
      </c>
      <c r="E325" s="132">
        <f>'[1]Annex 2D Strats'!E175</f>
        <v>3.7341537485705151E-2</v>
      </c>
      <c r="F325" s="13"/>
      <c r="G325" s="13"/>
      <c r="H325" s="131"/>
      <c r="I325" s="13"/>
      <c r="J325" s="180"/>
      <c r="K325" s="13"/>
      <c r="L325" s="13"/>
    </row>
    <row r="326" spans="1:12" s="14" customFormat="1" x14ac:dyDescent="0.2">
      <c r="A326" s="47" t="s">
        <v>346</v>
      </c>
      <c r="B326" s="154">
        <f>'[1]Annex 2D Strats'!B176</f>
        <v>4433</v>
      </c>
      <c r="C326" s="132">
        <f>'[1]Annex 2D Strats'!C176</f>
        <v>3.0186854792580285E-2</v>
      </c>
      <c r="D326" s="52">
        <f>'[1]Annex 2D Strats'!D176</f>
        <v>449705465.40999997</v>
      </c>
      <c r="E326" s="132">
        <f>'[1]Annex 2D Strats'!E176</f>
        <v>2.2211936433882636E-2</v>
      </c>
      <c r="F326" s="13"/>
      <c r="G326" s="13"/>
      <c r="H326" s="131"/>
      <c r="I326" s="13"/>
      <c r="J326" s="180"/>
      <c r="K326" s="13"/>
      <c r="L326" s="13"/>
    </row>
    <row r="327" spans="1:12" s="14" customFormat="1" x14ac:dyDescent="0.2">
      <c r="A327" s="47" t="s">
        <v>347</v>
      </c>
      <c r="B327" s="154">
        <f>'[1]Annex 2D Strats'!B177</f>
        <v>6020</v>
      </c>
      <c r="C327" s="132">
        <f>'[1]Annex 2D Strats'!C177</f>
        <v>4.0993653474246182E-2</v>
      </c>
      <c r="D327" s="52">
        <f>'[1]Annex 2D Strats'!D177</f>
        <v>549789864.56000006</v>
      </c>
      <c r="E327" s="132">
        <f>'[1]Annex 2D Strats'!E177</f>
        <v>2.7155323790574757E-2</v>
      </c>
      <c r="F327" s="13"/>
      <c r="G327" s="13"/>
      <c r="H327" s="131"/>
      <c r="I327" s="13"/>
      <c r="J327" s="180"/>
      <c r="K327" s="13"/>
      <c r="L327" s="13"/>
    </row>
    <row r="328" spans="1:12" s="14" customFormat="1" x14ac:dyDescent="0.2">
      <c r="A328" s="47" t="s">
        <v>348</v>
      </c>
      <c r="B328" s="154">
        <f>'[1]Annex 2D Strats'!B178</f>
        <v>4186</v>
      </c>
      <c r="C328" s="132">
        <f>'[1]Annex 2D Strats'!C178</f>
        <v>2.8504889276278159E-2</v>
      </c>
      <c r="D328" s="52">
        <f>'[1]Annex 2D Strats'!D178</f>
        <v>308685813.94</v>
      </c>
      <c r="E328" s="132">
        <f>'[1]Annex 2D Strats'!E178</f>
        <v>1.5246667440489008E-2</v>
      </c>
      <c r="F328" s="13"/>
      <c r="G328" s="13"/>
      <c r="H328" s="131"/>
      <c r="I328" s="13"/>
      <c r="J328" s="180"/>
      <c r="K328" s="13"/>
      <c r="L328" s="13"/>
    </row>
    <row r="329" spans="1:12" s="14" customFormat="1" x14ac:dyDescent="0.2">
      <c r="A329" s="47" t="s">
        <v>349</v>
      </c>
      <c r="B329" s="154">
        <f>'[1]Annex 2D Strats'!B179</f>
        <v>2904</v>
      </c>
      <c r="C329" s="132">
        <f>'[1]Annex 2D Strats'!C179</f>
        <v>1.9775011576280883E-2</v>
      </c>
      <c r="D329" s="52">
        <f>'[1]Annex 2D Strats'!D179</f>
        <v>170268464.68000001</v>
      </c>
      <c r="E329" s="132">
        <f>'[1]Annex 2D Strats'!E179</f>
        <v>8.40993184443262E-3</v>
      </c>
      <c r="F329" s="13"/>
      <c r="G329" s="13"/>
      <c r="H329" s="131"/>
      <c r="I329" s="13"/>
      <c r="J329" s="180"/>
      <c r="K329" s="13"/>
      <c r="L329" s="13"/>
    </row>
    <row r="330" spans="1:12" s="14" customFormat="1" x14ac:dyDescent="0.2">
      <c r="A330" s="47" t="s">
        <v>350</v>
      </c>
      <c r="B330" s="154">
        <f>'[1]Annex 2D Strats'!B180</f>
        <v>6294</v>
      </c>
      <c r="C330" s="132">
        <f>'[1]Annex 2D Strats'!C180</f>
        <v>4.2859477569253401E-2</v>
      </c>
      <c r="D330" s="52">
        <f>'[1]Annex 2D Strats'!D180</f>
        <v>336452713.44</v>
      </c>
      <c r="E330" s="132">
        <f>'[1]Annex 2D Strats'!E180</f>
        <v>1.6618135332474058E-2</v>
      </c>
      <c r="F330" s="13"/>
      <c r="G330" s="13"/>
      <c r="H330" s="131"/>
      <c r="I330" s="13"/>
      <c r="J330" s="180"/>
      <c r="K330" s="13"/>
      <c r="L330" s="13"/>
    </row>
    <row r="331" spans="1:12" s="14" customFormat="1" x14ac:dyDescent="0.2">
      <c r="A331" s="47" t="s">
        <v>351</v>
      </c>
      <c r="B331" s="154">
        <f>'[1]Annex 2D Strats'!B181</f>
        <v>11714</v>
      </c>
      <c r="C331" s="132">
        <f>'[1]Annex 2D Strats'!C181</f>
        <v>7.9767384850053108E-2</v>
      </c>
      <c r="D331" s="52">
        <f>'[1]Annex 2D Strats'!D181</f>
        <v>757564913.0999999</v>
      </c>
      <c r="E331" s="132">
        <f>'[1]Annex 2D Strats'!E181</f>
        <v>3.7417787838036905E-2</v>
      </c>
      <c r="F331" s="13"/>
      <c r="G331" s="13"/>
      <c r="H331" s="131"/>
      <c r="I331" s="13"/>
      <c r="J331" s="180"/>
      <c r="K331" s="13"/>
      <c r="L331" s="13"/>
    </row>
    <row r="332" spans="1:12" s="14" customFormat="1" x14ac:dyDescent="0.2">
      <c r="A332" s="47" t="s">
        <v>352</v>
      </c>
      <c r="B332" s="154">
        <f>'[1]Annex 2D Strats'!B182</f>
        <v>14607</v>
      </c>
      <c r="C332" s="132">
        <f>'[1]Annex 2D Strats'!C182</f>
        <v>9.9467491079454143E-2</v>
      </c>
      <c r="D332" s="52">
        <f>'[1]Annex 2D Strats'!D182</f>
        <v>598971648.75999999</v>
      </c>
      <c r="E332" s="132">
        <f>'[1]Annex 2D Strats'!E182</f>
        <v>2.9584519671837534E-2</v>
      </c>
      <c r="F332" s="13"/>
      <c r="G332" s="13"/>
      <c r="H332" s="131"/>
      <c r="I332" s="13"/>
      <c r="J332" s="180"/>
      <c r="K332" s="13"/>
      <c r="L332" s="13"/>
    </row>
    <row r="333" spans="1:12" s="14" customFormat="1" ht="12.75" customHeight="1" thickBot="1" x14ac:dyDescent="0.25">
      <c r="A333" s="169" t="s">
        <v>155</v>
      </c>
      <c r="B333" s="175">
        <f>ROUND(SUM(B320:B332),2)</f>
        <v>146852</v>
      </c>
      <c r="C333" s="176">
        <f>ROUND(SUM(C320:C332),2)</f>
        <v>1</v>
      </c>
      <c r="D333" s="178">
        <f>ROUND(SUM(D320:D332),2)</f>
        <v>20246117070.82</v>
      </c>
      <c r="E333" s="176">
        <f>ROUND(SUM(E320:E332),2)</f>
        <v>1</v>
      </c>
      <c r="F333" s="13"/>
      <c r="G333" s="13"/>
      <c r="H333" s="131"/>
      <c r="I333" s="13"/>
      <c r="J333" s="180"/>
      <c r="K333" s="13"/>
      <c r="L333" s="13"/>
    </row>
    <row r="334" spans="1:12" s="14" customFormat="1" ht="12.75" customHeight="1" thickTop="1" x14ac:dyDescent="0.2">
      <c r="A334" s="13"/>
      <c r="B334" s="13"/>
      <c r="C334" s="13"/>
      <c r="D334" s="13"/>
      <c r="E334" s="13"/>
      <c r="F334" s="13"/>
      <c r="G334" s="13"/>
      <c r="H334" s="131"/>
      <c r="I334" s="13"/>
      <c r="J334" s="180"/>
      <c r="K334" s="13"/>
      <c r="L334" s="13"/>
    </row>
    <row r="335" spans="1:12" s="14" customFormat="1" x14ac:dyDescent="0.2">
      <c r="A335" s="173" t="s">
        <v>353</v>
      </c>
      <c r="B335" s="145" t="s">
        <v>243</v>
      </c>
      <c r="C335" s="145" t="s">
        <v>244</v>
      </c>
      <c r="D335" s="145" t="s">
        <v>245</v>
      </c>
      <c r="E335" s="145" t="s">
        <v>246</v>
      </c>
      <c r="F335" s="13"/>
      <c r="G335" s="13"/>
      <c r="H335" s="131"/>
      <c r="I335" s="13"/>
      <c r="J335" s="180"/>
      <c r="K335" s="13"/>
      <c r="L335" s="13"/>
    </row>
    <row r="336" spans="1:12" s="14" customFormat="1" x14ac:dyDescent="0.2">
      <c r="A336" s="47" t="s">
        <v>354</v>
      </c>
      <c r="B336" s="154">
        <f>'[1]Annex 2D Strats'!B186</f>
        <v>109778</v>
      </c>
      <c r="C336" s="132">
        <f>'[1]Annex 2D Strats'!C186</f>
        <v>0.74754174270694307</v>
      </c>
      <c r="D336" s="52">
        <f>'[1]Annex 2D Strats'!D186</f>
        <v>18191352779.849998</v>
      </c>
      <c r="E336" s="132">
        <f>'[1]Annex 2D Strats'!E186</f>
        <v>0.89851069793864524</v>
      </c>
      <c r="F336" s="13"/>
      <c r="G336" s="13"/>
      <c r="H336" s="131"/>
      <c r="I336" s="13"/>
      <c r="J336" s="180"/>
      <c r="K336" s="13"/>
      <c r="L336" s="13"/>
    </row>
    <row r="337" spans="1:12" s="14" customFormat="1" x14ac:dyDescent="0.2">
      <c r="A337" s="47" t="s">
        <v>355</v>
      </c>
      <c r="B337" s="154">
        <f>'[1]Annex 2D Strats'!B187</f>
        <v>26089</v>
      </c>
      <c r="C337" s="132">
        <f>'[1]Annex 2D Strats'!C187</f>
        <v>0.1776550540680413</v>
      </c>
      <c r="D337" s="52">
        <f>'[1]Annex 2D Strats'!D187</f>
        <v>1304080335.28</v>
      </c>
      <c r="E337" s="132">
        <f>'[1]Annex 2D Strats'!E187</f>
        <v>6.4411379758320383E-2</v>
      </c>
      <c r="F337" s="13"/>
      <c r="G337" s="13"/>
      <c r="H337" s="131"/>
      <c r="I337" s="13"/>
      <c r="J337" s="180"/>
      <c r="K337" s="13"/>
      <c r="L337" s="13"/>
    </row>
    <row r="338" spans="1:12" s="14" customFormat="1" x14ac:dyDescent="0.2">
      <c r="A338" s="47" t="s">
        <v>356</v>
      </c>
      <c r="B338" s="154">
        <f>'[1]Annex 2D Strats'!B188</f>
        <v>10980</v>
      </c>
      <c r="C338" s="132">
        <f>'[1]Annex 2D Strats'!C188</f>
        <v>7.4769155340070281E-2</v>
      </c>
      <c r="D338" s="52">
        <f>'[1]Annex 2D Strats'!D188</f>
        <v>750609860.22000003</v>
      </c>
      <c r="E338" s="132">
        <f>'[1]Annex 2D Strats'!E188</f>
        <v>3.7074262565725602E-2</v>
      </c>
      <c r="F338" s="13"/>
      <c r="G338" s="13"/>
      <c r="H338" s="131"/>
      <c r="I338" s="13"/>
      <c r="J338" s="180"/>
      <c r="K338" s="13"/>
      <c r="L338" s="13"/>
    </row>
    <row r="339" spans="1:12" s="14" customFormat="1" x14ac:dyDescent="0.2">
      <c r="A339" s="47" t="s">
        <v>357</v>
      </c>
      <c r="B339" s="154">
        <f>'[1]Annex 2D Strats'!B189</f>
        <v>5</v>
      </c>
      <c r="C339" s="132">
        <f>'[1]Annex 2D Strats'!C189</f>
        <v>3.4047884945387194E-5</v>
      </c>
      <c r="D339" s="52">
        <f>'[1]Annex 2D Strats'!D189</f>
        <v>74095.47</v>
      </c>
      <c r="E339" s="132">
        <f>'[1]Annex 2D Strats'!E189</f>
        <v>3.6597373086808401E-6</v>
      </c>
      <c r="F339" s="13"/>
      <c r="G339" s="13"/>
      <c r="H339" s="131"/>
      <c r="I339" s="13"/>
      <c r="J339" s="180"/>
      <c r="K339" s="13"/>
      <c r="L339" s="13"/>
    </row>
    <row r="340" spans="1:12" s="14" customFormat="1" ht="12.75" customHeight="1" thickBot="1" x14ac:dyDescent="0.25">
      <c r="A340" s="169" t="s">
        <v>155</v>
      </c>
      <c r="B340" s="175">
        <f>ROUND(SUM(B336:B339),2)</f>
        <v>146852</v>
      </c>
      <c r="C340" s="176">
        <f>ROUND(SUM(C336:C339),2)</f>
        <v>1</v>
      </c>
      <c r="D340" s="178">
        <f>ROUND(SUM(D336:D339),2)</f>
        <v>20246117070.82</v>
      </c>
      <c r="E340" s="176">
        <f>ROUND(SUM(E336:E339),2)</f>
        <v>1</v>
      </c>
      <c r="F340" s="13"/>
      <c r="G340" s="13"/>
      <c r="H340" s="131"/>
      <c r="I340" s="13"/>
      <c r="J340" s="180"/>
      <c r="K340" s="13"/>
      <c r="L340" s="13"/>
    </row>
    <row r="341" spans="1:12" s="14" customFormat="1" ht="12.75" customHeight="1" thickTop="1" x14ac:dyDescent="0.2">
      <c r="A341" s="13"/>
      <c r="B341" s="13"/>
      <c r="C341" s="13"/>
      <c r="D341" s="13"/>
      <c r="E341" s="13"/>
      <c r="F341" s="13"/>
      <c r="G341" s="13"/>
      <c r="H341" s="131"/>
      <c r="I341" s="13"/>
      <c r="J341" s="180"/>
      <c r="K341" s="13"/>
      <c r="L341" s="13"/>
    </row>
    <row r="342" spans="1:12" s="14" customFormat="1" x14ac:dyDescent="0.2">
      <c r="A342" s="173" t="s">
        <v>358</v>
      </c>
      <c r="B342" s="145" t="s">
        <v>243</v>
      </c>
      <c r="C342" s="145" t="s">
        <v>244</v>
      </c>
      <c r="D342" s="145" t="s">
        <v>245</v>
      </c>
      <c r="E342" s="145" t="s">
        <v>246</v>
      </c>
      <c r="F342" s="13"/>
      <c r="G342" s="13"/>
      <c r="H342" s="131"/>
      <c r="I342" s="13"/>
      <c r="J342" s="180"/>
      <c r="K342" s="13"/>
      <c r="L342" s="13"/>
    </row>
    <row r="343" spans="1:12" s="14" customFormat="1" ht="12.75" customHeight="1" x14ac:dyDescent="0.2">
      <c r="A343" s="47" t="s">
        <v>359</v>
      </c>
      <c r="B343" s="154">
        <f>'[1]Annex 2D Strats'!B193</f>
        <v>146852</v>
      </c>
      <c r="C343" s="132">
        <f>'[1]Annex 2D Strats'!C193</f>
        <v>1</v>
      </c>
      <c r="D343" s="52">
        <f>'[1]Annex 2D Strats'!D193</f>
        <v>20246117070.82</v>
      </c>
      <c r="E343" s="132">
        <f>'[1]Annex 2D Strats'!E193</f>
        <v>1</v>
      </c>
      <c r="F343" s="13"/>
      <c r="G343" s="13"/>
      <c r="H343" s="131"/>
      <c r="I343" s="13"/>
      <c r="J343" s="180"/>
      <c r="K343" s="13"/>
      <c r="L343" s="13"/>
    </row>
    <row r="344" spans="1:12" s="14" customFormat="1" x14ac:dyDescent="0.2">
      <c r="A344" s="47" t="s">
        <v>360</v>
      </c>
      <c r="B344" s="154">
        <f>'[1]Annex 2D Strats'!B194</f>
        <v>0</v>
      </c>
      <c r="C344" s="132">
        <f>'[1]Annex 2D Strats'!C194</f>
        <v>0</v>
      </c>
      <c r="D344" s="52">
        <f>'[1]Annex 2D Strats'!D194</f>
        <v>0</v>
      </c>
      <c r="E344" s="132">
        <f>'[1]Annex 2D Strats'!E194</f>
        <v>0</v>
      </c>
      <c r="F344" s="13"/>
      <c r="G344" s="13"/>
      <c r="H344" s="131"/>
      <c r="I344" s="13"/>
      <c r="J344" s="180"/>
      <c r="K344" s="13"/>
      <c r="L344" s="13"/>
    </row>
    <row r="345" spans="1:12" s="14" customFormat="1" ht="12.75" customHeight="1" x14ac:dyDescent="0.2">
      <c r="A345" s="47" t="s">
        <v>361</v>
      </c>
      <c r="B345" s="154">
        <f>'[1]Annex 2D Strats'!B195</f>
        <v>0</v>
      </c>
      <c r="C345" s="132">
        <f>'[1]Annex 2D Strats'!C195</f>
        <v>0</v>
      </c>
      <c r="D345" s="52">
        <f>'[1]Annex 2D Strats'!D195</f>
        <v>0</v>
      </c>
      <c r="E345" s="132">
        <f>'[1]Annex 2D Strats'!E195</f>
        <v>0</v>
      </c>
      <c r="F345" s="13"/>
      <c r="G345" s="13"/>
      <c r="H345" s="131"/>
      <c r="I345" s="13"/>
      <c r="J345" s="180"/>
      <c r="K345" s="13"/>
      <c r="L345" s="13"/>
    </row>
    <row r="346" spans="1:12" s="14" customFormat="1" ht="12.75" customHeight="1" thickBot="1" x14ac:dyDescent="0.25">
      <c r="A346" s="169" t="s">
        <v>155</v>
      </c>
      <c r="B346" s="175">
        <f>ROUND(SUM(B343:B345),2)</f>
        <v>146852</v>
      </c>
      <c r="C346" s="176">
        <f>ROUND(SUM(C343:C345),2)</f>
        <v>1</v>
      </c>
      <c r="D346" s="178">
        <f>ROUND(SUM(D343:D345),2)</f>
        <v>20246117070.82</v>
      </c>
      <c r="E346" s="176">
        <f>ROUND(SUM(E343:E345),2)</f>
        <v>1</v>
      </c>
      <c r="F346" s="13"/>
      <c r="G346" s="13"/>
      <c r="H346" s="131"/>
      <c r="I346" s="13"/>
      <c r="J346" s="180"/>
      <c r="K346" s="13"/>
      <c r="L346" s="13"/>
    </row>
    <row r="347" spans="1:12" s="14" customFormat="1" ht="12.75" customHeight="1" thickTop="1" x14ac:dyDescent="0.2">
      <c r="A347" s="13"/>
      <c r="B347" s="13"/>
      <c r="C347" s="13"/>
      <c r="D347" s="13"/>
      <c r="E347" s="13"/>
      <c r="F347" s="13"/>
      <c r="G347" s="13"/>
      <c r="H347" s="131"/>
      <c r="I347" s="13"/>
      <c r="J347" s="180"/>
      <c r="K347" s="13"/>
      <c r="L347" s="13"/>
    </row>
    <row r="348" spans="1:12" s="14" customFormat="1" x14ac:dyDescent="0.2">
      <c r="A348" s="173" t="s">
        <v>362</v>
      </c>
      <c r="B348" s="145" t="s">
        <v>243</v>
      </c>
      <c r="C348" s="145" t="s">
        <v>244</v>
      </c>
      <c r="D348" s="145" t="s">
        <v>245</v>
      </c>
      <c r="E348" s="145" t="s">
        <v>246</v>
      </c>
      <c r="F348" s="13"/>
      <c r="G348" s="13"/>
      <c r="H348" s="131"/>
      <c r="I348" s="13"/>
      <c r="J348" s="180"/>
      <c r="K348" s="13"/>
      <c r="L348" s="13"/>
    </row>
    <row r="349" spans="1:12" s="14" customFormat="1" x14ac:dyDescent="0.2">
      <c r="A349" s="47" t="s">
        <v>363</v>
      </c>
      <c r="B349" s="154">
        <f>'[1]Annex 2D Strats'!B199</f>
        <v>138775</v>
      </c>
      <c r="C349" s="184">
        <f>'[1]Annex 2D Strats'!C199</f>
        <v>0.94499904665922152</v>
      </c>
      <c r="D349" s="52">
        <f>'[1]Annex 2D Strats'!D199</f>
        <v>19708746519.82</v>
      </c>
      <c r="E349" s="184">
        <f>'[1]Annex 2D Strats'!E199</f>
        <v>0.97345809326695576</v>
      </c>
      <c r="F349" s="13"/>
      <c r="G349" s="13"/>
      <c r="H349" s="131"/>
      <c r="I349" s="13"/>
      <c r="J349" s="180"/>
      <c r="K349" s="13"/>
      <c r="L349" s="13"/>
    </row>
    <row r="350" spans="1:12" s="14" customFormat="1" x14ac:dyDescent="0.2">
      <c r="A350" s="47" t="s">
        <v>364</v>
      </c>
      <c r="B350" s="154">
        <f>'[1]Annex 2D Strats'!B200</f>
        <v>8077</v>
      </c>
      <c r="C350" s="184">
        <f>'[1]Annex 2D Strats'!C200</f>
        <v>5.5000953340778473E-2</v>
      </c>
      <c r="D350" s="52">
        <f>'[1]Annex 2D Strats'!D200</f>
        <v>537370551</v>
      </c>
      <c r="E350" s="184">
        <f>'[1]Annex 2D Strats'!E200</f>
        <v>2.6541906733044275E-2</v>
      </c>
      <c r="F350" s="13"/>
      <c r="G350" s="13"/>
      <c r="H350" s="131"/>
      <c r="I350" s="13"/>
      <c r="J350" s="180"/>
      <c r="K350" s="13"/>
      <c r="L350" s="13"/>
    </row>
    <row r="351" spans="1:12" s="14" customFormat="1" x14ac:dyDescent="0.2">
      <c r="A351" s="47" t="s">
        <v>365</v>
      </c>
      <c r="B351" s="154">
        <f>'[1]Annex 2D Strats'!B201</f>
        <v>0</v>
      </c>
      <c r="C351" s="184">
        <f>'[1]Annex 2D Strats'!C201</f>
        <v>0</v>
      </c>
      <c r="D351" s="52">
        <f>'[1]Annex 2D Strats'!D201</f>
        <v>0</v>
      </c>
      <c r="E351" s="184">
        <f>'[1]Annex 2D Strats'!E201</f>
        <v>0</v>
      </c>
      <c r="F351" s="13"/>
      <c r="G351" s="13"/>
      <c r="H351" s="131"/>
      <c r="I351" s="13"/>
      <c r="J351" s="180"/>
      <c r="K351" s="13"/>
      <c r="L351" s="13"/>
    </row>
    <row r="352" spans="1:12" s="14" customFormat="1" ht="12.75" customHeight="1" thickBot="1" x14ac:dyDescent="0.25">
      <c r="A352" s="169" t="s">
        <v>155</v>
      </c>
      <c r="B352" s="175">
        <f>ROUND(SUM(B349:B351),2)</f>
        <v>146852</v>
      </c>
      <c r="C352" s="176">
        <f>ROUND(SUM(C349:C351),2)</f>
        <v>1</v>
      </c>
      <c r="D352" s="178">
        <f>ROUND(SUM(D349:D351),2)</f>
        <v>20246117070.82</v>
      </c>
      <c r="E352" s="176">
        <f>ROUND(SUM(E349:E351),2)</f>
        <v>1</v>
      </c>
      <c r="F352" s="13"/>
      <c r="G352" s="13"/>
      <c r="H352" s="131"/>
      <c r="I352" s="13"/>
      <c r="J352" s="180"/>
      <c r="K352" s="13"/>
      <c r="L352" s="13"/>
    </row>
    <row r="353" spans="1:12" s="14" customFormat="1" ht="12.75" customHeight="1" thickTop="1" x14ac:dyDescent="0.2">
      <c r="A353" s="13"/>
      <c r="B353" s="155"/>
      <c r="C353" s="156"/>
      <c r="D353" s="74"/>
      <c r="E353" s="156"/>
      <c r="F353" s="13"/>
      <c r="G353" s="13"/>
      <c r="H353" s="13"/>
      <c r="I353" s="13"/>
      <c r="J353" s="13"/>
      <c r="K353" s="13"/>
      <c r="L353" s="13"/>
    </row>
    <row r="354" spans="1:12" ht="25.5" customHeight="1" x14ac:dyDescent="0.2">
      <c r="A354" s="1" t="s">
        <v>0</v>
      </c>
      <c r="B354" s="1"/>
      <c r="C354" s="1"/>
      <c r="D354" s="1"/>
      <c r="E354" s="1"/>
      <c r="F354" s="1"/>
      <c r="G354" s="1"/>
      <c r="H354" s="1"/>
      <c r="I354" s="1"/>
      <c r="J354" s="1"/>
      <c r="K354" s="1"/>
      <c r="L354" s="2"/>
    </row>
    <row r="355" spans="1:12" ht="25.5" customHeight="1" x14ac:dyDescent="0.2">
      <c r="A355" s="1"/>
      <c r="B355" s="1"/>
      <c r="C355" s="1"/>
      <c r="D355" s="1"/>
      <c r="E355" s="1"/>
      <c r="F355" s="1"/>
      <c r="G355" s="1"/>
      <c r="H355" s="1"/>
      <c r="I355" s="1"/>
      <c r="J355" s="1"/>
      <c r="K355" s="1"/>
      <c r="L355" s="2"/>
    </row>
    <row r="356" spans="1:12" ht="25.5" customHeight="1" x14ac:dyDescent="0.2">
      <c r="A356" s="3"/>
      <c r="B356" s="3"/>
      <c r="C356" s="3"/>
      <c r="D356" s="3"/>
      <c r="E356" s="3"/>
      <c r="F356" s="3"/>
      <c r="G356" s="3"/>
      <c r="H356" s="3"/>
      <c r="I356" s="3"/>
      <c r="J356" s="3"/>
      <c r="K356" s="3"/>
      <c r="L356" s="4"/>
    </row>
    <row r="357" spans="1:12" s="14" customFormat="1" ht="12.75" customHeight="1" x14ac:dyDescent="0.2">
      <c r="A357" s="13"/>
      <c r="B357" s="13"/>
      <c r="C357" s="13"/>
      <c r="D357" s="13"/>
      <c r="E357" s="13"/>
      <c r="F357" s="13"/>
      <c r="G357" s="13"/>
      <c r="H357" s="13"/>
      <c r="I357" s="13"/>
      <c r="J357" s="13"/>
      <c r="K357" s="13"/>
      <c r="L357" s="13"/>
    </row>
    <row r="358" spans="1:12" s="14" customFormat="1" x14ac:dyDescent="0.2">
      <c r="A358" s="173" t="s">
        <v>366</v>
      </c>
      <c r="B358" s="145" t="s">
        <v>243</v>
      </c>
      <c r="C358" s="145" t="s">
        <v>244</v>
      </c>
      <c r="D358" s="145" t="s">
        <v>245</v>
      </c>
      <c r="E358" s="145" t="s">
        <v>246</v>
      </c>
      <c r="F358" s="13"/>
      <c r="G358" s="13"/>
      <c r="H358" s="13"/>
      <c r="I358" s="13"/>
      <c r="J358" s="13"/>
      <c r="K358" s="13"/>
      <c r="L358" s="13"/>
    </row>
    <row r="359" spans="1:12" s="14" customFormat="1" x14ac:dyDescent="0.2">
      <c r="A359" s="47" t="s">
        <v>367</v>
      </c>
      <c r="B359" s="154">
        <f>'[1]Annex 2D Strats'!B209</f>
        <v>8496</v>
      </c>
      <c r="C359" s="184">
        <f>'[1]Annex 2D Strats'!C209</f>
        <v>5.7854166099201916E-2</v>
      </c>
      <c r="D359" s="52">
        <f>'[1]Annex 2D Strats'!D209</f>
        <v>214229279.19</v>
      </c>
      <c r="E359" s="184">
        <f>'[1]Annex 2D Strats'!E209</f>
        <v>1.0581252614545084E-2</v>
      </c>
      <c r="F359" s="13"/>
      <c r="G359" s="13"/>
      <c r="H359" s="131"/>
      <c r="I359" s="13"/>
      <c r="J359" s="131"/>
      <c r="K359" s="13"/>
      <c r="L359" s="13"/>
    </row>
    <row r="360" spans="1:12" s="14" customFormat="1" x14ac:dyDescent="0.2">
      <c r="A360" s="47" t="s">
        <v>368</v>
      </c>
      <c r="B360" s="154">
        <f>'[1]Annex 2D Strats'!B210</f>
        <v>10181</v>
      </c>
      <c r="C360" s="184">
        <f>'[1]Annex 2D Strats'!C210</f>
        <v>6.9328303325797397E-2</v>
      </c>
      <c r="D360" s="52">
        <f>'[1]Annex 2D Strats'!D210</f>
        <v>445225193.18000001</v>
      </c>
      <c r="E360" s="184">
        <f>'[1]Annex 2D Strats'!E210</f>
        <v>2.1990645990172954E-2</v>
      </c>
      <c r="F360" s="13"/>
      <c r="G360" s="13"/>
      <c r="H360" s="131"/>
      <c r="I360" s="13"/>
      <c r="J360" s="131"/>
      <c r="K360" s="13"/>
      <c r="L360" s="13"/>
    </row>
    <row r="361" spans="1:12" s="14" customFormat="1" x14ac:dyDescent="0.2">
      <c r="A361" s="47" t="s">
        <v>369</v>
      </c>
      <c r="B361" s="154">
        <f>'[1]Annex 2D Strats'!B211</f>
        <v>25311</v>
      </c>
      <c r="C361" s="184">
        <f>'[1]Annex 2D Strats'!C211</f>
        <v>0.17235720317053904</v>
      </c>
      <c r="D361" s="52">
        <f>'[1]Annex 2D Strats'!D211</f>
        <v>1778423725.6300001</v>
      </c>
      <c r="E361" s="184">
        <f>'[1]Annex 2D Strats'!E211</f>
        <v>8.7840237187661943E-2</v>
      </c>
      <c r="F361" s="13"/>
      <c r="G361" s="13"/>
      <c r="H361" s="131"/>
      <c r="I361" s="13"/>
      <c r="J361" s="131"/>
      <c r="K361" s="13"/>
      <c r="L361" s="13"/>
    </row>
    <row r="362" spans="1:12" s="14" customFormat="1" x14ac:dyDescent="0.2">
      <c r="A362" s="47" t="s">
        <v>370</v>
      </c>
      <c r="B362" s="154">
        <f>'[1]Annex 2D Strats'!B212</f>
        <v>22642</v>
      </c>
      <c r="C362" s="184">
        <f>'[1]Annex 2D Strats'!C212</f>
        <v>0.15418244218669136</v>
      </c>
      <c r="D362" s="52">
        <f>'[1]Annex 2D Strats'!D212</f>
        <v>2433455095</v>
      </c>
      <c r="E362" s="184">
        <f>'[1]Annex 2D Strats'!E212</f>
        <v>0.120193669061968</v>
      </c>
      <c r="F362" s="13"/>
      <c r="G362" s="13"/>
      <c r="H362" s="131"/>
      <c r="I362" s="13"/>
      <c r="J362" s="131"/>
      <c r="K362" s="13"/>
      <c r="L362" s="13"/>
    </row>
    <row r="363" spans="1:12" s="14" customFormat="1" x14ac:dyDescent="0.2">
      <c r="A363" s="47" t="s">
        <v>371</v>
      </c>
      <c r="B363" s="154">
        <f>'[1]Annex 2D Strats'!B213</f>
        <v>22290</v>
      </c>
      <c r="C363" s="184">
        <f>'[1]Annex 2D Strats'!C213</f>
        <v>0.15178547108653612</v>
      </c>
      <c r="D363" s="52">
        <f>'[1]Annex 2D Strats'!D213</f>
        <v>3318415634.23</v>
      </c>
      <c r="E363" s="184">
        <f>'[1]Annex 2D Strats'!E213</f>
        <v>0.16390380548637215</v>
      </c>
      <c r="F363" s="13"/>
      <c r="G363" s="13"/>
      <c r="H363" s="131"/>
      <c r="I363" s="13"/>
      <c r="J363" s="131"/>
      <c r="K363" s="13"/>
      <c r="L363" s="13"/>
    </row>
    <row r="364" spans="1:12" s="14" customFormat="1" x14ac:dyDescent="0.2">
      <c r="A364" s="47" t="s">
        <v>372</v>
      </c>
      <c r="B364" s="154">
        <f>'[1]Annex 2D Strats'!B214</f>
        <v>24050</v>
      </c>
      <c r="C364" s="184">
        <f>'[1]Annex 2D Strats'!C214</f>
        <v>0.16377032658731239</v>
      </c>
      <c r="D364" s="52">
        <f>'[1]Annex 2D Strats'!D214</f>
        <v>4576058265.2200003</v>
      </c>
      <c r="E364" s="184">
        <f>'[1]Annex 2D Strats'!E214</f>
        <v>0.22602152547143514</v>
      </c>
      <c r="F364" s="13"/>
      <c r="G364" s="13"/>
      <c r="H364" s="131"/>
      <c r="I364" s="13"/>
      <c r="J364" s="131"/>
      <c r="K364" s="13"/>
      <c r="L364" s="13"/>
    </row>
    <row r="365" spans="1:12" s="14" customFormat="1" x14ac:dyDescent="0.2">
      <c r="A365" s="47" t="s">
        <v>373</v>
      </c>
      <c r="B365" s="154">
        <f>'[1]Annex 2D Strats'!B215</f>
        <v>17653</v>
      </c>
      <c r="C365" s="184">
        <f>'[1]Annex 2D Strats'!C215</f>
        <v>0.12020946258818402</v>
      </c>
      <c r="D365" s="52">
        <f>'[1]Annex 2D Strats'!D215</f>
        <v>3779119393.54</v>
      </c>
      <c r="E365" s="184">
        <f>'[1]Annex 2D Strats'!E215</f>
        <v>0.18665897170903495</v>
      </c>
      <c r="F365" s="13"/>
      <c r="G365" s="13"/>
      <c r="H365" s="131"/>
      <c r="I365" s="13"/>
      <c r="J365" s="131"/>
      <c r="K365" s="13"/>
      <c r="L365" s="13"/>
    </row>
    <row r="366" spans="1:12" s="14" customFormat="1" x14ac:dyDescent="0.2">
      <c r="A366" s="47" t="s">
        <v>374</v>
      </c>
      <c r="B366" s="154">
        <f>'[1]Annex 2D Strats'!B216</f>
        <v>16229</v>
      </c>
      <c r="C366" s="184">
        <f>'[1]Annex 2D Strats'!C216</f>
        <v>0.11051262495573774</v>
      </c>
      <c r="D366" s="52">
        <f>'[1]Annex 2D Strats'!D216</f>
        <v>3701190484.8299999</v>
      </c>
      <c r="E366" s="184">
        <f>'[1]Annex 2D Strats'!E216</f>
        <v>0.1828098924788098</v>
      </c>
      <c r="F366" s="13"/>
      <c r="G366" s="13"/>
      <c r="H366" s="131"/>
      <c r="I366" s="13"/>
      <c r="J366" s="131"/>
      <c r="K366" s="13"/>
      <c r="L366" s="13"/>
    </row>
    <row r="367" spans="1:12" s="14" customFormat="1" ht="12.75" customHeight="1" thickBot="1" x14ac:dyDescent="0.25">
      <c r="A367" s="169" t="s">
        <v>155</v>
      </c>
      <c r="B367" s="175">
        <f>ROUND(SUM(B359:B366),2)</f>
        <v>146852</v>
      </c>
      <c r="C367" s="176">
        <f>ROUND(SUM(C359:C366),2)</f>
        <v>1</v>
      </c>
      <c r="D367" s="178">
        <f>ROUND(SUM(D359:D366),2)</f>
        <v>20246117070.82</v>
      </c>
      <c r="E367" s="176">
        <f>ROUND(SUM(E359:E366),2)</f>
        <v>1</v>
      </c>
      <c r="F367" s="13"/>
      <c r="G367" s="13"/>
      <c r="H367" s="131"/>
      <c r="I367" s="13"/>
      <c r="J367" s="131"/>
      <c r="K367" s="13"/>
      <c r="L367" s="13"/>
    </row>
    <row r="368" spans="1:12" s="14" customFormat="1" ht="12.75" customHeight="1" thickTop="1" x14ac:dyDescent="0.2">
      <c r="A368" s="13"/>
      <c r="B368" s="13"/>
      <c r="C368" s="13"/>
      <c r="D368" s="13"/>
      <c r="E368" s="13"/>
      <c r="F368" s="13"/>
      <c r="G368" s="13"/>
      <c r="H368" s="131"/>
      <c r="I368" s="13"/>
      <c r="J368" s="131"/>
      <c r="K368" s="13"/>
      <c r="L368" s="13"/>
    </row>
    <row r="369" spans="1:12" s="14" customFormat="1" ht="12.75" customHeight="1" x14ac:dyDescent="0.2">
      <c r="A369" s="173" t="s">
        <v>375</v>
      </c>
      <c r="B369" s="145" t="s">
        <v>243</v>
      </c>
      <c r="C369" s="145" t="s">
        <v>244</v>
      </c>
      <c r="D369" s="145" t="s">
        <v>245</v>
      </c>
      <c r="E369" s="145" t="s">
        <v>246</v>
      </c>
      <c r="F369" s="13"/>
      <c r="G369" s="67" t="s">
        <v>376</v>
      </c>
      <c r="H369" s="131"/>
      <c r="I369" s="13"/>
      <c r="J369" s="131"/>
      <c r="K369" s="13"/>
      <c r="L369" s="13"/>
    </row>
    <row r="370" spans="1:12" s="14" customFormat="1" ht="14.25" x14ac:dyDescent="0.2">
      <c r="A370" s="47" t="s">
        <v>377</v>
      </c>
      <c r="B370" s="154">
        <f>'[1]Annex 2D Strats'!B220</f>
        <v>119447</v>
      </c>
      <c r="C370" s="132">
        <f>'[1]Annex 2D Strats'!C220</f>
        <v>0.81338354261433277</v>
      </c>
      <c r="D370" s="52">
        <f>'[1]Annex 2D Strats'!D220</f>
        <v>16418932864.219999</v>
      </c>
      <c r="E370" s="132">
        <f>'[1]Annex 2D Strats'!E220</f>
        <v>0.81096700205710148</v>
      </c>
      <c r="F370" s="13"/>
      <c r="G370" s="67" t="s">
        <v>378</v>
      </c>
      <c r="H370" s="131"/>
      <c r="I370" s="13"/>
      <c r="J370" s="131"/>
      <c r="K370" s="13"/>
      <c r="L370" s="13"/>
    </row>
    <row r="371" spans="1:12" s="14" customFormat="1" ht="14.25" x14ac:dyDescent="0.2">
      <c r="A371" s="47" t="s">
        <v>379</v>
      </c>
      <c r="B371" s="154">
        <f>'[1]Annex 2D Strats'!B221</f>
        <v>20418</v>
      </c>
      <c r="C371" s="132">
        <f>'[1]Annex 2D Strats'!C221</f>
        <v>0.13903794296298314</v>
      </c>
      <c r="D371" s="52">
        <f>'[1]Annex 2D Strats'!D221</f>
        <v>3471164752.1100001</v>
      </c>
      <c r="E371" s="132">
        <f>'[1]Annex 2D Strats'!E221</f>
        <v>0.1714484184778752</v>
      </c>
      <c r="F371" s="13"/>
      <c r="G371" s="67"/>
      <c r="H371" s="131"/>
      <c r="I371" s="13"/>
      <c r="J371" s="131"/>
      <c r="K371" s="13"/>
      <c r="L371" s="13"/>
    </row>
    <row r="372" spans="1:12" s="14" customFormat="1" ht="12.75" customHeight="1" x14ac:dyDescent="0.2">
      <c r="A372" s="47" t="s">
        <v>380</v>
      </c>
      <c r="B372" s="154">
        <f>'[1]Annex 2D Strats'!B222</f>
        <v>365</v>
      </c>
      <c r="C372" s="132">
        <f>'[1]Annex 2D Strats'!C222</f>
        <v>2.4854956010132651E-3</v>
      </c>
      <c r="D372" s="52">
        <f>'[1]Annex 2D Strats'!D222</f>
        <v>25238002.559999999</v>
      </c>
      <c r="E372" s="132">
        <f>'[1]Annex 2D Strats'!E222</f>
        <v>1.2465601414690338E-3</v>
      </c>
      <c r="F372" s="13"/>
      <c r="G372" s="61"/>
      <c r="H372" s="131"/>
      <c r="I372" s="13"/>
      <c r="J372" s="131"/>
      <c r="K372" s="13"/>
      <c r="L372" s="13"/>
    </row>
    <row r="373" spans="1:12" s="14" customFormat="1" x14ac:dyDescent="0.2">
      <c r="A373" s="47" t="s">
        <v>381</v>
      </c>
      <c r="B373" s="154">
        <f>'[1]Annex 2D Strats'!B223</f>
        <v>1959</v>
      </c>
      <c r="C373" s="132">
        <f>'[1]Annex 2D Strats'!C223</f>
        <v>1.3339961321602702E-2</v>
      </c>
      <c r="D373" s="52">
        <f>'[1]Annex 2D Strats'!D223</f>
        <v>108766032.17</v>
      </c>
      <c r="E373" s="132">
        <f>'[1]Annex 2D Strats'!E223</f>
        <v>5.3721921981158835E-3</v>
      </c>
      <c r="F373" s="13"/>
      <c r="G373" s="64"/>
      <c r="H373" s="131"/>
      <c r="I373" s="13"/>
      <c r="J373" s="185" t="s">
        <v>382</v>
      </c>
      <c r="K373" s="13"/>
      <c r="L373" s="13"/>
    </row>
    <row r="374" spans="1:12" s="14" customFormat="1" x14ac:dyDescent="0.2">
      <c r="A374" s="47" t="s">
        <v>383</v>
      </c>
      <c r="B374" s="154">
        <f>'[1]Annex 2D Strats'!B224</f>
        <v>0</v>
      </c>
      <c r="C374" s="132">
        <f>'[1]Annex 2D Strats'!C224</f>
        <v>0</v>
      </c>
      <c r="D374" s="52">
        <f>'[1]Annex 2D Strats'!D224</f>
        <v>0</v>
      </c>
      <c r="E374" s="132">
        <f>'[1]Annex 2D Strats'!E224</f>
        <v>0</v>
      </c>
      <c r="F374" s="13"/>
      <c r="G374" s="64"/>
      <c r="H374" s="131"/>
      <c r="I374" s="13"/>
      <c r="J374" s="131"/>
      <c r="K374" s="13"/>
      <c r="L374" s="13"/>
    </row>
    <row r="375" spans="1:12" s="14" customFormat="1" ht="12.75" customHeight="1" x14ac:dyDescent="0.2">
      <c r="A375" s="47" t="s">
        <v>384</v>
      </c>
      <c r="B375" s="154">
        <f>'[1]Annex 2D Strats'!B225</f>
        <v>4663</v>
      </c>
      <c r="C375" s="132">
        <f>'[1]Annex 2D Strats'!C225</f>
        <v>3.1753057500068099E-2</v>
      </c>
      <c r="D375" s="52">
        <f>'[1]Annex 2D Strats'!D225</f>
        <v>222015419.76000002</v>
      </c>
      <c r="E375" s="132">
        <f>'[1]Annex 2D Strats'!E225</f>
        <v>1.0965827125438431E-2</v>
      </c>
      <c r="F375" s="13"/>
      <c r="G375" s="64"/>
      <c r="H375" s="131"/>
      <c r="I375" s="13"/>
      <c r="J375" s="131"/>
      <c r="K375" s="13"/>
      <c r="L375" s="13"/>
    </row>
    <row r="376" spans="1:12" s="14" customFormat="1" ht="12.75" customHeight="1" thickBot="1" x14ac:dyDescent="0.25">
      <c r="A376" s="169" t="s">
        <v>155</v>
      </c>
      <c r="B376" s="175">
        <f>ROUND(SUM(B370:B375),2)</f>
        <v>146852</v>
      </c>
      <c r="C376" s="176">
        <f>ROUND(SUM(C370:C375),2)</f>
        <v>1</v>
      </c>
      <c r="D376" s="178">
        <f>ROUND(SUM(D370:D375),2)</f>
        <v>20246117070.82</v>
      </c>
      <c r="E376" s="176">
        <f>ROUND(SUM(E370:E375),2)</f>
        <v>1</v>
      </c>
      <c r="F376" s="13"/>
      <c r="G376" s="64"/>
      <c r="H376" s="131"/>
      <c r="I376" s="13"/>
      <c r="J376" s="131"/>
      <c r="K376" s="13"/>
      <c r="L376" s="13"/>
    </row>
    <row r="377" spans="1:12" s="14" customFormat="1" ht="12.75" customHeight="1" thickTop="1" x14ac:dyDescent="0.2">
      <c r="A377" s="13"/>
      <c r="B377" s="13"/>
      <c r="C377" s="13"/>
      <c r="D377" s="13"/>
      <c r="E377" s="13"/>
      <c r="F377" s="13"/>
      <c r="G377" s="64"/>
      <c r="H377" s="13"/>
      <c r="I377" s="13"/>
      <c r="J377" s="13"/>
      <c r="K377" s="13"/>
      <c r="L377" s="13"/>
    </row>
    <row r="378" spans="1:12" s="14" customFormat="1" ht="12.75" customHeight="1" x14ac:dyDescent="0.2">
      <c r="A378" s="13"/>
      <c r="B378" s="13"/>
      <c r="C378" s="13"/>
      <c r="D378" s="13"/>
      <c r="E378" s="13"/>
      <c r="F378" s="13"/>
      <c r="G378" s="13"/>
      <c r="H378" s="13"/>
      <c r="I378" s="13"/>
      <c r="J378" s="13"/>
      <c r="K378" s="13"/>
      <c r="L378" s="13"/>
    </row>
    <row r="379" spans="1:12" s="14" customFormat="1" ht="12.75" customHeight="1" x14ac:dyDescent="0.2">
      <c r="A379" s="12" t="s">
        <v>385</v>
      </c>
      <c r="B379" s="13"/>
      <c r="C379" s="13"/>
      <c r="D379" s="13"/>
      <c r="E379" s="13"/>
      <c r="F379" s="13"/>
      <c r="G379" s="13"/>
      <c r="H379" s="13"/>
      <c r="I379" s="13"/>
      <c r="J379" s="13"/>
      <c r="K379" s="13"/>
      <c r="L379" s="13"/>
    </row>
    <row r="380" spans="1:12" s="14" customFormat="1" ht="12.75" customHeight="1" x14ac:dyDescent="0.2">
      <c r="A380" s="12"/>
      <c r="B380" s="13"/>
      <c r="C380" s="13"/>
      <c r="D380" s="13"/>
      <c r="E380" s="13"/>
      <c r="F380" s="13"/>
      <c r="G380" s="13"/>
      <c r="H380" s="13"/>
      <c r="I380" s="13"/>
      <c r="J380" s="13"/>
      <c r="K380" s="13"/>
      <c r="L380" s="13"/>
    </row>
    <row r="381" spans="1:12" s="14" customFormat="1" ht="12.75" customHeight="1" x14ac:dyDescent="0.2">
      <c r="A381" s="47" t="s">
        <v>386</v>
      </c>
      <c r="B381" s="186" t="s">
        <v>387</v>
      </c>
      <c r="C381" s="186" t="s">
        <v>388</v>
      </c>
      <c r="D381" s="186" t="s">
        <v>389</v>
      </c>
      <c r="E381" s="186" t="s">
        <v>390</v>
      </c>
      <c r="F381" s="186" t="s">
        <v>391</v>
      </c>
      <c r="G381" s="186" t="s">
        <v>392</v>
      </c>
      <c r="H381" s="186" t="s">
        <v>393</v>
      </c>
      <c r="I381" s="186" t="s">
        <v>394</v>
      </c>
      <c r="J381" s="186" t="s">
        <v>395</v>
      </c>
      <c r="K381" s="186" t="s">
        <v>396</v>
      </c>
      <c r="L381" s="186" t="s">
        <v>397</v>
      </c>
    </row>
    <row r="382" spans="1:12" s="14" customFormat="1" ht="12.75" customHeight="1" x14ac:dyDescent="0.2">
      <c r="A382" s="47" t="s">
        <v>398</v>
      </c>
      <c r="B382" s="56">
        <v>40500</v>
      </c>
      <c r="C382" s="56">
        <v>40500</v>
      </c>
      <c r="D382" s="56">
        <v>40557</v>
      </c>
      <c r="E382" s="56">
        <v>40602</v>
      </c>
      <c r="F382" s="56">
        <v>40882</v>
      </c>
      <c r="G382" s="56">
        <v>40886</v>
      </c>
      <c r="H382" s="56">
        <v>40913</v>
      </c>
      <c r="I382" s="56">
        <v>40912</v>
      </c>
      <c r="J382" s="56">
        <v>40954</v>
      </c>
      <c r="K382" s="56">
        <v>40955</v>
      </c>
      <c r="L382" s="56">
        <v>40989</v>
      </c>
    </row>
    <row r="383" spans="1:12" s="14" customFormat="1" ht="12.75" customHeight="1" x14ac:dyDescent="0.2">
      <c r="A383" s="47" t="s">
        <v>399</v>
      </c>
      <c r="B383" s="46" t="s">
        <v>400</v>
      </c>
      <c r="C383" s="46" t="s">
        <v>400</v>
      </c>
      <c r="D383" s="46" t="s">
        <v>400</v>
      </c>
      <c r="E383" s="46" t="s">
        <v>400</v>
      </c>
      <c r="F383" s="46" t="s">
        <v>400</v>
      </c>
      <c r="G383" s="46" t="s">
        <v>400</v>
      </c>
      <c r="H383" s="46" t="s">
        <v>400</v>
      </c>
      <c r="I383" s="46" t="s">
        <v>400</v>
      </c>
      <c r="J383" s="46" t="s">
        <v>400</v>
      </c>
      <c r="K383" s="46" t="s">
        <v>400</v>
      </c>
      <c r="L383" s="46" t="s">
        <v>400</v>
      </c>
    </row>
    <row r="384" spans="1:12" s="14" customFormat="1" ht="12.75" customHeight="1" x14ac:dyDescent="0.2">
      <c r="A384" s="47" t="s">
        <v>401</v>
      </c>
      <c r="B384" s="46" t="s">
        <v>400</v>
      </c>
      <c r="C384" s="46" t="s">
        <v>400</v>
      </c>
      <c r="D384" s="46" t="s">
        <v>400</v>
      </c>
      <c r="E384" s="46" t="s">
        <v>400</v>
      </c>
      <c r="F384" s="46" t="s">
        <v>400</v>
      </c>
      <c r="G384" s="46" t="s">
        <v>400</v>
      </c>
      <c r="H384" s="46" t="s">
        <v>400</v>
      </c>
      <c r="I384" s="46" t="s">
        <v>400</v>
      </c>
      <c r="J384" s="46" t="s">
        <v>400</v>
      </c>
      <c r="K384" s="46" t="s">
        <v>400</v>
      </c>
      <c r="L384" s="46" t="s">
        <v>400</v>
      </c>
    </row>
    <row r="385" spans="1:12" s="14" customFormat="1" ht="12.75" customHeight="1" x14ac:dyDescent="0.2">
      <c r="A385" s="47" t="s">
        <v>402</v>
      </c>
      <c r="B385" s="187" t="s">
        <v>403</v>
      </c>
      <c r="C385" s="46" t="s">
        <v>403</v>
      </c>
      <c r="D385" s="46" t="s">
        <v>403</v>
      </c>
      <c r="E385" s="46" t="s">
        <v>404</v>
      </c>
      <c r="F385" s="46" t="s">
        <v>403</v>
      </c>
      <c r="G385" s="187" t="s">
        <v>403</v>
      </c>
      <c r="H385" s="46" t="s">
        <v>403</v>
      </c>
      <c r="I385" s="46" t="s">
        <v>403</v>
      </c>
      <c r="J385" s="46" t="s">
        <v>403</v>
      </c>
      <c r="K385" s="46" t="s">
        <v>404</v>
      </c>
      <c r="L385" s="46" t="s">
        <v>403</v>
      </c>
    </row>
    <row r="386" spans="1:12" s="14" customFormat="1" ht="12.75" customHeight="1" x14ac:dyDescent="0.2">
      <c r="A386" s="47" t="s">
        <v>405</v>
      </c>
      <c r="B386" s="188">
        <v>100000000</v>
      </c>
      <c r="C386" s="188">
        <v>125000000</v>
      </c>
      <c r="D386" s="188">
        <v>100000000</v>
      </c>
      <c r="E386" s="188">
        <v>1000000000</v>
      </c>
      <c r="F386" s="188">
        <v>53000000</v>
      </c>
      <c r="G386" s="188">
        <v>100000000</v>
      </c>
      <c r="H386" s="188">
        <v>30000000</v>
      </c>
      <c r="I386" s="188">
        <v>30000000</v>
      </c>
      <c r="J386" s="188">
        <v>88000000</v>
      </c>
      <c r="K386" s="188">
        <v>750000000</v>
      </c>
      <c r="L386" s="188">
        <v>47000000</v>
      </c>
    </row>
    <row r="387" spans="1:12" s="14" customFormat="1" ht="12.75" customHeight="1" x14ac:dyDescent="0.2">
      <c r="A387" s="47" t="s">
        <v>406</v>
      </c>
      <c r="B387" s="188">
        <v>100000000</v>
      </c>
      <c r="C387" s="188">
        <v>125000000</v>
      </c>
      <c r="D387" s="188">
        <v>100000000</v>
      </c>
      <c r="E387" s="188">
        <v>1000000000</v>
      </c>
      <c r="F387" s="188">
        <v>53000000</v>
      </c>
      <c r="G387" s="188">
        <v>100000000</v>
      </c>
      <c r="H387" s="188">
        <v>30000000</v>
      </c>
      <c r="I387" s="188">
        <v>30000000</v>
      </c>
      <c r="J387" s="188">
        <v>88000000</v>
      </c>
      <c r="K387" s="188">
        <v>750000000</v>
      </c>
      <c r="L387" s="188">
        <v>47000000</v>
      </c>
    </row>
    <row r="388" spans="1:12" s="14" customFormat="1" ht="12.75" customHeight="1" x14ac:dyDescent="0.2">
      <c r="A388" s="47" t="s">
        <v>407</v>
      </c>
      <c r="B388" s="189">
        <v>1.1598237067965669</v>
      </c>
      <c r="C388" s="190">
        <v>1.1598237067965669</v>
      </c>
      <c r="D388" s="190">
        <v>1.1834319526627219</v>
      </c>
      <c r="E388" s="190" t="s">
        <v>26</v>
      </c>
      <c r="F388" s="189">
        <v>1.1664528169835531</v>
      </c>
      <c r="G388" s="189">
        <v>1.1614401858304297</v>
      </c>
      <c r="H388" s="190">
        <v>1.1820330969267139</v>
      </c>
      <c r="I388" s="190">
        <v>1.195457262402869</v>
      </c>
      <c r="J388" s="190">
        <v>1.2026458208057726</v>
      </c>
      <c r="K388" s="190" t="s">
        <v>26</v>
      </c>
      <c r="L388" s="190">
        <v>1.1973180076628351</v>
      </c>
    </row>
    <row r="389" spans="1:12" s="14" customFormat="1" ht="12.75" customHeight="1" x14ac:dyDescent="0.2">
      <c r="A389" s="47" t="s">
        <v>408</v>
      </c>
      <c r="B389" s="187" t="s">
        <v>409</v>
      </c>
      <c r="C389" s="187" t="s">
        <v>409</v>
      </c>
      <c r="D389" s="187" t="s">
        <v>409</v>
      </c>
      <c r="E389" s="46" t="s">
        <v>410</v>
      </c>
      <c r="F389" s="46" t="s">
        <v>409</v>
      </c>
      <c r="G389" s="187" t="s">
        <v>409</v>
      </c>
      <c r="H389" s="187" t="s">
        <v>409</v>
      </c>
      <c r="I389" s="187" t="s">
        <v>409</v>
      </c>
      <c r="J389" s="187" t="s">
        <v>409</v>
      </c>
      <c r="K389" s="187" t="s">
        <v>410</v>
      </c>
      <c r="L389" s="187" t="s">
        <v>409</v>
      </c>
    </row>
    <row r="390" spans="1:12" s="14" customFormat="1" ht="12.75" customHeight="1" x14ac:dyDescent="0.2">
      <c r="A390" s="47" t="s">
        <v>411</v>
      </c>
      <c r="B390" s="56">
        <v>45979</v>
      </c>
      <c r="C390" s="56">
        <v>47805</v>
      </c>
      <c r="D390" s="56">
        <v>45306</v>
      </c>
      <c r="E390" s="56">
        <v>46083</v>
      </c>
      <c r="F390" s="56">
        <v>46377</v>
      </c>
      <c r="G390" s="56">
        <v>46365</v>
      </c>
      <c r="H390" s="56">
        <v>46392</v>
      </c>
      <c r="I390" s="56">
        <v>46391</v>
      </c>
      <c r="J390" s="56">
        <v>48250</v>
      </c>
      <c r="K390" s="56">
        <v>47165</v>
      </c>
      <c r="L390" s="56">
        <v>46458</v>
      </c>
    </row>
    <row r="391" spans="1:12" s="14" customFormat="1" ht="12.75" customHeight="1" x14ac:dyDescent="0.2">
      <c r="A391" s="47" t="s">
        <v>412</v>
      </c>
      <c r="B391" s="56">
        <v>45979</v>
      </c>
      <c r="C391" s="56">
        <v>47805</v>
      </c>
      <c r="D391" s="56">
        <v>45306</v>
      </c>
      <c r="E391" s="56">
        <v>46448</v>
      </c>
      <c r="F391" s="56">
        <v>46377</v>
      </c>
      <c r="G391" s="56">
        <v>46365</v>
      </c>
      <c r="H391" s="56">
        <v>46392</v>
      </c>
      <c r="I391" s="56">
        <v>46391</v>
      </c>
      <c r="J391" s="56">
        <v>48250</v>
      </c>
      <c r="K391" s="56">
        <v>47530</v>
      </c>
      <c r="L391" s="56">
        <v>46458</v>
      </c>
    </row>
    <row r="392" spans="1:12" s="14" customFormat="1" ht="12.75" customHeight="1" x14ac:dyDescent="0.2">
      <c r="A392" s="47" t="s">
        <v>413</v>
      </c>
      <c r="B392" s="187" t="s">
        <v>26</v>
      </c>
      <c r="C392" s="187" t="s">
        <v>26</v>
      </c>
      <c r="D392" s="187" t="s">
        <v>26</v>
      </c>
      <c r="E392" s="187" t="s">
        <v>414</v>
      </c>
      <c r="F392" s="187" t="s">
        <v>26</v>
      </c>
      <c r="G392" s="187" t="s">
        <v>26</v>
      </c>
      <c r="H392" s="187" t="s">
        <v>26</v>
      </c>
      <c r="I392" s="187" t="s">
        <v>26</v>
      </c>
      <c r="J392" s="187" t="s">
        <v>26</v>
      </c>
      <c r="K392" s="187" t="s">
        <v>415</v>
      </c>
      <c r="L392" s="187" t="s">
        <v>26</v>
      </c>
    </row>
    <row r="393" spans="1:12" s="14" customFormat="1" ht="12.75" customHeight="1" x14ac:dyDescent="0.2">
      <c r="A393" s="47" t="s">
        <v>416</v>
      </c>
      <c r="B393" s="187" t="s">
        <v>26</v>
      </c>
      <c r="C393" s="46" t="s">
        <v>26</v>
      </c>
      <c r="D393" s="46" t="s">
        <v>26</v>
      </c>
      <c r="E393" s="46" t="s">
        <v>321</v>
      </c>
      <c r="F393" s="46" t="s">
        <v>26</v>
      </c>
      <c r="G393" s="187" t="s">
        <v>26</v>
      </c>
      <c r="H393" s="187" t="s">
        <v>26</v>
      </c>
      <c r="I393" s="187" t="s">
        <v>26</v>
      </c>
      <c r="J393" s="187" t="s">
        <v>26</v>
      </c>
      <c r="K393" s="187" t="s">
        <v>321</v>
      </c>
      <c r="L393" s="187" t="s">
        <v>26</v>
      </c>
    </row>
    <row r="394" spans="1:12" s="14" customFormat="1" ht="12.75" customHeight="1" x14ac:dyDescent="0.2">
      <c r="A394" s="47" t="s">
        <v>417</v>
      </c>
      <c r="B394" s="187" t="s">
        <v>418</v>
      </c>
      <c r="C394" s="46" t="s">
        <v>418</v>
      </c>
      <c r="D394" s="46" t="s">
        <v>418</v>
      </c>
      <c r="E394" s="46" t="s">
        <v>418</v>
      </c>
      <c r="F394" s="46" t="s">
        <v>418</v>
      </c>
      <c r="G394" s="46" t="s">
        <v>418</v>
      </c>
      <c r="H394" s="46" t="s">
        <v>418</v>
      </c>
      <c r="I394" s="46" t="s">
        <v>418</v>
      </c>
      <c r="J394" s="46" t="s">
        <v>418</v>
      </c>
      <c r="K394" s="46" t="s">
        <v>418</v>
      </c>
      <c r="L394" s="46" t="s">
        <v>418</v>
      </c>
    </row>
    <row r="395" spans="1:12" s="14" customFormat="1" ht="12.75" customHeight="1" x14ac:dyDescent="0.2">
      <c r="A395" s="47" t="s">
        <v>419</v>
      </c>
      <c r="B395" s="191" t="s">
        <v>420</v>
      </c>
      <c r="C395" s="191" t="s">
        <v>420</v>
      </c>
      <c r="D395" s="191" t="s">
        <v>421</v>
      </c>
      <c r="E395" s="191" t="s">
        <v>422</v>
      </c>
      <c r="F395" s="191" t="s">
        <v>423</v>
      </c>
      <c r="G395" s="191" t="s">
        <v>424</v>
      </c>
      <c r="H395" s="191" t="s">
        <v>425</v>
      </c>
      <c r="I395" s="191" t="s">
        <v>426</v>
      </c>
      <c r="J395" s="191" t="s">
        <v>427</v>
      </c>
      <c r="K395" s="191" t="s">
        <v>428</v>
      </c>
      <c r="L395" s="191" t="s">
        <v>429</v>
      </c>
    </row>
    <row r="396" spans="1:12" s="14" customFormat="1" ht="12.75" customHeight="1" x14ac:dyDescent="0.2">
      <c r="A396" s="47" t="s">
        <v>430</v>
      </c>
      <c r="B396" s="192">
        <v>4.1250000000000002E-2</v>
      </c>
      <c r="C396" s="57">
        <v>4.2500000000000003E-2</v>
      </c>
      <c r="D396" s="57">
        <v>4.6249999999999999E-2</v>
      </c>
      <c r="E396" s="57">
        <v>5.7500000000000002E-2</v>
      </c>
      <c r="F396" s="57">
        <v>4.53E-2</v>
      </c>
      <c r="G396" s="57">
        <v>4.5999999999999999E-2</v>
      </c>
      <c r="H396" s="57">
        <v>4.3400000000000001E-2</v>
      </c>
      <c r="I396" s="57">
        <v>4.3400000000000001E-2</v>
      </c>
      <c r="J396" s="57">
        <v>4.3700000000000003E-2</v>
      </c>
      <c r="K396" s="57">
        <v>5.2499999999999998E-2</v>
      </c>
      <c r="L396" s="57">
        <v>0.04</v>
      </c>
    </row>
    <row r="397" spans="1:12" s="14" customFormat="1" ht="12.75" customHeight="1" x14ac:dyDescent="0.2">
      <c r="A397" s="47" t="s">
        <v>431</v>
      </c>
      <c r="B397" s="192" t="s">
        <v>26</v>
      </c>
      <c r="C397" s="192" t="s">
        <v>26</v>
      </c>
      <c r="D397" s="192" t="s">
        <v>26</v>
      </c>
      <c r="E397" s="192" t="s">
        <v>432</v>
      </c>
      <c r="F397" s="192" t="s">
        <v>26</v>
      </c>
      <c r="G397" s="192" t="s">
        <v>26</v>
      </c>
      <c r="H397" s="192" t="s">
        <v>26</v>
      </c>
      <c r="I397" s="192" t="s">
        <v>26</v>
      </c>
      <c r="J397" s="192" t="s">
        <v>26</v>
      </c>
      <c r="K397" s="192" t="s">
        <v>433</v>
      </c>
      <c r="L397" s="192" t="s">
        <v>26</v>
      </c>
    </row>
    <row r="398" spans="1:12" s="14" customFormat="1" ht="12.75" customHeight="1" x14ac:dyDescent="0.2">
      <c r="A398" s="47" t="s">
        <v>434</v>
      </c>
      <c r="B398" s="187" t="s">
        <v>435</v>
      </c>
      <c r="C398" s="187" t="s">
        <v>435</v>
      </c>
      <c r="D398" s="187" t="s">
        <v>435</v>
      </c>
      <c r="E398" s="46" t="s">
        <v>435</v>
      </c>
      <c r="F398" s="46" t="s">
        <v>435</v>
      </c>
      <c r="G398" s="46" t="s">
        <v>435</v>
      </c>
      <c r="H398" s="46" t="s">
        <v>435</v>
      </c>
      <c r="I398" s="46" t="s">
        <v>435</v>
      </c>
      <c r="J398" s="187" t="s">
        <v>435</v>
      </c>
      <c r="K398" s="46" t="s">
        <v>435</v>
      </c>
      <c r="L398" s="46" t="s">
        <v>435</v>
      </c>
    </row>
    <row r="399" spans="1:12" s="14" customFormat="1" ht="12.75" customHeight="1" x14ac:dyDescent="0.2">
      <c r="A399" s="47" t="s">
        <v>436</v>
      </c>
      <c r="B399" s="187" t="s">
        <v>404</v>
      </c>
      <c r="C399" s="46" t="s">
        <v>404</v>
      </c>
      <c r="D399" s="46" t="s">
        <v>404</v>
      </c>
      <c r="E399" s="46" t="s">
        <v>404</v>
      </c>
      <c r="F399" s="46" t="s">
        <v>404</v>
      </c>
      <c r="G399" s="46" t="s">
        <v>404</v>
      </c>
      <c r="H399" s="46" t="s">
        <v>404</v>
      </c>
      <c r="I399" s="46" t="s">
        <v>404</v>
      </c>
      <c r="J399" s="46" t="s">
        <v>404</v>
      </c>
      <c r="K399" s="46" t="s">
        <v>404</v>
      </c>
      <c r="L399" s="46" t="s">
        <v>404</v>
      </c>
    </row>
    <row r="400" spans="1:12" s="14" customFormat="1" ht="12.75" customHeight="1" x14ac:dyDescent="0.2">
      <c r="A400" s="47" t="s">
        <v>437</v>
      </c>
      <c r="B400" s="193">
        <v>86220000</v>
      </c>
      <c r="C400" s="188">
        <v>107775000</v>
      </c>
      <c r="D400" s="188">
        <v>84500000</v>
      </c>
      <c r="E400" s="188">
        <v>1000000000</v>
      </c>
      <c r="F400" s="188">
        <v>45436900</v>
      </c>
      <c r="G400" s="188">
        <v>86100000</v>
      </c>
      <c r="H400" s="188">
        <v>25380000</v>
      </c>
      <c r="I400" s="188">
        <v>25095000.000000004</v>
      </c>
      <c r="J400" s="188">
        <v>73172000</v>
      </c>
      <c r="K400" s="188">
        <v>750000000</v>
      </c>
      <c r="L400" s="188">
        <v>39254400</v>
      </c>
    </row>
    <row r="401" spans="1:12" s="14" customFormat="1" ht="12.75" customHeight="1" x14ac:dyDescent="0.2">
      <c r="A401" s="47" t="s">
        <v>438</v>
      </c>
      <c r="B401" s="194">
        <v>45979</v>
      </c>
      <c r="C401" s="56">
        <v>47805</v>
      </c>
      <c r="D401" s="56">
        <v>45306</v>
      </c>
      <c r="E401" s="56">
        <v>46448</v>
      </c>
      <c r="F401" s="56">
        <v>46377</v>
      </c>
      <c r="G401" s="56">
        <v>46365</v>
      </c>
      <c r="H401" s="56">
        <v>46392</v>
      </c>
      <c r="I401" s="56">
        <v>46391</v>
      </c>
      <c r="J401" s="56">
        <v>48250</v>
      </c>
      <c r="K401" s="56">
        <v>47530</v>
      </c>
      <c r="L401" s="56">
        <v>46458</v>
      </c>
    </row>
    <row r="402" spans="1:12" s="14" customFormat="1" ht="12.75" customHeight="1" x14ac:dyDescent="0.2">
      <c r="A402" s="47" t="s">
        <v>53</v>
      </c>
      <c r="B402" s="192">
        <v>4.1250000000000002E-2</v>
      </c>
      <c r="C402" s="57">
        <v>4.2500000000000003E-2</v>
      </c>
      <c r="D402" s="57">
        <v>4.6249999999999999E-2</v>
      </c>
      <c r="E402" s="57">
        <v>5.7500000000000002E-2</v>
      </c>
      <c r="F402" s="57">
        <v>4.53E-2</v>
      </c>
      <c r="G402" s="57">
        <v>4.5999999999999999E-2</v>
      </c>
      <c r="H402" s="57">
        <v>4.3400000000000001E-2</v>
      </c>
      <c r="I402" s="57">
        <v>4.3400000000000001E-2</v>
      </c>
      <c r="J402" s="57">
        <v>4.3700000000000003E-2</v>
      </c>
      <c r="K402" s="57">
        <v>5.2499999999999998E-2</v>
      </c>
      <c r="L402" s="57">
        <v>0.04</v>
      </c>
    </row>
    <row r="403" spans="1:12" s="14" customFormat="1" ht="12.75" customHeight="1" x14ac:dyDescent="0.2">
      <c r="A403" s="47" t="s">
        <v>54</v>
      </c>
      <c r="B403" s="57" t="s">
        <v>439</v>
      </c>
      <c r="C403" s="57" t="s">
        <v>440</v>
      </c>
      <c r="D403" s="57" t="s">
        <v>441</v>
      </c>
      <c r="E403" s="57" t="s">
        <v>442</v>
      </c>
      <c r="F403" s="57" t="s">
        <v>443</v>
      </c>
      <c r="G403" s="57" t="s">
        <v>444</v>
      </c>
      <c r="H403" s="57" t="s">
        <v>445</v>
      </c>
      <c r="I403" s="57" t="s">
        <v>446</v>
      </c>
      <c r="J403" s="57" t="s">
        <v>447</v>
      </c>
      <c r="K403" s="57" t="s">
        <v>448</v>
      </c>
      <c r="L403" s="57" t="s">
        <v>449</v>
      </c>
    </row>
    <row r="404" spans="1:12" s="14" customFormat="1" ht="12.75" customHeight="1" x14ac:dyDescent="0.2">
      <c r="A404" s="47" t="s">
        <v>56</v>
      </c>
      <c r="B404" s="195" t="s">
        <v>23</v>
      </c>
      <c r="C404" s="196" t="s">
        <v>23</v>
      </c>
      <c r="D404" s="196" t="s">
        <v>23</v>
      </c>
      <c r="E404" s="196" t="s">
        <v>23</v>
      </c>
      <c r="F404" s="196" t="s">
        <v>23</v>
      </c>
      <c r="G404" s="196" t="s">
        <v>23</v>
      </c>
      <c r="H404" s="196" t="s">
        <v>23</v>
      </c>
      <c r="I404" s="196" t="s">
        <v>23</v>
      </c>
      <c r="J404" s="196" t="s">
        <v>23</v>
      </c>
      <c r="K404" s="196" t="s">
        <v>23</v>
      </c>
      <c r="L404" s="196" t="s">
        <v>23</v>
      </c>
    </row>
    <row r="405" spans="1:12" s="14" customFormat="1" ht="12.75" customHeight="1" x14ac:dyDescent="0.2">
      <c r="A405" s="13"/>
      <c r="B405" s="74"/>
      <c r="C405" s="74"/>
      <c r="D405" s="74"/>
      <c r="E405" s="74"/>
      <c r="F405" s="13"/>
      <c r="G405" s="13"/>
      <c r="H405" s="13"/>
      <c r="I405" s="13"/>
    </row>
    <row r="406" spans="1:12" s="14" customFormat="1" ht="12.75" customHeight="1" x14ac:dyDescent="0.2">
      <c r="A406" s="47" t="s">
        <v>386</v>
      </c>
      <c r="B406" s="186" t="s">
        <v>450</v>
      </c>
      <c r="C406" s="186" t="s">
        <v>451</v>
      </c>
      <c r="D406" s="186" t="s">
        <v>452</v>
      </c>
      <c r="E406" s="186" t="s">
        <v>453</v>
      </c>
      <c r="F406" s="186" t="s">
        <v>454</v>
      </c>
      <c r="G406" s="186" t="s">
        <v>455</v>
      </c>
      <c r="H406" s="186" t="s">
        <v>456</v>
      </c>
      <c r="I406" s="186" t="s">
        <v>457</v>
      </c>
      <c r="J406" s="186" t="s">
        <v>458</v>
      </c>
      <c r="K406" s="186" t="s">
        <v>459</v>
      </c>
      <c r="L406" s="186" t="s">
        <v>460</v>
      </c>
    </row>
    <row r="407" spans="1:12" s="14" customFormat="1" ht="12.75" customHeight="1" x14ac:dyDescent="0.2">
      <c r="A407" s="47" t="s">
        <v>398</v>
      </c>
      <c r="B407" s="56">
        <v>40991</v>
      </c>
      <c r="C407" s="56">
        <v>41012</v>
      </c>
      <c r="D407" s="56">
        <v>41015</v>
      </c>
      <c r="E407" s="56">
        <v>41017</v>
      </c>
      <c r="F407" s="56">
        <v>41044</v>
      </c>
      <c r="G407" s="56">
        <v>41068</v>
      </c>
      <c r="H407" s="56">
        <v>41068</v>
      </c>
      <c r="I407" s="56">
        <v>41080</v>
      </c>
      <c r="J407" s="56">
        <v>41474</v>
      </c>
      <c r="K407" s="56">
        <v>41507</v>
      </c>
      <c r="L407" s="56">
        <v>41513</v>
      </c>
    </row>
    <row r="408" spans="1:12" s="14" customFormat="1" ht="12.75" customHeight="1" x14ac:dyDescent="0.2">
      <c r="A408" s="47" t="s">
        <v>399</v>
      </c>
      <c r="B408" s="46" t="s">
        <v>400</v>
      </c>
      <c r="C408" s="46" t="s">
        <v>400</v>
      </c>
      <c r="D408" s="46" t="s">
        <v>400</v>
      </c>
      <c r="E408" s="46" t="s">
        <v>400</v>
      </c>
      <c r="F408" s="46" t="s">
        <v>400</v>
      </c>
      <c r="G408" s="46" t="s">
        <v>400</v>
      </c>
      <c r="H408" s="46" t="s">
        <v>400</v>
      </c>
      <c r="I408" s="46" t="s">
        <v>400</v>
      </c>
      <c r="J408" s="46" t="s">
        <v>400</v>
      </c>
      <c r="K408" s="46" t="s">
        <v>400</v>
      </c>
      <c r="L408" s="46" t="s">
        <v>400</v>
      </c>
    </row>
    <row r="409" spans="1:12" s="14" customFormat="1" ht="12.75" customHeight="1" x14ac:dyDescent="0.2">
      <c r="A409" s="47" t="s">
        <v>401</v>
      </c>
      <c r="B409" s="46" t="s">
        <v>400</v>
      </c>
      <c r="C409" s="46" t="s">
        <v>400</v>
      </c>
      <c r="D409" s="46" t="s">
        <v>400</v>
      </c>
      <c r="E409" s="46" t="s">
        <v>400</v>
      </c>
      <c r="F409" s="46" t="s">
        <v>400</v>
      </c>
      <c r="G409" s="46" t="s">
        <v>400</v>
      </c>
      <c r="H409" s="46" t="s">
        <v>400</v>
      </c>
      <c r="I409" s="46" t="s">
        <v>400</v>
      </c>
      <c r="J409" s="46" t="s">
        <v>400</v>
      </c>
      <c r="K409" s="46" t="s">
        <v>400</v>
      </c>
      <c r="L409" s="46" t="s">
        <v>400</v>
      </c>
    </row>
    <row r="410" spans="1:12" s="14" customFormat="1" ht="12.75" customHeight="1" x14ac:dyDescent="0.2">
      <c r="A410" s="47" t="s">
        <v>402</v>
      </c>
      <c r="B410" s="46" t="s">
        <v>404</v>
      </c>
      <c r="C410" s="46" t="s">
        <v>403</v>
      </c>
      <c r="D410" s="187" t="s">
        <v>403</v>
      </c>
      <c r="E410" s="187" t="s">
        <v>403</v>
      </c>
      <c r="F410" s="187" t="s">
        <v>403</v>
      </c>
      <c r="G410" s="46" t="s">
        <v>403</v>
      </c>
      <c r="H410" s="46" t="s">
        <v>403</v>
      </c>
      <c r="I410" s="46" t="s">
        <v>403</v>
      </c>
      <c r="J410" s="46" t="s">
        <v>403</v>
      </c>
      <c r="K410" s="46" t="s">
        <v>403</v>
      </c>
      <c r="L410" s="46" t="s">
        <v>403</v>
      </c>
    </row>
    <row r="411" spans="1:12" s="14" customFormat="1" ht="12.75" customHeight="1" x14ac:dyDescent="0.2">
      <c r="A411" s="47" t="s">
        <v>405</v>
      </c>
      <c r="B411" s="188">
        <v>75000000</v>
      </c>
      <c r="C411" s="188">
        <v>75000000</v>
      </c>
      <c r="D411" s="188">
        <v>108000000</v>
      </c>
      <c r="E411" s="188">
        <v>50000000</v>
      </c>
      <c r="F411" s="188">
        <v>45000000</v>
      </c>
      <c r="G411" s="188">
        <v>35000000</v>
      </c>
      <c r="H411" s="188">
        <v>40000000</v>
      </c>
      <c r="I411" s="188">
        <v>76000000</v>
      </c>
      <c r="J411" s="188">
        <v>100000000</v>
      </c>
      <c r="K411" s="188">
        <v>50000000</v>
      </c>
      <c r="L411" s="188">
        <v>50000000</v>
      </c>
    </row>
    <row r="412" spans="1:12" s="14" customFormat="1" ht="12.75" customHeight="1" x14ac:dyDescent="0.2">
      <c r="A412" s="47" t="s">
        <v>406</v>
      </c>
      <c r="B412" s="188">
        <v>75000000</v>
      </c>
      <c r="C412" s="188">
        <v>75000000</v>
      </c>
      <c r="D412" s="188">
        <v>108000000</v>
      </c>
      <c r="E412" s="188">
        <v>50000000</v>
      </c>
      <c r="F412" s="188">
        <v>45000000</v>
      </c>
      <c r="G412" s="188">
        <v>35000000</v>
      </c>
      <c r="H412" s="188">
        <v>40000000</v>
      </c>
      <c r="I412" s="188">
        <v>76000000</v>
      </c>
      <c r="J412" s="188">
        <v>100000000</v>
      </c>
      <c r="K412" s="188">
        <v>50000000</v>
      </c>
      <c r="L412" s="188">
        <v>50000000</v>
      </c>
    </row>
    <row r="413" spans="1:12" s="14" customFormat="1" ht="12.75" customHeight="1" x14ac:dyDescent="0.2">
      <c r="A413" s="47" t="s">
        <v>407</v>
      </c>
      <c r="B413" s="190" t="s">
        <v>26</v>
      </c>
      <c r="C413" s="190">
        <v>1.2012012012012012</v>
      </c>
      <c r="D413" s="189">
        <v>1.2012012012012012</v>
      </c>
      <c r="E413" s="189">
        <v>1.1999040076793857</v>
      </c>
      <c r="F413" s="189">
        <v>1.2448649321548613</v>
      </c>
      <c r="G413" s="190">
        <v>1.2468827930174562</v>
      </c>
      <c r="H413" s="190">
        <v>1.2468827930174562</v>
      </c>
      <c r="I413" s="190">
        <v>1.2362467548522686</v>
      </c>
      <c r="J413" s="190">
        <v>1.1580775910000001</v>
      </c>
      <c r="K413" s="190">
        <v>1.160496692584426</v>
      </c>
      <c r="L413" s="190">
        <v>1.168360789811894</v>
      </c>
    </row>
    <row r="414" spans="1:12" s="14" customFormat="1" ht="12.75" customHeight="1" x14ac:dyDescent="0.2">
      <c r="A414" s="47" t="s">
        <v>408</v>
      </c>
      <c r="B414" s="187" t="s">
        <v>410</v>
      </c>
      <c r="C414" s="187" t="s">
        <v>409</v>
      </c>
      <c r="D414" s="187" t="s">
        <v>409</v>
      </c>
      <c r="E414" s="187" t="s">
        <v>409</v>
      </c>
      <c r="F414" s="187" t="s">
        <v>409</v>
      </c>
      <c r="G414" s="187" t="s">
        <v>409</v>
      </c>
      <c r="H414" s="187" t="s">
        <v>409</v>
      </c>
      <c r="I414" s="187" t="s">
        <v>409</v>
      </c>
      <c r="J414" s="187" t="s">
        <v>409</v>
      </c>
      <c r="K414" s="187" t="s">
        <v>410</v>
      </c>
      <c r="L414" s="187" t="s">
        <v>410</v>
      </c>
    </row>
    <row r="415" spans="1:12" s="14" customFormat="1" ht="12.75" customHeight="1" x14ac:dyDescent="0.2">
      <c r="A415" s="47" t="s">
        <v>411</v>
      </c>
      <c r="B415" s="56">
        <v>46469</v>
      </c>
      <c r="C415" s="56">
        <v>45029</v>
      </c>
      <c r="D415" s="56">
        <v>47589</v>
      </c>
      <c r="E415" s="56">
        <v>46861</v>
      </c>
      <c r="F415" s="56">
        <v>46522</v>
      </c>
      <c r="G415" s="56">
        <v>46912</v>
      </c>
      <c r="H415" s="56">
        <v>47277</v>
      </c>
      <c r="I415" s="56">
        <v>45463</v>
      </c>
      <c r="J415" s="56">
        <v>45856</v>
      </c>
      <c r="K415" s="56">
        <v>45890</v>
      </c>
      <c r="L415" s="56">
        <v>45896</v>
      </c>
    </row>
    <row r="416" spans="1:12" s="14" customFormat="1" ht="12.75" customHeight="1" x14ac:dyDescent="0.2">
      <c r="A416" s="47" t="s">
        <v>412</v>
      </c>
      <c r="B416" s="56">
        <v>46835</v>
      </c>
      <c r="C416" s="56">
        <v>45029</v>
      </c>
      <c r="D416" s="56">
        <v>47589</v>
      </c>
      <c r="E416" s="56">
        <v>46861</v>
      </c>
      <c r="F416" s="56">
        <v>46522</v>
      </c>
      <c r="G416" s="56">
        <v>46912</v>
      </c>
      <c r="H416" s="56">
        <v>47277</v>
      </c>
      <c r="I416" s="56">
        <v>45463</v>
      </c>
      <c r="J416" s="56">
        <v>45856</v>
      </c>
      <c r="K416" s="56">
        <v>46255</v>
      </c>
      <c r="L416" s="56">
        <v>46261</v>
      </c>
    </row>
    <row r="417" spans="1:12" s="14" customFormat="1" ht="12.75" customHeight="1" x14ac:dyDescent="0.2">
      <c r="A417" s="47" t="s">
        <v>413</v>
      </c>
      <c r="B417" s="187" t="s">
        <v>461</v>
      </c>
      <c r="C417" s="187" t="s">
        <v>26</v>
      </c>
      <c r="D417" s="46" t="s">
        <v>26</v>
      </c>
      <c r="E417" s="187" t="s">
        <v>26</v>
      </c>
      <c r="F417" s="187" t="s">
        <v>26</v>
      </c>
      <c r="G417" s="187" t="s">
        <v>26</v>
      </c>
      <c r="H417" s="187" t="s">
        <v>26</v>
      </c>
      <c r="I417" s="187" t="s">
        <v>26</v>
      </c>
      <c r="J417" s="187" t="s">
        <v>26</v>
      </c>
      <c r="K417" s="187" t="s">
        <v>462</v>
      </c>
      <c r="L417" s="187" t="s">
        <v>463</v>
      </c>
    </row>
    <row r="418" spans="1:12" s="14" customFormat="1" ht="12.75" customHeight="1" x14ac:dyDescent="0.2">
      <c r="A418" s="47" t="s">
        <v>416</v>
      </c>
      <c r="B418" s="187" t="s">
        <v>321</v>
      </c>
      <c r="C418" s="187" t="s">
        <v>26</v>
      </c>
      <c r="D418" s="187" t="s">
        <v>26</v>
      </c>
      <c r="E418" s="187" t="s">
        <v>26</v>
      </c>
      <c r="F418" s="187" t="s">
        <v>26</v>
      </c>
      <c r="G418" s="187" t="s">
        <v>26</v>
      </c>
      <c r="H418" s="187" t="s">
        <v>26</v>
      </c>
      <c r="I418" s="187" t="s">
        <v>26</v>
      </c>
      <c r="J418" s="187" t="s">
        <v>321</v>
      </c>
      <c r="K418" s="187" t="s">
        <v>321</v>
      </c>
      <c r="L418" s="187" t="s">
        <v>321</v>
      </c>
    </row>
    <row r="419" spans="1:12" s="14" customFormat="1" ht="12.75" customHeight="1" x14ac:dyDescent="0.2">
      <c r="A419" s="47" t="s">
        <v>417</v>
      </c>
      <c r="B419" s="46" t="s">
        <v>464</v>
      </c>
      <c r="C419" s="46" t="s">
        <v>418</v>
      </c>
      <c r="D419" s="46" t="s">
        <v>418</v>
      </c>
      <c r="E419" s="187" t="s">
        <v>418</v>
      </c>
      <c r="F419" s="187" t="s">
        <v>418</v>
      </c>
      <c r="G419" s="46" t="s">
        <v>418</v>
      </c>
      <c r="H419" s="46" t="s">
        <v>418</v>
      </c>
      <c r="I419" s="46" t="s">
        <v>418</v>
      </c>
      <c r="J419" s="46" t="s">
        <v>418</v>
      </c>
      <c r="K419" s="46" t="s">
        <v>418</v>
      </c>
      <c r="L419" s="46" t="s">
        <v>418</v>
      </c>
    </row>
    <row r="420" spans="1:12" s="14" customFormat="1" ht="12.75" customHeight="1" x14ac:dyDescent="0.2">
      <c r="A420" s="47" t="s">
        <v>419</v>
      </c>
      <c r="B420" s="191" t="s">
        <v>465</v>
      </c>
      <c r="C420" s="191" t="s">
        <v>466</v>
      </c>
      <c r="D420" s="191" t="s">
        <v>467</v>
      </c>
      <c r="E420" s="191" t="s">
        <v>468</v>
      </c>
      <c r="F420" s="191" t="s">
        <v>469</v>
      </c>
      <c r="G420" s="191" t="s">
        <v>470</v>
      </c>
      <c r="H420" s="191" t="s">
        <v>470</v>
      </c>
      <c r="I420" s="191" t="s">
        <v>471</v>
      </c>
      <c r="J420" s="191" t="s">
        <v>472</v>
      </c>
      <c r="K420" s="191" t="s">
        <v>473</v>
      </c>
      <c r="L420" s="191" t="s">
        <v>474</v>
      </c>
    </row>
    <row r="421" spans="1:12" s="14" customFormat="1" ht="12.75" customHeight="1" x14ac:dyDescent="0.2">
      <c r="A421" s="47" t="s">
        <v>430</v>
      </c>
      <c r="B421" s="57" t="s">
        <v>475</v>
      </c>
      <c r="C421" s="57">
        <v>3.4200000000000001E-2</v>
      </c>
      <c r="D421" s="57">
        <v>3.7499999999999999E-2</v>
      </c>
      <c r="E421" s="192">
        <v>3.7499999999999999E-2</v>
      </c>
      <c r="F421" s="192">
        <v>3.5000000000000003E-2</v>
      </c>
      <c r="G421" s="57">
        <v>3.3399999999999999E-2</v>
      </c>
      <c r="H421" s="57">
        <v>3.3625000000000002E-2</v>
      </c>
      <c r="I421" s="57">
        <v>2.9499999999999998E-2</v>
      </c>
      <c r="J421" s="57">
        <v>2.333E-2</v>
      </c>
      <c r="K421" s="57">
        <v>2.5000000000000001E-2</v>
      </c>
      <c r="L421" s="58">
        <v>1.52E-2</v>
      </c>
    </row>
    <row r="422" spans="1:12" s="14" customFormat="1" ht="12.75" customHeight="1" x14ac:dyDescent="0.2">
      <c r="A422" s="47" t="s">
        <v>431</v>
      </c>
      <c r="B422" s="192" t="s">
        <v>476</v>
      </c>
      <c r="C422" s="192" t="s">
        <v>26</v>
      </c>
      <c r="D422" s="192" t="s">
        <v>26</v>
      </c>
      <c r="E422" s="192" t="s">
        <v>26</v>
      </c>
      <c r="F422" s="192" t="s">
        <v>26</v>
      </c>
      <c r="G422" s="192" t="s">
        <v>26</v>
      </c>
      <c r="H422" s="192" t="s">
        <v>26</v>
      </c>
      <c r="I422" s="192" t="s">
        <v>26</v>
      </c>
      <c r="J422" s="192" t="s">
        <v>26</v>
      </c>
      <c r="K422" s="192" t="s">
        <v>26</v>
      </c>
      <c r="L422" s="192" t="s">
        <v>26</v>
      </c>
    </row>
    <row r="423" spans="1:12" s="14" customFormat="1" ht="12.75" customHeight="1" x14ac:dyDescent="0.2">
      <c r="A423" s="47" t="s">
        <v>434</v>
      </c>
      <c r="B423" s="46" t="s">
        <v>26</v>
      </c>
      <c r="C423" s="46" t="s">
        <v>435</v>
      </c>
      <c r="D423" s="46" t="s">
        <v>435</v>
      </c>
      <c r="E423" s="187" t="s">
        <v>435</v>
      </c>
      <c r="F423" s="187" t="s">
        <v>435</v>
      </c>
      <c r="G423" s="46" t="s">
        <v>435</v>
      </c>
      <c r="H423" s="46" t="s">
        <v>435</v>
      </c>
      <c r="I423" s="46" t="s">
        <v>435</v>
      </c>
      <c r="J423" s="46" t="s">
        <v>435</v>
      </c>
      <c r="K423" s="46" t="s">
        <v>435</v>
      </c>
      <c r="L423" s="46" t="s">
        <v>435</v>
      </c>
    </row>
    <row r="424" spans="1:12" s="14" customFormat="1" ht="12.75" customHeight="1" x14ac:dyDescent="0.2">
      <c r="A424" s="47" t="s">
        <v>436</v>
      </c>
      <c r="B424" s="46" t="s">
        <v>26</v>
      </c>
      <c r="C424" s="46" t="s">
        <v>404</v>
      </c>
      <c r="D424" s="46" t="s">
        <v>404</v>
      </c>
      <c r="E424" s="187" t="s">
        <v>404</v>
      </c>
      <c r="F424" s="187" t="s">
        <v>404</v>
      </c>
      <c r="G424" s="46" t="s">
        <v>404</v>
      </c>
      <c r="H424" s="46" t="s">
        <v>404</v>
      </c>
      <c r="I424" s="46" t="s">
        <v>404</v>
      </c>
      <c r="J424" s="46" t="s">
        <v>404</v>
      </c>
      <c r="K424" s="46" t="s">
        <v>404</v>
      </c>
      <c r="L424" s="46" t="s">
        <v>404</v>
      </c>
    </row>
    <row r="425" spans="1:12" s="14" customFormat="1" ht="12.75" customHeight="1" x14ac:dyDescent="0.2">
      <c r="A425" s="47" t="s">
        <v>437</v>
      </c>
      <c r="B425" s="188" t="s">
        <v>26</v>
      </c>
      <c r="C425" s="188">
        <v>62437500</v>
      </c>
      <c r="D425" s="188">
        <v>89910000</v>
      </c>
      <c r="E425" s="193">
        <v>41670000</v>
      </c>
      <c r="F425" s="193">
        <v>36148500</v>
      </c>
      <c r="G425" s="188">
        <v>28070000.000000004</v>
      </c>
      <c r="H425" s="188">
        <v>32080000.000000004</v>
      </c>
      <c r="I425" s="188">
        <v>61476399.999999993</v>
      </c>
      <c r="J425" s="188">
        <v>86350000.014809012</v>
      </c>
      <c r="K425" s="188">
        <v>43085000.000000007</v>
      </c>
      <c r="L425" s="188">
        <v>42795000</v>
      </c>
    </row>
    <row r="426" spans="1:12" s="14" customFormat="1" ht="12.75" customHeight="1" x14ac:dyDescent="0.2">
      <c r="A426" s="47" t="s">
        <v>438</v>
      </c>
      <c r="B426" s="56" t="s">
        <v>26</v>
      </c>
      <c r="C426" s="56">
        <v>45029</v>
      </c>
      <c r="D426" s="56">
        <v>47589</v>
      </c>
      <c r="E426" s="194">
        <v>46861</v>
      </c>
      <c r="F426" s="194">
        <v>46522</v>
      </c>
      <c r="G426" s="56">
        <v>46912</v>
      </c>
      <c r="H426" s="56">
        <v>47277</v>
      </c>
      <c r="I426" s="56">
        <v>45463</v>
      </c>
      <c r="J426" s="56">
        <v>45856</v>
      </c>
      <c r="K426" s="56">
        <v>45890</v>
      </c>
      <c r="L426" s="56">
        <v>45896</v>
      </c>
    </row>
    <row r="427" spans="1:12" s="14" customFormat="1" ht="12.75" customHeight="1" x14ac:dyDescent="0.2">
      <c r="A427" s="47" t="s">
        <v>53</v>
      </c>
      <c r="B427" s="57" t="s">
        <v>26</v>
      </c>
      <c r="C427" s="57">
        <v>3.4200000000000001E-2</v>
      </c>
      <c r="D427" s="57">
        <v>3.7499999999999999E-2</v>
      </c>
      <c r="E427" s="192">
        <v>3.7499999999999999E-2</v>
      </c>
      <c r="F427" s="192">
        <v>3.5000000000000003E-2</v>
      </c>
      <c r="G427" s="57">
        <v>3.3399999999999999E-2</v>
      </c>
      <c r="H427" s="57">
        <v>3.3625000000000002E-2</v>
      </c>
      <c r="I427" s="57">
        <v>2.9499999999999998E-2</v>
      </c>
      <c r="J427" s="57">
        <v>2.333E-2</v>
      </c>
      <c r="K427" s="57">
        <v>2.5000000000000001E-2</v>
      </c>
      <c r="L427" s="58">
        <v>1.52E-2</v>
      </c>
    </row>
    <row r="428" spans="1:12" s="14" customFormat="1" ht="12.75" customHeight="1" x14ac:dyDescent="0.2">
      <c r="A428" s="47" t="s">
        <v>54</v>
      </c>
      <c r="B428" s="192" t="s">
        <v>26</v>
      </c>
      <c r="C428" s="57" t="s">
        <v>477</v>
      </c>
      <c r="D428" s="57" t="s">
        <v>478</v>
      </c>
      <c r="E428" s="57" t="s">
        <v>479</v>
      </c>
      <c r="F428" s="57" t="s">
        <v>480</v>
      </c>
      <c r="G428" s="57" t="s">
        <v>481</v>
      </c>
      <c r="H428" s="57" t="s">
        <v>481</v>
      </c>
      <c r="I428" s="57" t="s">
        <v>482</v>
      </c>
      <c r="J428" s="57" t="s">
        <v>483</v>
      </c>
      <c r="K428" s="57" t="s">
        <v>484</v>
      </c>
      <c r="L428" s="57" t="s">
        <v>483</v>
      </c>
    </row>
    <row r="429" spans="1:12" s="14" customFormat="1" ht="12.75" customHeight="1" x14ac:dyDescent="0.2">
      <c r="A429" s="47" t="s">
        <v>56</v>
      </c>
      <c r="B429" s="196" t="s">
        <v>26</v>
      </c>
      <c r="C429" s="196" t="s">
        <v>23</v>
      </c>
      <c r="D429" s="196" t="s">
        <v>23</v>
      </c>
      <c r="E429" s="195" t="s">
        <v>23</v>
      </c>
      <c r="F429" s="195" t="s">
        <v>23</v>
      </c>
      <c r="G429" s="196" t="s">
        <v>23</v>
      </c>
      <c r="H429" s="196" t="s">
        <v>23</v>
      </c>
      <c r="I429" s="196" t="s">
        <v>23</v>
      </c>
      <c r="J429" s="196" t="s">
        <v>23</v>
      </c>
      <c r="K429" s="196" t="s">
        <v>23</v>
      </c>
      <c r="L429" s="196" t="s">
        <v>23</v>
      </c>
    </row>
    <row r="430" spans="1:12" s="14" customFormat="1" ht="12.75" customHeight="1" x14ac:dyDescent="0.2">
      <c r="A430" s="13"/>
      <c r="B430" s="74"/>
      <c r="C430" s="74"/>
      <c r="D430" s="74"/>
      <c r="E430" s="74"/>
      <c r="F430" s="74"/>
      <c r="G430" s="13"/>
      <c r="H430" s="13"/>
      <c r="I430" s="13"/>
      <c r="J430" s="13"/>
      <c r="K430" s="13"/>
      <c r="L430" s="13"/>
    </row>
    <row r="431" spans="1:12" ht="25.5" customHeight="1" x14ac:dyDescent="0.2">
      <c r="A431" s="1" t="s">
        <v>0</v>
      </c>
      <c r="B431" s="1"/>
      <c r="C431" s="1"/>
      <c r="D431" s="1"/>
      <c r="E431" s="1"/>
      <c r="F431" s="1"/>
      <c r="G431" s="1"/>
      <c r="H431" s="1"/>
      <c r="I431" s="1"/>
      <c r="J431" s="1"/>
      <c r="K431" s="1"/>
      <c r="L431" s="2"/>
    </row>
    <row r="432" spans="1:12" ht="25.5" customHeight="1" x14ac:dyDescent="0.2">
      <c r="A432" s="1"/>
      <c r="B432" s="1"/>
      <c r="C432" s="1"/>
      <c r="D432" s="1"/>
      <c r="E432" s="1"/>
      <c r="F432" s="1"/>
      <c r="G432" s="1"/>
      <c r="H432" s="1"/>
      <c r="I432" s="1"/>
      <c r="J432" s="1"/>
      <c r="K432" s="1"/>
      <c r="L432" s="2"/>
    </row>
    <row r="433" spans="1:12" ht="25.5" customHeight="1" x14ac:dyDescent="0.2">
      <c r="A433" s="3"/>
      <c r="B433" s="3"/>
      <c r="C433" s="3"/>
      <c r="D433" s="3"/>
      <c r="E433" s="3"/>
      <c r="F433" s="3"/>
      <c r="G433" s="3"/>
      <c r="H433" s="3"/>
      <c r="I433" s="3"/>
      <c r="J433" s="3"/>
      <c r="K433" s="3"/>
      <c r="L433" s="4"/>
    </row>
    <row r="434" spans="1:12" s="14" customFormat="1" ht="12.75" customHeight="1" x14ac:dyDescent="0.2">
      <c r="A434" s="12"/>
      <c r="B434" s="13"/>
      <c r="C434" s="13"/>
      <c r="D434" s="13"/>
      <c r="E434" s="13"/>
      <c r="F434" s="13"/>
      <c r="G434" s="13"/>
      <c r="H434" s="13"/>
      <c r="I434" s="13"/>
      <c r="J434" s="13"/>
      <c r="K434" s="13"/>
      <c r="L434" s="13"/>
    </row>
    <row r="435" spans="1:12" s="14" customFormat="1" ht="12.75" customHeight="1" x14ac:dyDescent="0.2">
      <c r="A435" s="47" t="s">
        <v>386</v>
      </c>
      <c r="B435" s="197" t="s">
        <v>485</v>
      </c>
      <c r="C435" s="186" t="s">
        <v>486</v>
      </c>
      <c r="D435" s="186" t="s">
        <v>487</v>
      </c>
      <c r="E435" s="186" t="s">
        <v>488</v>
      </c>
      <c r="F435" s="186" t="s">
        <v>489</v>
      </c>
      <c r="G435" s="186" t="s">
        <v>490</v>
      </c>
      <c r="H435" s="186" t="s">
        <v>491</v>
      </c>
      <c r="I435" s="186" t="s">
        <v>492</v>
      </c>
      <c r="J435" s="186" t="s">
        <v>493</v>
      </c>
      <c r="K435" s="186" t="s">
        <v>494</v>
      </c>
      <c r="L435" s="197" t="s">
        <v>495</v>
      </c>
    </row>
    <row r="436" spans="1:12" s="14" customFormat="1" ht="12.75" customHeight="1" x14ac:dyDescent="0.2">
      <c r="A436" s="47" t="s">
        <v>398</v>
      </c>
      <c r="B436" s="198">
        <v>41900</v>
      </c>
      <c r="C436" s="56">
        <v>43055</v>
      </c>
      <c r="D436" s="56">
        <v>43116</v>
      </c>
      <c r="E436" s="56">
        <v>43110</v>
      </c>
      <c r="F436" s="56">
        <v>43363</v>
      </c>
      <c r="G436" s="56">
        <v>43508</v>
      </c>
      <c r="H436" s="56">
        <v>43599</v>
      </c>
      <c r="I436" s="56">
        <v>43781</v>
      </c>
      <c r="J436" s="56">
        <v>43845</v>
      </c>
      <c r="K436" s="56">
        <v>43873</v>
      </c>
      <c r="L436" s="198">
        <v>43873</v>
      </c>
    </row>
    <row r="437" spans="1:12" s="14" customFormat="1" ht="12.75" customHeight="1" x14ac:dyDescent="0.2">
      <c r="A437" s="47" t="s">
        <v>399</v>
      </c>
      <c r="B437" s="199" t="s">
        <v>400</v>
      </c>
      <c r="C437" s="46" t="s">
        <v>400</v>
      </c>
      <c r="D437" s="46" t="s">
        <v>400</v>
      </c>
      <c r="E437" s="46" t="s">
        <v>400</v>
      </c>
      <c r="F437" s="46" t="s">
        <v>400</v>
      </c>
      <c r="G437" s="46" t="s">
        <v>400</v>
      </c>
      <c r="H437" s="46" t="s">
        <v>400</v>
      </c>
      <c r="I437" s="46" t="s">
        <v>400</v>
      </c>
      <c r="J437" s="46" t="s">
        <v>400</v>
      </c>
      <c r="K437" s="46" t="s">
        <v>400</v>
      </c>
      <c r="L437" s="199" t="s">
        <v>400</v>
      </c>
    </row>
    <row r="438" spans="1:12" s="14" customFormat="1" ht="12.75" customHeight="1" x14ac:dyDescent="0.2">
      <c r="A438" s="47" t="s">
        <v>401</v>
      </c>
      <c r="B438" s="199" t="s">
        <v>400</v>
      </c>
      <c r="C438" s="46" t="s">
        <v>400</v>
      </c>
      <c r="D438" s="46" t="s">
        <v>400</v>
      </c>
      <c r="E438" s="46" t="s">
        <v>400</v>
      </c>
      <c r="F438" s="46" t="s">
        <v>400</v>
      </c>
      <c r="G438" s="46" t="s">
        <v>400</v>
      </c>
      <c r="H438" s="46" t="s">
        <v>400</v>
      </c>
      <c r="I438" s="46" t="s">
        <v>400</v>
      </c>
      <c r="J438" s="46" t="s">
        <v>400</v>
      </c>
      <c r="K438" s="46" t="s">
        <v>400</v>
      </c>
      <c r="L438" s="199" t="s">
        <v>400</v>
      </c>
    </row>
    <row r="439" spans="1:12" s="14" customFormat="1" ht="12.75" customHeight="1" x14ac:dyDescent="0.2">
      <c r="A439" s="47" t="s">
        <v>402</v>
      </c>
      <c r="B439" s="46" t="s">
        <v>403</v>
      </c>
      <c r="C439" s="46" t="s">
        <v>404</v>
      </c>
      <c r="D439" s="46" t="s">
        <v>404</v>
      </c>
      <c r="E439" s="46" t="s">
        <v>403</v>
      </c>
      <c r="F439" s="46" t="s">
        <v>403</v>
      </c>
      <c r="G439" s="46" t="s">
        <v>404</v>
      </c>
      <c r="H439" s="46" t="s">
        <v>403</v>
      </c>
      <c r="I439" s="46" t="s">
        <v>404</v>
      </c>
      <c r="J439" s="46" t="s">
        <v>403</v>
      </c>
      <c r="K439" s="46" t="s">
        <v>404</v>
      </c>
      <c r="L439" s="199" t="s">
        <v>496</v>
      </c>
    </row>
    <row r="440" spans="1:12" s="14" customFormat="1" ht="12.75" customHeight="1" x14ac:dyDescent="0.2">
      <c r="A440" s="47" t="s">
        <v>405</v>
      </c>
      <c r="B440" s="188">
        <v>500000000</v>
      </c>
      <c r="C440" s="188">
        <v>500000000</v>
      </c>
      <c r="D440" s="188">
        <v>500000000</v>
      </c>
      <c r="E440" s="188">
        <v>1000000000</v>
      </c>
      <c r="F440" s="188">
        <v>1000000000</v>
      </c>
      <c r="G440" s="188">
        <v>1000000000</v>
      </c>
      <c r="H440" s="188">
        <v>1000000000</v>
      </c>
      <c r="I440" s="188">
        <v>1000000000</v>
      </c>
      <c r="J440" s="188">
        <v>1250000000</v>
      </c>
      <c r="K440" s="188">
        <v>1000000000</v>
      </c>
      <c r="L440" s="200">
        <v>1250000000</v>
      </c>
    </row>
    <row r="441" spans="1:12" s="14" customFormat="1" ht="12.75" customHeight="1" x14ac:dyDescent="0.2">
      <c r="A441" s="47" t="s">
        <v>406</v>
      </c>
      <c r="B441" s="188">
        <v>500000000</v>
      </c>
      <c r="C441" s="188">
        <v>500000000</v>
      </c>
      <c r="D441" s="188">
        <v>500000000</v>
      </c>
      <c r="E441" s="188">
        <v>1000000000</v>
      </c>
      <c r="F441" s="188">
        <v>1000000000</v>
      </c>
      <c r="G441" s="188">
        <v>1000000000</v>
      </c>
      <c r="H441" s="188">
        <v>1000000000</v>
      </c>
      <c r="I441" s="188">
        <v>1000000000</v>
      </c>
      <c r="J441" s="188">
        <v>1250000000</v>
      </c>
      <c r="K441" s="188">
        <v>1000000000</v>
      </c>
      <c r="L441" s="200">
        <v>1250000000</v>
      </c>
    </row>
    <row r="442" spans="1:12" s="14" customFormat="1" ht="12.75" customHeight="1" x14ac:dyDescent="0.2">
      <c r="A442" s="47" t="s">
        <v>407</v>
      </c>
      <c r="B442" s="201">
        <v>1.2569999999999999</v>
      </c>
      <c r="C442" s="190" t="s">
        <v>26</v>
      </c>
      <c r="D442" s="190" t="s">
        <v>26</v>
      </c>
      <c r="E442" s="190">
        <v>1.1238480557428636</v>
      </c>
      <c r="F442" s="190">
        <v>1.1217049915872126</v>
      </c>
      <c r="G442" s="190" t="s">
        <v>26</v>
      </c>
      <c r="H442" s="190">
        <v>1.167</v>
      </c>
      <c r="I442" s="190" t="s">
        <v>26</v>
      </c>
      <c r="J442" s="190">
        <v>1.1786892975011787</v>
      </c>
      <c r="K442" s="190">
        <v>1</v>
      </c>
      <c r="L442" s="201">
        <v>1.3029999999999999</v>
      </c>
    </row>
    <row r="443" spans="1:12" s="14" customFormat="1" ht="12.75" customHeight="1" x14ac:dyDescent="0.2">
      <c r="A443" s="47" t="s">
        <v>408</v>
      </c>
      <c r="B443" s="199" t="s">
        <v>410</v>
      </c>
      <c r="C443" s="187" t="s">
        <v>410</v>
      </c>
      <c r="D443" s="187" t="s">
        <v>410</v>
      </c>
      <c r="E443" s="187" t="s">
        <v>410</v>
      </c>
      <c r="F443" s="46" t="s">
        <v>410</v>
      </c>
      <c r="G443" s="187" t="s">
        <v>410</v>
      </c>
      <c r="H443" s="187" t="s">
        <v>410</v>
      </c>
      <c r="I443" s="187" t="s">
        <v>410</v>
      </c>
      <c r="J443" s="46" t="s">
        <v>410</v>
      </c>
      <c r="K443" s="46" t="s">
        <v>410</v>
      </c>
      <c r="L443" s="199" t="s">
        <v>410</v>
      </c>
    </row>
    <row r="444" spans="1:12" s="14" customFormat="1" ht="12.75" customHeight="1" x14ac:dyDescent="0.2">
      <c r="A444" s="47" t="s">
        <v>411</v>
      </c>
      <c r="B444" s="198">
        <v>45553</v>
      </c>
      <c r="C444" s="56">
        <v>44881</v>
      </c>
      <c r="D444" s="56">
        <v>44881</v>
      </c>
      <c r="E444" s="56">
        <v>45667</v>
      </c>
      <c r="F444" s="56">
        <v>45189</v>
      </c>
      <c r="G444" s="56">
        <v>45334</v>
      </c>
      <c r="H444" s="56">
        <v>45424</v>
      </c>
      <c r="I444" s="56">
        <v>45608</v>
      </c>
      <c r="J444" s="56">
        <v>46399</v>
      </c>
      <c r="K444" s="56">
        <v>46430</v>
      </c>
      <c r="L444" s="198">
        <v>44969</v>
      </c>
    </row>
    <row r="445" spans="1:12" s="14" customFormat="1" ht="12.75" customHeight="1" x14ac:dyDescent="0.2">
      <c r="A445" s="47" t="s">
        <v>412</v>
      </c>
      <c r="B445" s="198">
        <v>45918</v>
      </c>
      <c r="C445" s="56">
        <v>45246</v>
      </c>
      <c r="D445" s="56">
        <v>45246</v>
      </c>
      <c r="E445" s="56">
        <v>46032</v>
      </c>
      <c r="F445" s="56">
        <v>45555</v>
      </c>
      <c r="G445" s="56">
        <v>45700</v>
      </c>
      <c r="H445" s="56">
        <v>45789</v>
      </c>
      <c r="I445" s="56">
        <v>45973</v>
      </c>
      <c r="J445" s="56">
        <v>46764</v>
      </c>
      <c r="K445" s="56">
        <v>46795</v>
      </c>
      <c r="L445" s="198">
        <v>45334</v>
      </c>
    </row>
    <row r="446" spans="1:12" s="14" customFormat="1" ht="12.75" customHeight="1" x14ac:dyDescent="0.2">
      <c r="A446" s="47" t="s">
        <v>413</v>
      </c>
      <c r="B446" s="199" t="s">
        <v>497</v>
      </c>
      <c r="C446" s="46" t="s">
        <v>498</v>
      </c>
      <c r="D446" s="46" t="s">
        <v>498</v>
      </c>
      <c r="E446" s="46" t="s">
        <v>499</v>
      </c>
      <c r="F446" s="46" t="s">
        <v>500</v>
      </c>
      <c r="G446" s="46" t="s">
        <v>501</v>
      </c>
      <c r="H446" s="46" t="s">
        <v>502</v>
      </c>
      <c r="I446" s="46" t="s">
        <v>503</v>
      </c>
      <c r="J446" s="46" t="s">
        <v>504</v>
      </c>
      <c r="K446" s="46" t="s">
        <v>505</v>
      </c>
      <c r="L446" s="202" t="s">
        <v>506</v>
      </c>
    </row>
    <row r="447" spans="1:12" s="14" customFormat="1" ht="12.75" customHeight="1" x14ac:dyDescent="0.2">
      <c r="A447" s="47" t="s">
        <v>416</v>
      </c>
      <c r="B447" s="46" t="s">
        <v>321</v>
      </c>
      <c r="C447" s="187" t="s">
        <v>321</v>
      </c>
      <c r="D447" s="187" t="s">
        <v>321</v>
      </c>
      <c r="E447" s="187" t="s">
        <v>321</v>
      </c>
      <c r="F447" s="187" t="s">
        <v>321</v>
      </c>
      <c r="G447" s="187" t="s">
        <v>321</v>
      </c>
      <c r="H447" s="187" t="s">
        <v>321</v>
      </c>
      <c r="I447" s="187" t="s">
        <v>321</v>
      </c>
      <c r="J447" s="187" t="s">
        <v>321</v>
      </c>
      <c r="K447" s="187" t="s">
        <v>321</v>
      </c>
      <c r="L447" s="187" t="s">
        <v>321</v>
      </c>
    </row>
    <row r="448" spans="1:12" s="14" customFormat="1" ht="12.75" customHeight="1" x14ac:dyDescent="0.2">
      <c r="A448" s="47" t="s">
        <v>417</v>
      </c>
      <c r="B448" s="199" t="s">
        <v>418</v>
      </c>
      <c r="C448" s="46" t="s">
        <v>464</v>
      </c>
      <c r="D448" s="46" t="s">
        <v>464</v>
      </c>
      <c r="E448" s="46" t="s">
        <v>418</v>
      </c>
      <c r="F448" s="46" t="s">
        <v>418</v>
      </c>
      <c r="G448" s="46" t="s">
        <v>464</v>
      </c>
      <c r="H448" s="46" t="s">
        <v>418</v>
      </c>
      <c r="I448" s="46" t="s">
        <v>464</v>
      </c>
      <c r="J448" s="46" t="s">
        <v>418</v>
      </c>
      <c r="K448" s="46" t="s">
        <v>464</v>
      </c>
      <c r="L448" s="199" t="s">
        <v>507</v>
      </c>
    </row>
    <row r="449" spans="1:12" s="14" customFormat="1" ht="12.75" customHeight="1" x14ac:dyDescent="0.2">
      <c r="A449" s="47" t="s">
        <v>419</v>
      </c>
      <c r="B449" s="203" t="s">
        <v>508</v>
      </c>
      <c r="C449" s="204" t="s">
        <v>509</v>
      </c>
      <c r="D449" s="204" t="s">
        <v>509</v>
      </c>
      <c r="E449" s="204" t="s">
        <v>510</v>
      </c>
      <c r="F449" s="204" t="s">
        <v>511</v>
      </c>
      <c r="G449" s="204" t="s">
        <v>512</v>
      </c>
      <c r="H449" s="204" t="s">
        <v>513</v>
      </c>
      <c r="I449" s="204" t="s">
        <v>512</v>
      </c>
      <c r="J449" s="204" t="s">
        <v>514</v>
      </c>
      <c r="K449" s="204" t="s">
        <v>512</v>
      </c>
      <c r="L449" s="203" t="s">
        <v>515</v>
      </c>
    </row>
    <row r="450" spans="1:12" s="14" customFormat="1" ht="12.75" customHeight="1" x14ac:dyDescent="0.2">
      <c r="A450" s="47" t="s">
        <v>430</v>
      </c>
      <c r="B450" s="205">
        <v>1.2500000000000001E-2</v>
      </c>
      <c r="C450" s="57" t="s">
        <v>516</v>
      </c>
      <c r="D450" s="57" t="s">
        <v>516</v>
      </c>
      <c r="E450" s="57">
        <v>5.0000000000000001E-3</v>
      </c>
      <c r="F450" s="205">
        <v>3.7499999999999999E-3</v>
      </c>
      <c r="G450" s="57" t="s">
        <v>517</v>
      </c>
      <c r="H450" s="57">
        <v>1E-3</v>
      </c>
      <c r="I450" s="57" t="s">
        <v>518</v>
      </c>
      <c r="J450" s="205">
        <v>5.0000000000000001E-4</v>
      </c>
      <c r="K450" s="57" t="s">
        <v>519</v>
      </c>
      <c r="L450" s="205">
        <v>1.6250000000000001E-2</v>
      </c>
    </row>
    <row r="451" spans="1:12" s="14" customFormat="1" ht="12.75" customHeight="1" x14ac:dyDescent="0.2">
      <c r="A451" s="47" t="s">
        <v>431</v>
      </c>
      <c r="B451" s="205" t="s">
        <v>520</v>
      </c>
      <c r="C451" s="57" t="s">
        <v>516</v>
      </c>
      <c r="D451" s="57" t="s">
        <v>516</v>
      </c>
      <c r="E451" s="57" t="s">
        <v>521</v>
      </c>
      <c r="F451" s="46" t="s">
        <v>522</v>
      </c>
      <c r="G451" s="57" t="s">
        <v>517</v>
      </c>
      <c r="H451" s="57" t="s">
        <v>522</v>
      </c>
      <c r="I451" s="57" t="s">
        <v>518</v>
      </c>
      <c r="J451" s="46" t="s">
        <v>523</v>
      </c>
      <c r="K451" s="57" t="s">
        <v>519</v>
      </c>
      <c r="L451" s="205" t="s">
        <v>524</v>
      </c>
    </row>
    <row r="452" spans="1:12" s="14" customFormat="1" ht="12.75" customHeight="1" x14ac:dyDescent="0.2">
      <c r="A452" s="47" t="s">
        <v>434</v>
      </c>
      <c r="B452" s="46" t="s">
        <v>525</v>
      </c>
      <c r="C452" s="46" t="s">
        <v>26</v>
      </c>
      <c r="D452" s="46" t="s">
        <v>26</v>
      </c>
      <c r="E452" s="46" t="s">
        <v>435</v>
      </c>
      <c r="F452" s="46" t="s">
        <v>435</v>
      </c>
      <c r="G452" s="46" t="s">
        <v>26</v>
      </c>
      <c r="H452" s="46" t="s">
        <v>435</v>
      </c>
      <c r="I452" s="46" t="s">
        <v>26</v>
      </c>
      <c r="J452" s="46" t="s">
        <v>435</v>
      </c>
      <c r="K452" s="46" t="s">
        <v>26</v>
      </c>
      <c r="L452" s="46" t="s">
        <v>435</v>
      </c>
    </row>
    <row r="453" spans="1:12" s="14" customFormat="1" ht="12.75" customHeight="1" x14ac:dyDescent="0.2">
      <c r="A453" s="47" t="s">
        <v>436</v>
      </c>
      <c r="B453" s="46" t="s">
        <v>404</v>
      </c>
      <c r="C453" s="46" t="s">
        <v>26</v>
      </c>
      <c r="D453" s="46" t="s">
        <v>26</v>
      </c>
      <c r="E453" s="46" t="s">
        <v>404</v>
      </c>
      <c r="F453" s="46" t="s">
        <v>404</v>
      </c>
      <c r="G453" s="46" t="s">
        <v>26</v>
      </c>
      <c r="H453" s="46" t="s">
        <v>404</v>
      </c>
      <c r="I453" s="46" t="s">
        <v>26</v>
      </c>
      <c r="J453" s="46" t="s">
        <v>404</v>
      </c>
      <c r="K453" s="46" t="s">
        <v>26</v>
      </c>
      <c r="L453" s="46" t="s">
        <v>404</v>
      </c>
    </row>
    <row r="454" spans="1:12" s="14" customFormat="1" ht="12.75" customHeight="1" x14ac:dyDescent="0.2">
      <c r="A454" s="47" t="s">
        <v>437</v>
      </c>
      <c r="B454" s="188">
        <v>397772474</v>
      </c>
      <c r="C454" s="188" t="s">
        <v>26</v>
      </c>
      <c r="D454" s="188" t="s">
        <v>26</v>
      </c>
      <c r="E454" s="188">
        <v>889800000</v>
      </c>
      <c r="F454" s="188">
        <v>891500000</v>
      </c>
      <c r="G454" s="188" t="s">
        <v>26</v>
      </c>
      <c r="H454" s="188">
        <v>856700000</v>
      </c>
      <c r="I454" s="188" t="s">
        <v>26</v>
      </c>
      <c r="J454" s="188">
        <v>1060500000</v>
      </c>
      <c r="K454" s="188" t="s">
        <v>26</v>
      </c>
      <c r="L454" s="193">
        <v>959471907</v>
      </c>
    </row>
    <row r="455" spans="1:12" s="14" customFormat="1" ht="12.75" customHeight="1" x14ac:dyDescent="0.2">
      <c r="A455" s="47" t="s">
        <v>438</v>
      </c>
      <c r="B455" s="198">
        <v>45553</v>
      </c>
      <c r="C455" s="56" t="s">
        <v>26</v>
      </c>
      <c r="D455" s="56" t="s">
        <v>26</v>
      </c>
      <c r="E455" s="56">
        <v>45667</v>
      </c>
      <c r="F455" s="56">
        <v>45189</v>
      </c>
      <c r="G455" s="56" t="s">
        <v>26</v>
      </c>
      <c r="H455" s="56">
        <v>45424</v>
      </c>
      <c r="I455" s="56" t="s">
        <v>26</v>
      </c>
      <c r="J455" s="56">
        <v>46519</v>
      </c>
      <c r="K455" s="56" t="s">
        <v>26</v>
      </c>
      <c r="L455" s="56">
        <v>44969</v>
      </c>
    </row>
    <row r="456" spans="1:12" s="14" customFormat="1" ht="12.75" customHeight="1" x14ac:dyDescent="0.2">
      <c r="A456" s="47" t="s">
        <v>53</v>
      </c>
      <c r="B456" s="205">
        <v>1.2500000000000001E-2</v>
      </c>
      <c r="C456" s="57" t="s">
        <v>26</v>
      </c>
      <c r="D456" s="57" t="s">
        <v>26</v>
      </c>
      <c r="E456" s="57">
        <v>5.0000000000000001E-3</v>
      </c>
      <c r="F456" s="205">
        <v>3.7499999999999999E-3</v>
      </c>
      <c r="G456" s="57" t="s">
        <v>26</v>
      </c>
      <c r="H456" s="57">
        <v>1E-3</v>
      </c>
      <c r="I456" s="57" t="s">
        <v>26</v>
      </c>
      <c r="J456" s="205">
        <v>5.0000000000000001E-4</v>
      </c>
      <c r="K456" s="57" t="s">
        <v>26</v>
      </c>
      <c r="L456" s="57">
        <v>1.6250000000000001E-2</v>
      </c>
    </row>
    <row r="457" spans="1:12" s="14" customFormat="1" ht="12.75" customHeight="1" x14ac:dyDescent="0.2">
      <c r="A457" s="47" t="s">
        <v>54</v>
      </c>
      <c r="B457" s="57" t="s">
        <v>526</v>
      </c>
      <c r="C457" s="57" t="s">
        <v>26</v>
      </c>
      <c r="D457" s="57" t="s">
        <v>26</v>
      </c>
      <c r="E457" s="57" t="s">
        <v>527</v>
      </c>
      <c r="F457" s="57" t="s">
        <v>528</v>
      </c>
      <c r="G457" s="57" t="s">
        <v>26</v>
      </c>
      <c r="H457" s="57" t="s">
        <v>529</v>
      </c>
      <c r="I457" s="57" t="s">
        <v>26</v>
      </c>
      <c r="J457" s="57" t="s">
        <v>530</v>
      </c>
      <c r="K457" s="57" t="s">
        <v>26</v>
      </c>
      <c r="L457" s="57" t="s">
        <v>531</v>
      </c>
    </row>
    <row r="458" spans="1:12" s="14" customFormat="1" ht="12.75" customHeight="1" x14ac:dyDescent="0.2">
      <c r="A458" s="47" t="s">
        <v>56</v>
      </c>
      <c r="B458" s="188" t="s">
        <v>23</v>
      </c>
      <c r="C458" s="196" t="s">
        <v>26</v>
      </c>
      <c r="D458" s="196" t="s">
        <v>26</v>
      </c>
      <c r="E458" s="196" t="s">
        <v>23</v>
      </c>
      <c r="F458" s="196" t="s">
        <v>23</v>
      </c>
      <c r="G458" s="196" t="s">
        <v>26</v>
      </c>
      <c r="H458" s="196" t="s">
        <v>23</v>
      </c>
      <c r="I458" s="196" t="s">
        <v>26</v>
      </c>
      <c r="J458" s="196" t="s">
        <v>23</v>
      </c>
      <c r="K458" s="196" t="s">
        <v>26</v>
      </c>
      <c r="L458" s="195" t="s">
        <v>23</v>
      </c>
    </row>
    <row r="459" spans="1:12" s="14" customFormat="1" ht="12.75" customHeight="1" x14ac:dyDescent="0.2">
      <c r="A459" s="13"/>
      <c r="B459" s="74"/>
      <c r="C459" s="74"/>
      <c r="D459" s="74"/>
      <c r="E459" s="74"/>
      <c r="F459" s="74"/>
      <c r="G459" s="13"/>
      <c r="H459" s="13"/>
      <c r="I459" s="13"/>
      <c r="J459" s="13"/>
      <c r="K459" s="13"/>
      <c r="L459" s="13"/>
    </row>
    <row r="460" spans="1:12" s="14" customFormat="1" ht="12.75" customHeight="1" x14ac:dyDescent="0.2">
      <c r="A460" s="47" t="s">
        <v>386</v>
      </c>
      <c r="B460" s="197" t="s">
        <v>532</v>
      </c>
      <c r="C460" s="197" t="s">
        <v>533</v>
      </c>
      <c r="D460" s="197" t="s">
        <v>534</v>
      </c>
      <c r="E460" s="197" t="s">
        <v>535</v>
      </c>
    </row>
    <row r="461" spans="1:12" s="14" customFormat="1" ht="12.75" customHeight="1" x14ac:dyDescent="0.2">
      <c r="A461" s="47" t="s">
        <v>398</v>
      </c>
      <c r="B461" s="198">
        <v>44642</v>
      </c>
      <c r="C461" s="198">
        <v>44713</v>
      </c>
      <c r="D461" s="198">
        <v>44658</v>
      </c>
      <c r="E461" s="198">
        <v>44713</v>
      </c>
    </row>
    <row r="462" spans="1:12" s="14" customFormat="1" ht="12.75" customHeight="1" x14ac:dyDescent="0.2">
      <c r="A462" s="47" t="s">
        <v>399</v>
      </c>
      <c r="B462" s="199" t="s">
        <v>400</v>
      </c>
      <c r="C462" s="199" t="s">
        <v>400</v>
      </c>
      <c r="D462" s="199" t="s">
        <v>400</v>
      </c>
      <c r="E462" s="199" t="s">
        <v>400</v>
      </c>
    </row>
    <row r="463" spans="1:12" s="14" customFormat="1" ht="12.75" customHeight="1" x14ac:dyDescent="0.2">
      <c r="A463" s="47" t="s">
        <v>401</v>
      </c>
      <c r="B463" s="199" t="s">
        <v>400</v>
      </c>
      <c r="C463" s="199" t="s">
        <v>400</v>
      </c>
      <c r="D463" s="199" t="s">
        <v>400</v>
      </c>
      <c r="E463" s="199" t="s">
        <v>400</v>
      </c>
    </row>
    <row r="464" spans="1:12" s="14" customFormat="1" ht="12.75" customHeight="1" x14ac:dyDescent="0.2">
      <c r="A464" s="47" t="s">
        <v>402</v>
      </c>
      <c r="B464" s="199" t="s">
        <v>404</v>
      </c>
      <c r="C464" s="199" t="s">
        <v>404</v>
      </c>
      <c r="D464" s="199" t="s">
        <v>403</v>
      </c>
      <c r="E464" s="199" t="s">
        <v>496</v>
      </c>
    </row>
    <row r="465" spans="1:5" s="14" customFormat="1" ht="12.75" customHeight="1" x14ac:dyDescent="0.2">
      <c r="A465" s="47" t="s">
        <v>405</v>
      </c>
      <c r="B465" s="200">
        <v>1500000000</v>
      </c>
      <c r="C465" s="200">
        <v>300000000</v>
      </c>
      <c r="D465" s="200">
        <v>1750000000</v>
      </c>
      <c r="E465" s="200">
        <v>1000000000</v>
      </c>
    </row>
    <row r="466" spans="1:5" s="14" customFormat="1" ht="12.75" customHeight="1" x14ac:dyDescent="0.2">
      <c r="A466" s="47" t="s">
        <v>406</v>
      </c>
      <c r="B466" s="200">
        <v>1500000000</v>
      </c>
      <c r="C466" s="200">
        <v>300000000</v>
      </c>
      <c r="D466" s="200">
        <v>1750000000</v>
      </c>
      <c r="E466" s="200">
        <v>1000000000</v>
      </c>
    </row>
    <row r="467" spans="1:5" s="14" customFormat="1" ht="12.75" customHeight="1" x14ac:dyDescent="0.2">
      <c r="A467" s="47" t="s">
        <v>407</v>
      </c>
      <c r="B467" s="201">
        <v>1</v>
      </c>
      <c r="C467" s="201">
        <v>1</v>
      </c>
      <c r="D467" s="201">
        <v>1.1829000000000001</v>
      </c>
      <c r="E467" s="201">
        <v>1.2537999999568443</v>
      </c>
    </row>
    <row r="468" spans="1:5" s="14" customFormat="1" ht="12.75" customHeight="1" x14ac:dyDescent="0.2">
      <c r="A468" s="47" t="s">
        <v>408</v>
      </c>
      <c r="B468" s="199" t="s">
        <v>410</v>
      </c>
      <c r="C468" s="199" t="s">
        <v>410</v>
      </c>
      <c r="D468" s="199" t="s">
        <v>410</v>
      </c>
      <c r="E468" s="199" t="s">
        <v>410</v>
      </c>
    </row>
    <row r="469" spans="1:5" s="14" customFormat="1" ht="12.75" customHeight="1" x14ac:dyDescent="0.2">
      <c r="A469" s="47" t="s">
        <v>411</v>
      </c>
      <c r="B469" s="198">
        <v>46093</v>
      </c>
      <c r="C469" s="198">
        <v>46093</v>
      </c>
      <c r="D469" s="198">
        <v>46458</v>
      </c>
      <c r="E469" s="198">
        <v>46185</v>
      </c>
    </row>
    <row r="470" spans="1:5" s="14" customFormat="1" ht="12.75" customHeight="1" x14ac:dyDescent="0.2">
      <c r="A470" s="47" t="s">
        <v>412</v>
      </c>
      <c r="B470" s="198">
        <v>46458</v>
      </c>
      <c r="C470" s="198">
        <v>46458</v>
      </c>
      <c r="D470" s="198">
        <v>46824</v>
      </c>
      <c r="E470" s="198">
        <v>46550</v>
      </c>
    </row>
    <row r="471" spans="1:5" s="14" customFormat="1" ht="12.75" customHeight="1" x14ac:dyDescent="0.2">
      <c r="A471" s="47" t="s">
        <v>413</v>
      </c>
      <c r="B471" s="202" t="s">
        <v>536</v>
      </c>
      <c r="C471" s="202" t="s">
        <v>536</v>
      </c>
      <c r="D471" s="202" t="s">
        <v>537</v>
      </c>
      <c r="E471" s="202" t="s">
        <v>538</v>
      </c>
    </row>
    <row r="472" spans="1:5" s="14" customFormat="1" ht="12.75" customHeight="1" x14ac:dyDescent="0.2">
      <c r="A472" s="47" t="s">
        <v>416</v>
      </c>
      <c r="B472" s="187" t="s">
        <v>321</v>
      </c>
      <c r="C472" s="187" t="s">
        <v>321</v>
      </c>
      <c r="D472" s="187" t="s">
        <v>321</v>
      </c>
      <c r="E472" s="187" t="s">
        <v>321</v>
      </c>
    </row>
    <row r="473" spans="1:5" s="14" customFormat="1" ht="12.75" customHeight="1" x14ac:dyDescent="0.2">
      <c r="A473" s="47" t="s">
        <v>417</v>
      </c>
      <c r="B473" s="199" t="s">
        <v>464</v>
      </c>
      <c r="C473" s="199" t="s">
        <v>464</v>
      </c>
      <c r="D473" s="199" t="s">
        <v>418</v>
      </c>
      <c r="E473" s="199" t="s">
        <v>507</v>
      </c>
    </row>
    <row r="474" spans="1:5" s="14" customFormat="1" ht="12.75" customHeight="1" x14ac:dyDescent="0.2">
      <c r="A474" s="47" t="s">
        <v>419</v>
      </c>
      <c r="B474" s="203" t="s">
        <v>539</v>
      </c>
      <c r="C474" s="203" t="s">
        <v>539</v>
      </c>
      <c r="D474" s="203" t="s">
        <v>540</v>
      </c>
      <c r="E474" s="203" t="s">
        <v>541</v>
      </c>
    </row>
    <row r="475" spans="1:5" s="14" customFormat="1" ht="12.75" customHeight="1" x14ac:dyDescent="0.2">
      <c r="A475" s="47" t="s">
        <v>430</v>
      </c>
      <c r="B475" s="205" t="s">
        <v>542</v>
      </c>
      <c r="C475" s="205" t="s">
        <v>542</v>
      </c>
      <c r="D475" s="205">
        <v>1.125E-2</v>
      </c>
      <c r="E475" s="205">
        <v>3.2129999999999999E-2</v>
      </c>
    </row>
    <row r="476" spans="1:5" s="14" customFormat="1" ht="12.75" customHeight="1" x14ac:dyDescent="0.2">
      <c r="A476" s="47" t="s">
        <v>431</v>
      </c>
      <c r="B476" s="205" t="s">
        <v>542</v>
      </c>
      <c r="C476" s="205" t="s">
        <v>542</v>
      </c>
      <c r="D476" s="205" t="s">
        <v>543</v>
      </c>
      <c r="E476" s="205" t="s">
        <v>544</v>
      </c>
    </row>
    <row r="477" spans="1:5" s="14" customFormat="1" ht="12.75" customHeight="1" x14ac:dyDescent="0.2">
      <c r="A477" s="47" t="s">
        <v>434</v>
      </c>
      <c r="B477" s="46" t="s">
        <v>26</v>
      </c>
      <c r="C477" s="46" t="s">
        <v>26</v>
      </c>
      <c r="D477" s="46" t="s">
        <v>435</v>
      </c>
      <c r="E477" s="46" t="s">
        <v>435</v>
      </c>
    </row>
    <row r="478" spans="1:5" s="14" customFormat="1" ht="12.75" customHeight="1" x14ac:dyDescent="0.2">
      <c r="A478" s="47" t="s">
        <v>436</v>
      </c>
      <c r="B478" s="46" t="s">
        <v>26</v>
      </c>
      <c r="C478" s="46" t="s">
        <v>26</v>
      </c>
      <c r="D478" s="46" t="s">
        <v>404</v>
      </c>
      <c r="E478" s="46" t="s">
        <v>404</v>
      </c>
    </row>
    <row r="479" spans="1:5" s="14" customFormat="1" ht="12.75" customHeight="1" x14ac:dyDescent="0.2">
      <c r="A479" s="47" t="s">
        <v>437</v>
      </c>
      <c r="B479" s="193" t="s">
        <v>26</v>
      </c>
      <c r="C479" s="193" t="s">
        <v>26</v>
      </c>
      <c r="D479" s="193">
        <v>1479414997.04</v>
      </c>
      <c r="E479" s="193">
        <v>797575370.89999998</v>
      </c>
    </row>
    <row r="480" spans="1:5" s="14" customFormat="1" ht="12.75" customHeight="1" x14ac:dyDescent="0.2">
      <c r="A480" s="47" t="s">
        <v>438</v>
      </c>
      <c r="B480" s="56" t="s">
        <v>26</v>
      </c>
      <c r="C480" s="56" t="s">
        <v>26</v>
      </c>
      <c r="D480" s="56">
        <v>46458</v>
      </c>
      <c r="E480" s="198">
        <v>46185</v>
      </c>
    </row>
    <row r="481" spans="1:12" s="14" customFormat="1" ht="12.75" customHeight="1" x14ac:dyDescent="0.2">
      <c r="A481" s="47" t="s">
        <v>53</v>
      </c>
      <c r="B481" s="57" t="s">
        <v>26</v>
      </c>
      <c r="C481" s="57" t="s">
        <v>26</v>
      </c>
      <c r="D481" s="57">
        <v>1.125E-2</v>
      </c>
      <c r="E481" s="205">
        <v>3.2129999999999999E-2</v>
      </c>
    </row>
    <row r="482" spans="1:12" s="14" customFormat="1" ht="12.75" customHeight="1" x14ac:dyDescent="0.2">
      <c r="A482" s="47" t="s">
        <v>54</v>
      </c>
      <c r="B482" s="57" t="s">
        <v>26</v>
      </c>
      <c r="C482" s="57" t="s">
        <v>26</v>
      </c>
      <c r="D482" s="57" t="s">
        <v>545</v>
      </c>
      <c r="E482" s="57" t="s">
        <v>546</v>
      </c>
    </row>
    <row r="483" spans="1:12" s="14" customFormat="1" ht="12.75" customHeight="1" x14ac:dyDescent="0.2">
      <c r="A483" s="47" t="s">
        <v>56</v>
      </c>
      <c r="B483" s="195" t="s">
        <v>26</v>
      </c>
      <c r="C483" s="195" t="s">
        <v>26</v>
      </c>
      <c r="D483" s="195" t="s">
        <v>23</v>
      </c>
      <c r="E483" s="195" t="s">
        <v>23</v>
      </c>
    </row>
    <row r="484" spans="1:12" s="14" customFormat="1" ht="12.75" customHeight="1" x14ac:dyDescent="0.2">
      <c r="A484" s="13"/>
      <c r="B484" s="74"/>
      <c r="C484" s="74"/>
      <c r="D484" s="74"/>
      <c r="E484" s="74"/>
      <c r="F484" s="74"/>
      <c r="G484" s="13"/>
      <c r="H484" s="13"/>
      <c r="I484" s="13"/>
    </row>
    <row r="485" spans="1:12" s="14" customFormat="1" ht="12.75" customHeight="1" x14ac:dyDescent="0.2">
      <c r="B485" s="206"/>
      <c r="C485" s="207"/>
      <c r="D485" s="207"/>
      <c r="E485" s="207"/>
      <c r="F485" s="207"/>
      <c r="G485" s="207"/>
      <c r="H485" s="208"/>
      <c r="I485" s="207"/>
      <c r="J485" s="207"/>
      <c r="K485" s="207"/>
      <c r="L485" s="207"/>
    </row>
    <row r="486" spans="1:12" s="14" customFormat="1" ht="12.75" customHeight="1" x14ac:dyDescent="0.2">
      <c r="B486" s="206"/>
      <c r="C486" s="207"/>
      <c r="D486" s="207"/>
      <c r="E486" s="207"/>
      <c r="F486" s="207"/>
      <c r="G486" s="207"/>
      <c r="H486" s="209"/>
      <c r="I486" s="207"/>
      <c r="J486" s="207"/>
      <c r="K486" s="207"/>
      <c r="L486" s="207"/>
    </row>
    <row r="487" spans="1:12" s="14" customFormat="1" ht="12.75" customHeight="1" x14ac:dyDescent="0.2"/>
    <row r="488" spans="1:12" ht="25.5" customHeight="1" x14ac:dyDescent="0.2">
      <c r="A488" s="1" t="s">
        <v>0</v>
      </c>
      <c r="B488" s="1"/>
      <c r="C488" s="1"/>
      <c r="D488" s="1"/>
      <c r="E488" s="1"/>
      <c r="F488" s="1"/>
      <c r="G488" s="1"/>
      <c r="H488" s="1"/>
      <c r="I488" s="1"/>
      <c r="J488" s="1"/>
      <c r="K488" s="1"/>
      <c r="L488" s="2"/>
    </row>
    <row r="489" spans="1:12" ht="25.5" customHeight="1" x14ac:dyDescent="0.2">
      <c r="A489" s="1"/>
      <c r="B489" s="1"/>
      <c r="C489" s="1"/>
      <c r="D489" s="1"/>
      <c r="E489" s="1"/>
      <c r="F489" s="1"/>
      <c r="G489" s="1"/>
      <c r="H489" s="1"/>
      <c r="I489" s="1"/>
      <c r="J489" s="1"/>
      <c r="K489" s="1"/>
      <c r="L489" s="2"/>
    </row>
    <row r="490" spans="1:12" ht="25.5" customHeight="1" x14ac:dyDescent="0.2">
      <c r="A490" s="3"/>
      <c r="B490" s="3"/>
      <c r="C490" s="3"/>
      <c r="D490" s="3"/>
      <c r="E490" s="3"/>
      <c r="F490" s="3"/>
      <c r="G490" s="3"/>
      <c r="H490" s="3"/>
      <c r="I490" s="3"/>
      <c r="J490" s="3"/>
      <c r="K490" s="3"/>
      <c r="L490" s="4"/>
    </row>
    <row r="491" spans="1:12" s="14" customFormat="1" ht="12.75" customHeight="1" x14ac:dyDescent="0.2">
      <c r="A491" s="13"/>
      <c r="B491" s="13"/>
      <c r="C491" s="13"/>
      <c r="D491" s="13"/>
      <c r="E491" s="13"/>
      <c r="F491" s="13"/>
      <c r="G491" s="13"/>
      <c r="H491" s="13"/>
      <c r="I491" s="13"/>
      <c r="J491" s="13"/>
      <c r="K491" s="13"/>
      <c r="L491" s="13"/>
    </row>
    <row r="492" spans="1:12" s="14" customFormat="1" x14ac:dyDescent="0.2">
      <c r="A492" s="12" t="s">
        <v>547</v>
      </c>
      <c r="B492" s="13"/>
      <c r="C492" s="13"/>
      <c r="D492" s="13"/>
      <c r="E492" s="13"/>
      <c r="F492" s="13"/>
      <c r="G492" s="13"/>
      <c r="H492" s="13"/>
      <c r="I492" s="13"/>
      <c r="J492" s="13"/>
      <c r="K492" s="13"/>
      <c r="L492" s="13"/>
    </row>
    <row r="493" spans="1:12" s="14" customFormat="1" x14ac:dyDescent="0.2">
      <c r="A493" s="12"/>
      <c r="B493" s="13"/>
      <c r="C493" s="13"/>
      <c r="D493" s="13"/>
      <c r="E493" s="13"/>
      <c r="F493" s="13"/>
      <c r="G493" s="13"/>
      <c r="H493" s="13"/>
      <c r="I493" s="13"/>
      <c r="J493" s="13"/>
      <c r="K493" s="13"/>
      <c r="L493" s="13"/>
    </row>
    <row r="494" spans="1:12" s="14" customFormat="1" ht="25.5" x14ac:dyDescent="0.2">
      <c r="A494" s="210" t="s">
        <v>548</v>
      </c>
      <c r="B494" s="211" t="s">
        <v>549</v>
      </c>
      <c r="C494" s="212"/>
      <c r="D494" s="213"/>
      <c r="E494" s="214" t="s">
        <v>550</v>
      </c>
      <c r="F494" s="214" t="s">
        <v>551</v>
      </c>
      <c r="G494" s="215" t="s">
        <v>552</v>
      </c>
      <c r="H494" s="216"/>
      <c r="I494" s="216"/>
      <c r="J494" s="217"/>
      <c r="K494" s="13"/>
      <c r="L494" s="13"/>
    </row>
    <row r="495" spans="1:12" s="14" customFormat="1" ht="52.5" customHeight="1" x14ac:dyDescent="0.2">
      <c r="A495" s="218" t="s">
        <v>553</v>
      </c>
      <c r="B495" s="219" t="s">
        <v>554</v>
      </c>
      <c r="C495" s="220"/>
      <c r="D495" s="221"/>
      <c r="E495" s="222" t="s">
        <v>555</v>
      </c>
      <c r="F495" s="223" t="s">
        <v>556</v>
      </c>
      <c r="G495" s="224" t="s">
        <v>557</v>
      </c>
      <c r="H495" s="225"/>
      <c r="I495" s="225"/>
      <c r="J495" s="226"/>
      <c r="K495" s="13"/>
      <c r="L495" s="13"/>
    </row>
    <row r="496" spans="1:12" s="14" customFormat="1" ht="141" customHeight="1" x14ac:dyDescent="0.2">
      <c r="A496" s="218" t="s">
        <v>558</v>
      </c>
      <c r="B496" s="219" t="s">
        <v>559</v>
      </c>
      <c r="C496" s="220"/>
      <c r="D496" s="221"/>
      <c r="E496" s="222" t="s">
        <v>560</v>
      </c>
      <c r="F496" s="223" t="s">
        <v>561</v>
      </c>
      <c r="G496" s="227" t="s">
        <v>562</v>
      </c>
      <c r="H496" s="228"/>
      <c r="I496" s="228"/>
      <c r="J496" s="229"/>
      <c r="K496" s="13"/>
      <c r="L496" s="13"/>
    </row>
    <row r="497" spans="1:12" s="14" customFormat="1" ht="52.5" customHeight="1" x14ac:dyDescent="0.2">
      <c r="A497" s="222" t="s">
        <v>563</v>
      </c>
      <c r="B497" s="219" t="s">
        <v>564</v>
      </c>
      <c r="C497" s="220"/>
      <c r="D497" s="221"/>
      <c r="E497" s="222" t="s">
        <v>565</v>
      </c>
      <c r="F497" s="223" t="s">
        <v>561</v>
      </c>
      <c r="G497" s="227" t="s">
        <v>566</v>
      </c>
      <c r="H497" s="228"/>
      <c r="I497" s="228"/>
      <c r="J497" s="229"/>
      <c r="K497" s="13"/>
      <c r="L497" s="13"/>
    </row>
    <row r="498" spans="1:12" s="14" customFormat="1" ht="114" customHeight="1" x14ac:dyDescent="0.2">
      <c r="A498" s="222" t="s">
        <v>567</v>
      </c>
      <c r="B498" s="227" t="s">
        <v>568</v>
      </c>
      <c r="C498" s="228"/>
      <c r="D498" s="229"/>
      <c r="E498" s="222" t="s">
        <v>569</v>
      </c>
      <c r="F498" s="223" t="s">
        <v>570</v>
      </c>
      <c r="G498" s="230" t="s">
        <v>571</v>
      </c>
      <c r="H498" s="231"/>
      <c r="I498" s="231"/>
      <c r="J498" s="232"/>
      <c r="K498" s="13"/>
      <c r="L498" s="13"/>
    </row>
    <row r="499" spans="1:12" s="14" customFormat="1" ht="51" customHeight="1" x14ac:dyDescent="0.2">
      <c r="A499" s="218" t="s">
        <v>572</v>
      </c>
      <c r="B499" s="227" t="s">
        <v>573</v>
      </c>
      <c r="C499" s="228"/>
      <c r="D499" s="229"/>
      <c r="E499" s="222" t="s">
        <v>569</v>
      </c>
      <c r="F499" s="223" t="s">
        <v>570</v>
      </c>
      <c r="G499" s="224" t="s">
        <v>574</v>
      </c>
      <c r="H499" s="225"/>
      <c r="I499" s="225"/>
      <c r="J499" s="226"/>
      <c r="K499" s="13"/>
      <c r="L499" s="13"/>
    </row>
    <row r="500" spans="1:12" s="14" customFormat="1" ht="53.45" customHeight="1" x14ac:dyDescent="0.2">
      <c r="A500" s="218" t="s">
        <v>575</v>
      </c>
      <c r="B500" s="219" t="s">
        <v>576</v>
      </c>
      <c r="C500" s="220"/>
      <c r="D500" s="221"/>
      <c r="E500" s="222" t="s">
        <v>577</v>
      </c>
      <c r="F500" s="223" t="s">
        <v>561</v>
      </c>
      <c r="G500" s="230" t="s">
        <v>578</v>
      </c>
      <c r="H500" s="231"/>
      <c r="I500" s="231"/>
      <c r="J500" s="232"/>
      <c r="K500" s="13"/>
      <c r="L500" s="13"/>
    </row>
    <row r="501" spans="1:12" s="14" customFormat="1" ht="64.5" customHeight="1" x14ac:dyDescent="0.2">
      <c r="A501" s="222" t="s">
        <v>579</v>
      </c>
      <c r="B501" s="233" t="s">
        <v>554</v>
      </c>
      <c r="C501" s="234"/>
      <c r="D501" s="235"/>
      <c r="E501" s="222" t="s">
        <v>580</v>
      </c>
      <c r="F501" s="223" t="s">
        <v>561</v>
      </c>
      <c r="G501" s="227" t="s">
        <v>581</v>
      </c>
      <c r="H501" s="228"/>
      <c r="I501" s="228"/>
      <c r="J501" s="229"/>
      <c r="K501" s="13"/>
      <c r="L501" s="13"/>
    </row>
    <row r="502" spans="1:12" s="14" customFormat="1" ht="78.75" customHeight="1" x14ac:dyDescent="0.2">
      <c r="A502" s="222" t="s">
        <v>582</v>
      </c>
      <c r="B502" s="219" t="s">
        <v>554</v>
      </c>
      <c r="C502" s="220"/>
      <c r="D502" s="221"/>
      <c r="E502" s="236" t="s">
        <v>583</v>
      </c>
      <c r="F502" s="223" t="s">
        <v>561</v>
      </c>
      <c r="G502" s="227" t="s">
        <v>584</v>
      </c>
      <c r="H502" s="228"/>
      <c r="I502" s="228"/>
      <c r="J502" s="229"/>
      <c r="K502" s="13"/>
      <c r="L502" s="13"/>
    </row>
    <row r="503" spans="1:12" ht="25.5" customHeight="1" x14ac:dyDescent="0.2">
      <c r="A503" s="1" t="s">
        <v>0</v>
      </c>
      <c r="B503" s="1"/>
      <c r="C503" s="1"/>
      <c r="D503" s="1"/>
      <c r="E503" s="1"/>
      <c r="F503" s="1"/>
      <c r="G503" s="1"/>
      <c r="H503" s="1"/>
      <c r="I503" s="1"/>
      <c r="J503" s="1"/>
      <c r="K503" s="1"/>
      <c r="L503" s="2"/>
    </row>
    <row r="504" spans="1:12" ht="25.5" customHeight="1" x14ac:dyDescent="0.2">
      <c r="A504" s="1"/>
      <c r="B504" s="1"/>
      <c r="C504" s="1"/>
      <c r="D504" s="1"/>
      <c r="E504" s="1"/>
      <c r="F504" s="1"/>
      <c r="G504" s="1"/>
      <c r="H504" s="1"/>
      <c r="I504" s="1"/>
      <c r="J504" s="1"/>
      <c r="K504" s="1"/>
      <c r="L504" s="2"/>
    </row>
    <row r="505" spans="1:12" ht="25.5" customHeight="1" x14ac:dyDescent="0.2">
      <c r="A505" s="3"/>
      <c r="B505" s="3"/>
      <c r="C505" s="3"/>
      <c r="D505" s="3"/>
      <c r="E505" s="3"/>
      <c r="F505" s="3"/>
      <c r="G505" s="3"/>
      <c r="H505" s="3"/>
      <c r="I505" s="3"/>
      <c r="J505" s="3"/>
      <c r="K505" s="3"/>
      <c r="L505" s="4"/>
    </row>
    <row r="506" spans="1:12" s="14" customFormat="1" ht="12.75" customHeight="1" x14ac:dyDescent="0.2">
      <c r="A506" s="12"/>
      <c r="B506" s="13"/>
      <c r="C506" s="13"/>
      <c r="D506" s="13"/>
      <c r="E506" s="13"/>
      <c r="F506" s="13"/>
      <c r="G506" s="13"/>
      <c r="H506" s="13"/>
      <c r="I506" s="13"/>
      <c r="J506" s="13"/>
      <c r="K506" s="13"/>
      <c r="L506" s="13"/>
    </row>
    <row r="507" spans="1:12" s="14" customFormat="1" ht="12.75" customHeight="1" x14ac:dyDescent="0.2">
      <c r="A507" s="13"/>
      <c r="B507" s="13"/>
      <c r="C507" s="13"/>
      <c r="D507" s="13"/>
      <c r="E507" s="13"/>
      <c r="F507" s="13"/>
      <c r="G507" s="13"/>
      <c r="H507" s="13"/>
      <c r="I507" s="13"/>
      <c r="J507" s="13"/>
      <c r="K507" s="13"/>
      <c r="L507" s="13"/>
    </row>
    <row r="508" spans="1:12" s="14" customFormat="1" x14ac:dyDescent="0.2">
      <c r="A508" s="12" t="s">
        <v>547</v>
      </c>
      <c r="B508" s="13"/>
      <c r="C508" s="13"/>
      <c r="D508" s="13"/>
      <c r="E508" s="13"/>
      <c r="F508" s="13"/>
      <c r="G508" s="13"/>
      <c r="H508" s="13"/>
      <c r="I508" s="13"/>
      <c r="J508" s="13"/>
      <c r="K508" s="13"/>
      <c r="L508" s="13"/>
    </row>
    <row r="509" spans="1:12" s="14" customFormat="1" x14ac:dyDescent="0.2">
      <c r="A509" s="12"/>
      <c r="B509" s="13"/>
      <c r="C509" s="13"/>
      <c r="D509" s="13"/>
      <c r="E509" s="13"/>
      <c r="F509" s="13"/>
      <c r="G509" s="13"/>
      <c r="H509" s="13"/>
      <c r="I509" s="13"/>
      <c r="J509" s="13"/>
      <c r="K509" s="13"/>
      <c r="L509" s="13"/>
    </row>
    <row r="510" spans="1:12" s="14" customFormat="1" ht="25.5" x14ac:dyDescent="0.2">
      <c r="A510" s="210" t="s">
        <v>548</v>
      </c>
      <c r="B510" s="211" t="s">
        <v>549</v>
      </c>
      <c r="C510" s="212"/>
      <c r="D510" s="213"/>
      <c r="E510" s="214" t="s">
        <v>550</v>
      </c>
      <c r="F510" s="214" t="s">
        <v>551</v>
      </c>
      <c r="G510" s="215" t="s">
        <v>552</v>
      </c>
      <c r="H510" s="216"/>
      <c r="I510" s="216"/>
      <c r="J510" s="217"/>
      <c r="K510" s="13"/>
      <c r="L510" s="13"/>
    </row>
    <row r="511" spans="1:12" s="14" customFormat="1" ht="140.25" customHeight="1" x14ac:dyDescent="0.2">
      <c r="A511" s="218" t="s">
        <v>585</v>
      </c>
      <c r="B511" s="219" t="s">
        <v>586</v>
      </c>
      <c r="C511" s="220"/>
      <c r="D511" s="221"/>
      <c r="E511" s="237" t="s">
        <v>587</v>
      </c>
      <c r="F511" s="238" t="s">
        <v>561</v>
      </c>
      <c r="G511" s="239" t="s">
        <v>588</v>
      </c>
      <c r="H511" s="240"/>
      <c r="I511" s="240"/>
      <c r="J511" s="241"/>
      <c r="K511" s="13"/>
      <c r="L511" s="13"/>
    </row>
    <row r="512" spans="1:12" s="14" customFormat="1" ht="146.25" customHeight="1" x14ac:dyDescent="0.2">
      <c r="A512" s="237" t="s">
        <v>589</v>
      </c>
      <c r="B512" s="242" t="s">
        <v>590</v>
      </c>
      <c r="C512" s="243"/>
      <c r="D512" s="244"/>
      <c r="E512" s="245" t="s">
        <v>591</v>
      </c>
      <c r="F512" s="238" t="s">
        <v>561</v>
      </c>
      <c r="G512" s="239" t="s">
        <v>592</v>
      </c>
      <c r="H512" s="240"/>
      <c r="I512" s="240"/>
      <c r="J512" s="241"/>
      <c r="K512" s="13"/>
      <c r="L512" s="13"/>
    </row>
    <row r="513" spans="1:12" s="14" customFormat="1" ht="146.25" customHeight="1" x14ac:dyDescent="0.2">
      <c r="A513" s="237" t="s">
        <v>593</v>
      </c>
      <c r="B513" s="242" t="s">
        <v>590</v>
      </c>
      <c r="C513" s="243"/>
      <c r="D513" s="244"/>
      <c r="E513" s="245" t="s">
        <v>594</v>
      </c>
      <c r="F513" s="238" t="s">
        <v>561</v>
      </c>
      <c r="G513" s="239" t="s">
        <v>595</v>
      </c>
      <c r="H513" s="240"/>
      <c r="I513" s="240"/>
      <c r="J513" s="241"/>
      <c r="K513" s="13"/>
      <c r="L513" s="13"/>
    </row>
    <row r="514" spans="1:12" s="14" customFormat="1" ht="163.5" customHeight="1" x14ac:dyDescent="0.2">
      <c r="A514" s="237" t="s">
        <v>596</v>
      </c>
      <c r="B514" s="246" t="s">
        <v>597</v>
      </c>
      <c r="C514" s="247"/>
      <c r="D514" s="248"/>
      <c r="E514" s="245" t="s">
        <v>598</v>
      </c>
      <c r="F514" s="238" t="s">
        <v>561</v>
      </c>
      <c r="G514" s="239" t="s">
        <v>599</v>
      </c>
      <c r="H514" s="240"/>
      <c r="I514" s="240"/>
      <c r="J514" s="241"/>
      <c r="K514" s="13"/>
      <c r="L514" s="13"/>
    </row>
    <row r="515" spans="1:12" s="14" customFormat="1" ht="25.5" customHeight="1" x14ac:dyDescent="0.2">
      <c r="A515" s="218" t="s">
        <v>600</v>
      </c>
      <c r="B515" s="219" t="s">
        <v>601</v>
      </c>
      <c r="C515" s="220"/>
      <c r="D515" s="221"/>
      <c r="E515" s="222" t="s">
        <v>602</v>
      </c>
      <c r="F515" s="223" t="s">
        <v>561</v>
      </c>
      <c r="G515" s="224" t="s">
        <v>603</v>
      </c>
      <c r="H515" s="225"/>
      <c r="I515" s="225"/>
      <c r="J515" s="226"/>
      <c r="K515" s="13"/>
      <c r="L515" s="13"/>
    </row>
    <row r="516" spans="1:12" s="14" customFormat="1" ht="25.5" customHeight="1" x14ac:dyDescent="0.2">
      <c r="A516" s="218" t="s">
        <v>604</v>
      </c>
      <c r="B516" s="219" t="s">
        <v>605</v>
      </c>
      <c r="C516" s="220"/>
      <c r="D516" s="221"/>
      <c r="E516" s="222" t="s">
        <v>606</v>
      </c>
      <c r="F516" s="223" t="s">
        <v>561</v>
      </c>
      <c r="G516" s="224" t="s">
        <v>607</v>
      </c>
      <c r="H516" s="225"/>
      <c r="I516" s="225"/>
      <c r="J516" s="226"/>
      <c r="K516" s="13"/>
      <c r="L516" s="13"/>
    </row>
    <row r="517" spans="1:12" s="14" customFormat="1" ht="25.5" customHeight="1" x14ac:dyDescent="0.2">
      <c r="A517" s="218" t="s">
        <v>608</v>
      </c>
      <c r="B517" s="219" t="s">
        <v>576</v>
      </c>
      <c r="C517" s="220"/>
      <c r="D517" s="221"/>
      <c r="E517" s="222" t="s">
        <v>606</v>
      </c>
      <c r="F517" s="223" t="s">
        <v>561</v>
      </c>
      <c r="G517" s="224" t="s">
        <v>609</v>
      </c>
      <c r="H517" s="225"/>
      <c r="I517" s="225"/>
      <c r="J517" s="226"/>
      <c r="K517" s="13"/>
      <c r="L517" s="13"/>
    </row>
    <row r="518" spans="1:12" s="14" customFormat="1" ht="25.5" customHeight="1" x14ac:dyDescent="0.2">
      <c r="A518" s="13" t="s">
        <v>610</v>
      </c>
      <c r="B518" s="13"/>
      <c r="C518" s="13"/>
      <c r="D518" s="13"/>
      <c r="E518" s="13"/>
      <c r="F518" s="13"/>
      <c r="G518" s="13"/>
      <c r="H518" s="13"/>
      <c r="I518" s="13"/>
      <c r="J518" s="13"/>
      <c r="K518" s="13"/>
      <c r="L518" s="13"/>
    </row>
    <row r="519" spans="1:12" s="14" customFormat="1" ht="25.5" customHeight="1" x14ac:dyDescent="0.2">
      <c r="A519" s="249"/>
      <c r="B519" s="250"/>
      <c r="C519" s="250"/>
      <c r="D519" s="250"/>
      <c r="E519" s="251"/>
      <c r="F519" s="252"/>
      <c r="G519" s="251"/>
      <c r="H519" s="251"/>
      <c r="I519" s="251"/>
      <c r="J519" s="251"/>
      <c r="K519" s="62"/>
      <c r="L519" s="62"/>
    </row>
    <row r="520" spans="1:12" s="14" customFormat="1" ht="14.25" x14ac:dyDescent="0.2">
      <c r="A520" s="61" t="s">
        <v>611</v>
      </c>
      <c r="B520" s="13"/>
      <c r="C520" s="13"/>
      <c r="D520" s="13"/>
      <c r="E520" s="13"/>
      <c r="F520" s="13"/>
      <c r="G520" s="13"/>
      <c r="H520" s="13"/>
      <c r="I520" s="13"/>
      <c r="J520" s="13"/>
      <c r="K520" s="13"/>
      <c r="L520" s="13"/>
    </row>
    <row r="521" spans="1:12" ht="25.5" customHeight="1" x14ac:dyDescent="0.2">
      <c r="A521" s="1" t="s">
        <v>0</v>
      </c>
      <c r="B521" s="1"/>
      <c r="C521" s="1"/>
      <c r="D521" s="1"/>
      <c r="E521" s="1"/>
      <c r="F521" s="1"/>
      <c r="G521" s="1"/>
      <c r="H521" s="1"/>
      <c r="I521" s="1"/>
      <c r="J521" s="1"/>
      <c r="K521" s="1"/>
      <c r="L521" s="2"/>
    </row>
    <row r="522" spans="1:12" ht="25.5" customHeight="1" x14ac:dyDescent="0.2">
      <c r="A522" s="1"/>
      <c r="B522" s="1"/>
      <c r="C522" s="1"/>
      <c r="D522" s="1"/>
      <c r="E522" s="1"/>
      <c r="F522" s="1"/>
      <c r="G522" s="1"/>
      <c r="H522" s="1"/>
      <c r="I522" s="1"/>
      <c r="J522" s="1"/>
      <c r="K522" s="1"/>
      <c r="L522" s="2"/>
    </row>
    <row r="523" spans="1:12" ht="25.5" customHeight="1" x14ac:dyDescent="0.2">
      <c r="A523" s="3"/>
      <c r="B523" s="3"/>
      <c r="C523" s="3"/>
      <c r="D523" s="3"/>
      <c r="E523" s="3"/>
      <c r="F523" s="3"/>
      <c r="G523" s="3"/>
      <c r="H523" s="3"/>
      <c r="I523" s="3"/>
      <c r="J523" s="3"/>
      <c r="K523" s="3"/>
      <c r="L523" s="4"/>
    </row>
    <row r="524" spans="1:12" s="14" customFormat="1" x14ac:dyDescent="0.2">
      <c r="A524" s="13"/>
      <c r="B524" s="13"/>
      <c r="C524" s="13"/>
      <c r="D524" s="13"/>
      <c r="E524" s="13"/>
      <c r="F524" s="13"/>
      <c r="G524" s="13"/>
      <c r="H524" s="13"/>
      <c r="I524" s="13"/>
      <c r="J524" s="13"/>
      <c r="K524" s="13"/>
      <c r="L524" s="13"/>
    </row>
    <row r="525" spans="1:12" s="14" customFormat="1" ht="13.5" thickBot="1" x14ac:dyDescent="0.25">
      <c r="A525" s="12" t="s">
        <v>612</v>
      </c>
      <c r="B525" s="13"/>
      <c r="C525" s="13"/>
      <c r="D525" s="13"/>
      <c r="E525" s="13"/>
      <c r="F525" s="13"/>
      <c r="G525" s="13"/>
      <c r="H525" s="13"/>
      <c r="I525" s="13"/>
      <c r="J525" s="13"/>
      <c r="K525" s="13"/>
      <c r="L525" s="13"/>
    </row>
    <row r="526" spans="1:12" s="14" customFormat="1" x14ac:dyDescent="0.2">
      <c r="A526" s="253" t="s">
        <v>613</v>
      </c>
      <c r="B526" s="254" t="s">
        <v>614</v>
      </c>
      <c r="C526" s="255"/>
      <c r="D526" s="256"/>
      <c r="E526" s="257" t="s">
        <v>615</v>
      </c>
      <c r="F526" s="258"/>
      <c r="G526" s="258"/>
      <c r="H526" s="258"/>
      <c r="I526" s="258"/>
      <c r="J526" s="258"/>
      <c r="K526" s="13"/>
      <c r="L526" s="13"/>
    </row>
    <row r="527" spans="1:12" s="14" customFormat="1" ht="30.75" customHeight="1" x14ac:dyDescent="0.2">
      <c r="A527" s="218" t="s">
        <v>616</v>
      </c>
      <c r="B527" s="259" t="s">
        <v>617</v>
      </c>
      <c r="C527" s="260"/>
      <c r="D527" s="260"/>
      <c r="E527" s="261" t="s">
        <v>618</v>
      </c>
      <c r="F527" s="261"/>
      <c r="G527" s="261"/>
      <c r="H527" s="261"/>
      <c r="I527" s="16"/>
      <c r="J527" s="16"/>
      <c r="K527" s="13"/>
      <c r="L527" s="13"/>
    </row>
    <row r="528" spans="1:12" s="14" customFormat="1" ht="54" customHeight="1" x14ac:dyDescent="0.2">
      <c r="A528" s="218" t="s">
        <v>619</v>
      </c>
      <c r="B528" s="261" t="s">
        <v>620</v>
      </c>
      <c r="C528" s="261"/>
      <c r="D528" s="261"/>
      <c r="E528" s="261" t="s">
        <v>621</v>
      </c>
      <c r="F528" s="261"/>
      <c r="G528" s="261"/>
      <c r="H528" s="261"/>
      <c r="I528" s="16"/>
      <c r="J528" s="16"/>
      <c r="K528" s="13"/>
      <c r="L528" s="13"/>
    </row>
    <row r="529" spans="1:12" s="14" customFormat="1" ht="26.45" customHeight="1" x14ac:dyDescent="0.2">
      <c r="A529" s="218" t="s">
        <v>118</v>
      </c>
      <c r="B529" s="259" t="s">
        <v>622</v>
      </c>
      <c r="C529" s="260"/>
      <c r="D529" s="260"/>
      <c r="E529" s="261" t="s">
        <v>623</v>
      </c>
      <c r="F529" s="261"/>
      <c r="G529" s="261"/>
      <c r="H529" s="261"/>
      <c r="I529" s="16"/>
      <c r="J529" s="16"/>
      <c r="K529" s="13"/>
      <c r="L529" s="13"/>
    </row>
    <row r="530" spans="1:12" s="14" customFormat="1" ht="27" customHeight="1" x14ac:dyDescent="0.2">
      <c r="A530" s="218" t="s">
        <v>624</v>
      </c>
      <c r="B530" s="259" t="s">
        <v>625</v>
      </c>
      <c r="C530" s="260"/>
      <c r="D530" s="260"/>
      <c r="E530" s="262" t="s">
        <v>626</v>
      </c>
      <c r="F530" s="262"/>
      <c r="G530" s="262"/>
      <c r="H530" s="262"/>
      <c r="I530" s="16"/>
      <c r="J530" s="16"/>
      <c r="K530" s="13"/>
      <c r="L530" s="13"/>
    </row>
    <row r="531" spans="1:12" s="14" customFormat="1" ht="27.75" customHeight="1" x14ac:dyDescent="0.2">
      <c r="A531" s="218" t="s">
        <v>627</v>
      </c>
      <c r="B531" s="259" t="s">
        <v>628</v>
      </c>
      <c r="C531" s="260"/>
      <c r="D531" s="260"/>
      <c r="E531" s="262" t="s">
        <v>621</v>
      </c>
      <c r="F531" s="262"/>
      <c r="G531" s="262"/>
      <c r="H531" s="262"/>
      <c r="I531" s="16"/>
      <c r="J531" s="16"/>
      <c r="K531" s="13"/>
      <c r="L531" s="13"/>
    </row>
    <row r="532" spans="1:12" s="14" customFormat="1" ht="38.25" customHeight="1" x14ac:dyDescent="0.2">
      <c r="A532" s="218" t="s">
        <v>629</v>
      </c>
      <c r="B532" s="259" t="s">
        <v>630</v>
      </c>
      <c r="C532" s="260"/>
      <c r="D532" s="260"/>
      <c r="E532" s="262" t="s">
        <v>631</v>
      </c>
      <c r="F532" s="262"/>
      <c r="G532" s="262"/>
      <c r="H532" s="262"/>
      <c r="I532" s="16"/>
      <c r="J532" s="16"/>
      <c r="K532" s="13"/>
      <c r="L532" s="13"/>
    </row>
    <row r="533" spans="1:12" s="14" customFormat="1" x14ac:dyDescent="0.2">
      <c r="A533" s="13"/>
      <c r="B533" s="13"/>
      <c r="C533" s="13"/>
      <c r="D533" s="13"/>
      <c r="E533" s="13"/>
      <c r="F533" s="13"/>
      <c r="G533" s="13"/>
      <c r="H533" s="13"/>
      <c r="I533" s="13"/>
      <c r="J533" s="13"/>
      <c r="K533" s="13"/>
      <c r="L533" s="13"/>
    </row>
    <row r="534" spans="1:12" s="14" customFormat="1" x14ac:dyDescent="0.2">
      <c r="A534" s="13"/>
      <c r="B534" s="13"/>
      <c r="C534" s="13"/>
      <c r="D534" s="13"/>
      <c r="E534" s="13"/>
      <c r="F534" s="13"/>
      <c r="G534" s="13"/>
      <c r="H534" s="13"/>
      <c r="I534" s="13"/>
      <c r="J534" s="13"/>
      <c r="K534" s="13"/>
      <c r="L534" s="13"/>
    </row>
    <row r="535" spans="1:12" s="14" customFormat="1" x14ac:dyDescent="0.2">
      <c r="A535" s="12" t="s">
        <v>632</v>
      </c>
      <c r="B535" s="13"/>
      <c r="C535" s="13"/>
      <c r="D535" s="13"/>
      <c r="E535" s="13"/>
      <c r="F535" s="13"/>
      <c r="G535" s="13"/>
      <c r="H535" s="13"/>
      <c r="I535" s="13"/>
      <c r="J535" s="13"/>
      <c r="K535" s="13"/>
      <c r="L535" s="13"/>
    </row>
    <row r="536" spans="1:12" s="14" customFormat="1" x14ac:dyDescent="0.2">
      <c r="A536" s="13"/>
      <c r="B536" s="13"/>
      <c r="C536" s="13"/>
      <c r="D536" s="13"/>
      <c r="E536" s="13"/>
      <c r="F536" s="13"/>
      <c r="G536" s="13"/>
      <c r="H536" s="13"/>
      <c r="I536" s="13"/>
      <c r="J536" s="13"/>
      <c r="K536" s="13"/>
      <c r="L536" s="13"/>
    </row>
    <row r="537" spans="1:12" s="14" customFormat="1" x14ac:dyDescent="0.2">
      <c r="A537" s="263" t="s">
        <v>633</v>
      </c>
      <c r="B537" s="264" t="s">
        <v>634</v>
      </c>
      <c r="C537" s="265"/>
      <c r="D537" s="265"/>
      <c r="E537" s="265"/>
      <c r="F537" s="265"/>
      <c r="G537" s="265"/>
      <c r="H537" s="265"/>
      <c r="I537" s="265"/>
      <c r="J537" s="265"/>
      <c r="K537" s="266"/>
      <c r="L537" s="13"/>
    </row>
    <row r="538" spans="1:12" s="14" customFormat="1" ht="15.75" x14ac:dyDescent="0.25">
      <c r="A538" s="267"/>
      <c r="B538" s="268"/>
      <c r="C538" s="269"/>
      <c r="D538" s="269"/>
      <c r="E538" s="269"/>
      <c r="F538" s="269"/>
      <c r="G538" s="269"/>
      <c r="H538" s="269"/>
      <c r="I538" s="269"/>
      <c r="J538" s="269"/>
      <c r="K538" s="270"/>
      <c r="L538" s="13"/>
    </row>
    <row r="539" spans="1:12" s="14" customFormat="1" ht="15.75" x14ac:dyDescent="0.25">
      <c r="A539" s="267"/>
      <c r="B539" s="268"/>
      <c r="C539" s="269"/>
      <c r="D539" s="269"/>
      <c r="E539" s="269"/>
      <c r="F539" s="269"/>
      <c r="G539" s="269"/>
      <c r="H539" s="269"/>
      <c r="I539" s="269"/>
      <c r="J539" s="269"/>
      <c r="K539" s="270"/>
      <c r="L539" s="13"/>
    </row>
    <row r="540" spans="1:12" s="14" customFormat="1" ht="15.75" x14ac:dyDescent="0.25">
      <c r="A540" s="267"/>
      <c r="B540" s="268"/>
      <c r="C540" s="269"/>
      <c r="D540" s="269"/>
      <c r="E540" s="269"/>
      <c r="F540" s="269"/>
      <c r="G540" s="269"/>
      <c r="H540" s="269"/>
      <c r="I540" s="269"/>
      <c r="J540" s="269"/>
      <c r="K540" s="270"/>
      <c r="L540" s="13"/>
    </row>
    <row r="541" spans="1:12" s="14" customFormat="1" ht="15.75" x14ac:dyDescent="0.25">
      <c r="A541" s="267"/>
      <c r="B541" s="268"/>
      <c r="C541" s="269"/>
      <c r="D541" s="269"/>
      <c r="E541" s="269"/>
      <c r="F541" s="269"/>
      <c r="G541" s="269"/>
      <c r="H541" s="269"/>
      <c r="I541" s="269"/>
      <c r="J541" s="269"/>
      <c r="K541" s="270"/>
      <c r="L541" s="13"/>
    </row>
    <row r="542" spans="1:12" s="14" customFormat="1" ht="15.75" x14ac:dyDescent="0.25">
      <c r="A542" s="271"/>
      <c r="B542" s="272"/>
      <c r="C542" s="273"/>
      <c r="D542" s="273"/>
      <c r="E542" s="273"/>
      <c r="F542" s="273"/>
      <c r="G542" s="273"/>
      <c r="H542" s="273"/>
      <c r="I542" s="273"/>
      <c r="J542" s="273"/>
      <c r="K542" s="274"/>
      <c r="L542" s="13"/>
    </row>
    <row r="543" spans="1:12" x14ac:dyDescent="0.2">
      <c r="A543" s="263" t="s">
        <v>635</v>
      </c>
      <c r="B543" s="275" t="s">
        <v>636</v>
      </c>
      <c r="C543" s="276"/>
      <c r="D543" s="277"/>
      <c r="E543" s="276"/>
      <c r="F543" s="276"/>
      <c r="G543" s="276"/>
      <c r="H543" s="276"/>
      <c r="I543" s="276"/>
      <c r="J543" s="276"/>
      <c r="K543" s="278"/>
      <c r="L543" s="5"/>
    </row>
    <row r="544" spans="1:12" x14ac:dyDescent="0.2">
      <c r="A544" s="279"/>
      <c r="B544" s="280" t="s">
        <v>144</v>
      </c>
      <c r="C544" s="281" t="s">
        <v>637</v>
      </c>
      <c r="D544" s="281"/>
      <c r="E544" s="281"/>
      <c r="F544" s="281"/>
      <c r="G544" s="281"/>
      <c r="H544" s="281"/>
      <c r="I544" s="282"/>
      <c r="J544" s="282"/>
      <c r="K544" s="283"/>
      <c r="L544" s="5"/>
    </row>
    <row r="545" spans="1:12" x14ac:dyDescent="0.2">
      <c r="A545" s="279"/>
      <c r="B545" s="280" t="s">
        <v>166</v>
      </c>
      <c r="C545" s="281" t="s">
        <v>638</v>
      </c>
      <c r="D545" s="281"/>
      <c r="E545" s="281"/>
      <c r="F545" s="281"/>
      <c r="G545" s="281"/>
      <c r="H545" s="281"/>
      <c r="I545" s="282"/>
      <c r="J545" s="282"/>
      <c r="K545" s="283"/>
      <c r="L545" s="5"/>
    </row>
    <row r="546" spans="1:12" x14ac:dyDescent="0.2">
      <c r="A546" s="279"/>
      <c r="B546" s="280" t="s">
        <v>639</v>
      </c>
      <c r="C546" s="281" t="s">
        <v>640</v>
      </c>
      <c r="D546" s="281"/>
      <c r="E546" s="281"/>
      <c r="F546" s="281"/>
      <c r="G546" s="281"/>
      <c r="H546" s="281"/>
      <c r="I546" s="282"/>
      <c r="J546" s="282"/>
      <c r="K546" s="283"/>
      <c r="L546" s="5"/>
    </row>
    <row r="547" spans="1:12" x14ac:dyDescent="0.2">
      <c r="A547" s="279"/>
      <c r="B547" s="280" t="s">
        <v>641</v>
      </c>
      <c r="C547" s="281" t="s">
        <v>642</v>
      </c>
      <c r="D547" s="281"/>
      <c r="E547" s="281"/>
      <c r="F547" s="281"/>
      <c r="G547" s="281"/>
      <c r="H547" s="281"/>
      <c r="I547" s="282"/>
      <c r="J547" s="282"/>
      <c r="K547" s="283"/>
      <c r="L547" s="5"/>
    </row>
    <row r="548" spans="1:12" x14ac:dyDescent="0.2">
      <c r="A548" s="279"/>
      <c r="B548" s="280" t="s">
        <v>643</v>
      </c>
      <c r="C548" s="281" t="s">
        <v>644</v>
      </c>
      <c r="D548" s="281"/>
      <c r="E548" s="281"/>
      <c r="F548" s="281"/>
      <c r="G548" s="281"/>
      <c r="H548" s="281"/>
      <c r="I548" s="282"/>
      <c r="J548" s="282"/>
      <c r="K548" s="283"/>
      <c r="L548" s="5"/>
    </row>
    <row r="549" spans="1:12" x14ac:dyDescent="0.2">
      <c r="A549" s="279"/>
      <c r="B549" s="284" t="s">
        <v>645</v>
      </c>
      <c r="C549" s="285"/>
      <c r="D549" s="285"/>
      <c r="E549" s="285"/>
      <c r="F549" s="285"/>
      <c r="G549" s="285"/>
      <c r="H549" s="285"/>
      <c r="I549" s="285"/>
      <c r="J549" s="285"/>
      <c r="K549" s="286"/>
      <c r="L549" s="5"/>
    </row>
    <row r="550" spans="1:12" x14ac:dyDescent="0.2">
      <c r="A550" s="279"/>
      <c r="B550" s="284"/>
      <c r="C550" s="285"/>
      <c r="D550" s="285"/>
      <c r="E550" s="285"/>
      <c r="F550" s="285"/>
      <c r="G550" s="285"/>
      <c r="H550" s="285"/>
      <c r="I550" s="285"/>
      <c r="J550" s="285"/>
      <c r="K550" s="286"/>
      <c r="L550" s="5"/>
    </row>
    <row r="551" spans="1:12" ht="15.75" x14ac:dyDescent="0.25">
      <c r="A551" s="287"/>
      <c r="B551" s="288"/>
      <c r="C551" s="289"/>
      <c r="D551" s="289"/>
      <c r="E551" s="290"/>
      <c r="F551" s="290"/>
      <c r="G551" s="290"/>
      <c r="H551" s="290"/>
      <c r="I551" s="290"/>
      <c r="J551" s="290"/>
      <c r="K551" s="291"/>
      <c r="L551" s="5"/>
    </row>
    <row r="552" spans="1:12" x14ac:dyDescent="0.2">
      <c r="A552" s="292" t="s">
        <v>646</v>
      </c>
      <c r="B552" s="293" t="s">
        <v>647</v>
      </c>
      <c r="C552" s="294"/>
      <c r="D552" s="294"/>
      <c r="E552" s="294"/>
      <c r="F552" s="294"/>
      <c r="G552" s="294"/>
      <c r="H552" s="294"/>
      <c r="I552" s="294"/>
      <c r="J552" s="294"/>
      <c r="K552" s="295"/>
      <c r="L552" s="5"/>
    </row>
    <row r="553" spans="1:12" x14ac:dyDescent="0.2">
      <c r="A553" s="296"/>
      <c r="B553" s="297"/>
      <c r="C553" s="298"/>
      <c r="D553" s="298"/>
      <c r="E553" s="298"/>
      <c r="F553" s="298"/>
      <c r="G553" s="298"/>
      <c r="H553" s="298"/>
      <c r="I553" s="298"/>
      <c r="J553" s="298"/>
      <c r="K553" s="299"/>
      <c r="L553" s="5"/>
    </row>
    <row r="554" spans="1:12" x14ac:dyDescent="0.2">
      <c r="A554" s="292" t="s">
        <v>648</v>
      </c>
      <c r="B554" s="293" t="s">
        <v>649</v>
      </c>
      <c r="C554" s="294"/>
      <c r="D554" s="294"/>
      <c r="E554" s="294"/>
      <c r="F554" s="294"/>
      <c r="G554" s="294"/>
      <c r="H554" s="294"/>
      <c r="I554" s="294"/>
      <c r="J554" s="294"/>
      <c r="K554" s="295"/>
      <c r="L554" s="300"/>
    </row>
    <row r="555" spans="1:12" x14ac:dyDescent="0.2">
      <c r="A555" s="296"/>
      <c r="B555" s="297"/>
      <c r="C555" s="298"/>
      <c r="D555" s="298"/>
      <c r="E555" s="298"/>
      <c r="F555" s="298"/>
      <c r="G555" s="298"/>
      <c r="H555" s="298"/>
      <c r="I555" s="298"/>
      <c r="J555" s="298"/>
      <c r="K555" s="299"/>
      <c r="L555" s="301"/>
    </row>
    <row r="556" spans="1:12" s="14" customFormat="1" x14ac:dyDescent="0.2">
      <c r="A556" s="302"/>
      <c r="B556" s="62"/>
      <c r="C556" s="62"/>
      <c r="D556" s="62"/>
      <c r="E556" s="62"/>
      <c r="F556" s="62"/>
      <c r="G556" s="62"/>
      <c r="H556" s="62"/>
      <c r="I556" s="62"/>
      <c r="J556" s="62"/>
      <c r="K556" s="62"/>
      <c r="L556" s="62"/>
    </row>
    <row r="557" spans="1:12" s="14" customFormat="1" ht="14.25" x14ac:dyDescent="0.2">
      <c r="A557" s="61"/>
      <c r="B557" s="62"/>
      <c r="C557" s="62"/>
      <c r="D557" s="62"/>
      <c r="E557" s="62"/>
      <c r="F557" s="62"/>
      <c r="G557" s="62"/>
      <c r="H557" s="62"/>
      <c r="I557" s="62"/>
      <c r="J557" s="62"/>
      <c r="K557" s="62"/>
      <c r="L557" s="62"/>
    </row>
    <row r="558" spans="1:12" s="303" customFormat="1" ht="14.25" x14ac:dyDescent="0.2">
      <c r="A558" s="61"/>
      <c r="B558" s="61"/>
      <c r="C558" s="61"/>
      <c r="D558" s="61"/>
      <c r="E558" s="61"/>
      <c r="F558" s="61"/>
      <c r="G558" s="61"/>
      <c r="H558" s="61"/>
      <c r="I558" s="61"/>
      <c r="J558" s="61"/>
      <c r="K558" s="61"/>
      <c r="L558" s="64"/>
    </row>
    <row r="559" spans="1:12" s="303" customFormat="1" ht="14.25" x14ac:dyDescent="0.2">
      <c r="A559" s="61"/>
      <c r="B559" s="61"/>
      <c r="C559" s="61"/>
      <c r="D559" s="61"/>
      <c r="E559" s="61"/>
      <c r="F559" s="61"/>
      <c r="G559" s="61"/>
      <c r="H559" s="61"/>
      <c r="I559" s="61"/>
      <c r="J559" s="61"/>
      <c r="K559" s="61"/>
      <c r="L559" s="64"/>
    </row>
    <row r="560" spans="1:12" s="303" customFormat="1" ht="14.25" x14ac:dyDescent="0.2">
      <c r="A560" s="61"/>
      <c r="B560" s="61"/>
      <c r="C560" s="61"/>
      <c r="D560" s="61"/>
      <c r="E560" s="61"/>
      <c r="F560" s="61"/>
      <c r="G560" s="61"/>
      <c r="H560" s="61"/>
      <c r="I560" s="61"/>
      <c r="J560" s="61"/>
      <c r="K560" s="61"/>
      <c r="L560" s="64"/>
    </row>
    <row r="561" spans="1:12" ht="14.25" x14ac:dyDescent="0.2">
      <c r="A561" s="61"/>
      <c r="B561" s="61"/>
      <c r="C561" s="61"/>
      <c r="D561" s="61"/>
      <c r="E561" s="61"/>
      <c r="F561" s="61"/>
      <c r="G561" s="61"/>
      <c r="H561" s="61"/>
      <c r="I561" s="61"/>
      <c r="J561" s="61"/>
      <c r="K561" s="61"/>
      <c r="L561" s="304"/>
    </row>
    <row r="562" spans="1:12" ht="14.25" x14ac:dyDescent="0.2">
      <c r="A562" s="61"/>
      <c r="B562" s="61"/>
      <c r="C562" s="61"/>
      <c r="D562" s="61"/>
      <c r="E562" s="61"/>
      <c r="F562" s="61"/>
      <c r="G562" s="61"/>
      <c r="H562" s="61"/>
      <c r="I562" s="61"/>
      <c r="J562" s="61"/>
      <c r="K562" s="61"/>
      <c r="L562" s="301"/>
    </row>
    <row r="563" spans="1:12" ht="14.25" x14ac:dyDescent="0.2">
      <c r="A563" s="61"/>
      <c r="B563" s="61"/>
      <c r="C563" s="61"/>
      <c r="D563" s="61"/>
      <c r="E563" s="61"/>
      <c r="F563" s="61"/>
      <c r="G563" s="61"/>
      <c r="H563" s="61"/>
      <c r="I563" s="61"/>
      <c r="J563" s="61"/>
      <c r="K563" s="61"/>
      <c r="L563" s="301"/>
    </row>
    <row r="564" spans="1:12" s="303" customFormat="1" ht="14.25" x14ac:dyDescent="0.2">
      <c r="A564" s="61"/>
      <c r="B564" s="61"/>
      <c r="C564" s="61"/>
      <c r="D564" s="61"/>
      <c r="E564" s="61"/>
      <c r="F564" s="61"/>
      <c r="G564" s="61"/>
      <c r="H564" s="61"/>
      <c r="I564" s="61"/>
      <c r="J564" s="61"/>
      <c r="K564" s="61"/>
      <c r="L564" s="64"/>
    </row>
    <row r="565" spans="1:12" s="303" customFormat="1" ht="14.25" x14ac:dyDescent="0.2">
      <c r="A565" s="61"/>
      <c r="B565" s="61"/>
      <c r="C565" s="61"/>
      <c r="D565" s="61"/>
      <c r="E565" s="61"/>
      <c r="F565" s="61"/>
      <c r="G565" s="61"/>
      <c r="H565" s="61"/>
      <c r="I565" s="61"/>
      <c r="J565" s="61"/>
      <c r="K565" s="61"/>
      <c r="L565" s="64"/>
    </row>
    <row r="566" spans="1:12" ht="14.25" x14ac:dyDescent="0.2">
      <c r="A566" s="61"/>
      <c r="B566" s="61"/>
      <c r="C566" s="61"/>
      <c r="D566" s="61"/>
      <c r="E566" s="61"/>
      <c r="F566" s="61"/>
      <c r="G566" s="61"/>
      <c r="H566" s="61"/>
      <c r="I566" s="61"/>
      <c r="J566" s="61"/>
      <c r="K566" s="61"/>
      <c r="L566" s="301"/>
    </row>
    <row r="567" spans="1:12" ht="14.25" x14ac:dyDescent="0.2">
      <c r="A567" s="61"/>
      <c r="B567" s="61"/>
      <c r="C567" s="61"/>
      <c r="D567" s="61"/>
      <c r="E567" s="61"/>
      <c r="F567" s="61"/>
      <c r="G567" s="61"/>
      <c r="H567" s="61"/>
      <c r="I567" s="61"/>
      <c r="J567" s="61"/>
      <c r="K567" s="61"/>
      <c r="L567" s="301"/>
    </row>
    <row r="568" spans="1:12" ht="14.25" x14ac:dyDescent="0.2">
      <c r="A568" s="61"/>
      <c r="B568" s="61"/>
      <c r="C568" s="61"/>
      <c r="D568" s="61"/>
      <c r="E568" s="61"/>
      <c r="F568" s="61"/>
      <c r="G568" s="61"/>
      <c r="H568" s="61"/>
      <c r="I568" s="61"/>
      <c r="J568" s="61"/>
      <c r="K568" s="61"/>
      <c r="L568" s="301"/>
    </row>
    <row r="569" spans="1:12" ht="14.25" x14ac:dyDescent="0.2">
      <c r="A569" s="61"/>
      <c r="B569" s="61"/>
      <c r="C569" s="61"/>
      <c r="D569" s="61"/>
      <c r="E569" s="61"/>
      <c r="F569" s="61"/>
      <c r="G569" s="61"/>
      <c r="H569" s="61"/>
      <c r="I569" s="61"/>
      <c r="J569" s="61"/>
      <c r="K569" s="61"/>
      <c r="L569" s="301"/>
    </row>
    <row r="570" spans="1:12" ht="14.25" x14ac:dyDescent="0.2">
      <c r="A570" s="61"/>
      <c r="B570" s="61"/>
      <c r="C570" s="61"/>
      <c r="D570" s="61"/>
      <c r="E570" s="61"/>
      <c r="F570" s="61"/>
      <c r="G570" s="61"/>
      <c r="H570" s="61"/>
      <c r="I570" s="61"/>
      <c r="J570" s="61"/>
      <c r="K570" s="61"/>
      <c r="L570" s="301"/>
    </row>
    <row r="571" spans="1:12" ht="14.25" x14ac:dyDescent="0.2">
      <c r="A571" s="61"/>
      <c r="B571" s="61"/>
      <c r="C571" s="61"/>
      <c r="D571" s="61"/>
      <c r="E571" s="61"/>
      <c r="F571" s="61"/>
      <c r="G571" s="61"/>
      <c r="H571" s="61"/>
      <c r="I571" s="61"/>
      <c r="J571" s="61"/>
      <c r="K571" s="61"/>
      <c r="L571" s="301"/>
    </row>
    <row r="572" spans="1:12" ht="14.25" x14ac:dyDescent="0.2">
      <c r="A572" s="61"/>
      <c r="B572" s="61"/>
      <c r="C572" s="61"/>
      <c r="D572" s="61"/>
      <c r="E572" s="61"/>
      <c r="F572" s="61"/>
      <c r="G572" s="61"/>
      <c r="H572" s="61"/>
      <c r="I572" s="61"/>
      <c r="J572" s="61"/>
      <c r="K572" s="61"/>
      <c r="L572" s="301"/>
    </row>
    <row r="573" spans="1:12" ht="14.25" x14ac:dyDescent="0.2">
      <c r="A573" s="61"/>
      <c r="B573" s="61"/>
      <c r="C573" s="61"/>
      <c r="D573" s="61"/>
      <c r="E573" s="61"/>
      <c r="F573" s="61"/>
      <c r="G573" s="61"/>
      <c r="H573" s="61"/>
      <c r="I573" s="61"/>
      <c r="J573" s="61"/>
      <c r="K573" s="61"/>
      <c r="L573" s="301"/>
    </row>
    <row r="574" spans="1:12" ht="14.25" x14ac:dyDescent="0.2">
      <c r="A574" s="61"/>
      <c r="B574" s="61"/>
      <c r="C574" s="61"/>
      <c r="D574" s="61"/>
      <c r="E574" s="61"/>
      <c r="F574" s="61"/>
      <c r="G574" s="61"/>
      <c r="H574" s="61"/>
      <c r="I574" s="61"/>
      <c r="J574" s="61"/>
      <c r="K574" s="61"/>
      <c r="L574" s="301"/>
    </row>
    <row r="575" spans="1:12" ht="14.25" x14ac:dyDescent="0.2">
      <c r="A575" s="61"/>
      <c r="B575" s="61"/>
      <c r="C575" s="61"/>
      <c r="D575" s="61"/>
      <c r="E575" s="61"/>
      <c r="F575" s="61"/>
      <c r="G575" s="61"/>
      <c r="H575" s="61"/>
      <c r="I575" s="61"/>
      <c r="J575" s="61"/>
      <c r="K575" s="61"/>
      <c r="L575" s="301"/>
    </row>
    <row r="576" spans="1:12" ht="14.25" x14ac:dyDescent="0.2">
      <c r="A576" s="61"/>
      <c r="B576" s="61"/>
      <c r="C576" s="61"/>
      <c r="D576" s="61"/>
      <c r="E576" s="61"/>
      <c r="F576" s="61"/>
      <c r="G576" s="61"/>
      <c r="H576" s="61"/>
      <c r="I576" s="61"/>
      <c r="J576" s="61"/>
      <c r="K576" s="61"/>
      <c r="L576" s="301"/>
    </row>
    <row r="577" spans="1:12" ht="14.25" x14ac:dyDescent="0.2">
      <c r="A577" s="61"/>
      <c r="B577" s="61"/>
      <c r="C577" s="61"/>
      <c r="D577" s="61"/>
      <c r="E577" s="61"/>
      <c r="F577" s="61"/>
      <c r="G577" s="61"/>
      <c r="H577" s="61"/>
      <c r="I577" s="61"/>
      <c r="J577" s="61"/>
      <c r="K577" s="61"/>
      <c r="L577" s="61"/>
    </row>
    <row r="578" spans="1:12" ht="14.25" x14ac:dyDescent="0.2">
      <c r="A578" s="61"/>
      <c r="B578" s="61"/>
      <c r="C578" s="61"/>
      <c r="D578" s="61"/>
      <c r="E578" s="61"/>
      <c r="F578" s="61"/>
      <c r="G578" s="61"/>
      <c r="H578" s="61"/>
      <c r="I578" s="61"/>
      <c r="J578" s="61"/>
      <c r="K578" s="61"/>
      <c r="L578" s="301"/>
    </row>
    <row r="579" spans="1:12" ht="14.25" x14ac:dyDescent="0.2">
      <c r="A579" s="61"/>
      <c r="B579" s="61"/>
      <c r="C579" s="61"/>
      <c r="D579" s="61"/>
      <c r="E579" s="61"/>
      <c r="F579" s="61"/>
      <c r="G579" s="61"/>
      <c r="H579" s="61"/>
      <c r="I579" s="61"/>
      <c r="J579" s="61"/>
      <c r="K579" s="61"/>
      <c r="L579" s="301"/>
    </row>
    <row r="580" spans="1:12" ht="14.25" x14ac:dyDescent="0.2">
      <c r="A580" s="61"/>
      <c r="B580" s="61"/>
      <c r="C580" s="61"/>
      <c r="D580" s="61"/>
      <c r="E580" s="61"/>
      <c r="F580" s="61"/>
      <c r="G580" s="61"/>
      <c r="H580" s="61"/>
      <c r="I580" s="61"/>
      <c r="J580" s="61"/>
      <c r="K580" s="61"/>
      <c r="L580" s="301"/>
    </row>
    <row r="581" spans="1:12" ht="14.25" x14ac:dyDescent="0.2">
      <c r="A581" s="63"/>
      <c r="B581" s="61"/>
      <c r="C581" s="61"/>
      <c r="D581" s="61"/>
      <c r="E581" s="61"/>
      <c r="F581" s="61"/>
      <c r="G581" s="61"/>
      <c r="H581" s="61"/>
      <c r="I581" s="61"/>
      <c r="J581" s="61"/>
      <c r="K581" s="61"/>
      <c r="L581" s="301"/>
    </row>
    <row r="582" spans="1:12" ht="14.25" x14ac:dyDescent="0.2">
      <c r="A582" s="63"/>
      <c r="B582" s="61"/>
      <c r="C582" s="61"/>
      <c r="D582" s="61"/>
      <c r="E582" s="61"/>
      <c r="F582" s="61"/>
      <c r="G582" s="61"/>
      <c r="H582" s="61"/>
      <c r="I582" s="61"/>
      <c r="J582" s="61"/>
      <c r="K582" s="61"/>
      <c r="L582" s="301"/>
    </row>
    <row r="583" spans="1:12" ht="14.25" x14ac:dyDescent="0.2">
      <c r="A583" s="61"/>
      <c r="B583" s="301"/>
      <c r="C583" s="301"/>
      <c r="D583" s="301"/>
      <c r="E583" s="301"/>
      <c r="F583" s="301"/>
      <c r="G583" s="301"/>
      <c r="H583" s="301"/>
      <c r="I583" s="301"/>
      <c r="J583" s="301"/>
      <c r="K583" s="301"/>
      <c r="L583" s="301"/>
    </row>
    <row r="584" spans="1:12" ht="14.25" x14ac:dyDescent="0.2">
      <c r="A584" s="61"/>
      <c r="B584" s="301"/>
      <c r="C584" s="301"/>
      <c r="D584" s="301"/>
      <c r="E584" s="301"/>
      <c r="F584" s="301"/>
      <c r="G584" s="301"/>
      <c r="H584" s="301"/>
      <c r="I584" s="301"/>
      <c r="J584" s="301"/>
      <c r="K584" s="301"/>
      <c r="L584" s="301"/>
    </row>
    <row r="585" spans="1:12" x14ac:dyDescent="0.2">
      <c r="A585" s="5"/>
      <c r="B585" s="5"/>
      <c r="C585" s="5"/>
      <c r="D585" s="5"/>
      <c r="E585" s="5"/>
      <c r="F585" s="5"/>
      <c r="G585" s="5"/>
      <c r="H585" s="5"/>
      <c r="I585" s="5"/>
      <c r="J585" s="5"/>
      <c r="K585" s="5"/>
      <c r="L585" s="5"/>
    </row>
    <row r="586" spans="1:12" x14ac:dyDescent="0.2">
      <c r="A586" s="5"/>
      <c r="B586" s="5"/>
      <c r="C586" s="5"/>
      <c r="D586" s="5"/>
      <c r="E586" s="5"/>
      <c r="F586" s="5"/>
      <c r="G586" s="5"/>
      <c r="H586" s="5"/>
      <c r="I586" s="5"/>
      <c r="J586" s="5"/>
      <c r="K586" s="5"/>
      <c r="L586" s="5"/>
    </row>
    <row r="587" spans="1:12" x14ac:dyDescent="0.2">
      <c r="A587" s="5"/>
      <c r="B587" s="5"/>
      <c r="C587" s="5"/>
      <c r="D587" s="5"/>
      <c r="E587" s="5"/>
      <c r="F587" s="5"/>
      <c r="G587" s="5"/>
      <c r="H587" s="5"/>
      <c r="I587" s="5"/>
      <c r="J587" s="5"/>
      <c r="K587" s="5"/>
      <c r="L587" s="5"/>
    </row>
  </sheetData>
  <mergeCells count="105">
    <mergeCell ref="B532:D532"/>
    <mergeCell ref="E532:J532"/>
    <mergeCell ref="B537:K541"/>
    <mergeCell ref="B549:K550"/>
    <mergeCell ref="B552:K553"/>
    <mergeCell ref="B554:K555"/>
    <mergeCell ref="B529:D529"/>
    <mergeCell ref="E529:J529"/>
    <mergeCell ref="B530:D530"/>
    <mergeCell ref="E530:J530"/>
    <mergeCell ref="B531:D531"/>
    <mergeCell ref="E531:J531"/>
    <mergeCell ref="B526:D526"/>
    <mergeCell ref="E526:J526"/>
    <mergeCell ref="B527:D527"/>
    <mergeCell ref="E527:J527"/>
    <mergeCell ref="B528:D528"/>
    <mergeCell ref="E528:J528"/>
    <mergeCell ref="B516:D516"/>
    <mergeCell ref="G516:J516"/>
    <mergeCell ref="B517:D517"/>
    <mergeCell ref="G517:J517"/>
    <mergeCell ref="A521:K522"/>
    <mergeCell ref="A523:K523"/>
    <mergeCell ref="B513:D513"/>
    <mergeCell ref="G513:J513"/>
    <mergeCell ref="B514:D514"/>
    <mergeCell ref="G514:J514"/>
    <mergeCell ref="B515:D515"/>
    <mergeCell ref="G515:J515"/>
    <mergeCell ref="A505:K505"/>
    <mergeCell ref="B510:D510"/>
    <mergeCell ref="G510:J510"/>
    <mergeCell ref="B511:D511"/>
    <mergeCell ref="G511:J511"/>
    <mergeCell ref="B512:D512"/>
    <mergeCell ref="G512:J512"/>
    <mergeCell ref="B500:D500"/>
    <mergeCell ref="G500:J500"/>
    <mergeCell ref="G501:J501"/>
    <mergeCell ref="B502:D502"/>
    <mergeCell ref="G502:J502"/>
    <mergeCell ref="A503:K504"/>
    <mergeCell ref="B497:D497"/>
    <mergeCell ref="G497:J497"/>
    <mergeCell ref="B498:D498"/>
    <mergeCell ref="G498:J498"/>
    <mergeCell ref="B499:D499"/>
    <mergeCell ref="G499:J499"/>
    <mergeCell ref="A490:K490"/>
    <mergeCell ref="B494:D494"/>
    <mergeCell ref="G494:J494"/>
    <mergeCell ref="B495:D495"/>
    <mergeCell ref="G495:J495"/>
    <mergeCell ref="B496:D496"/>
    <mergeCell ref="G496:J496"/>
    <mergeCell ref="A295:K295"/>
    <mergeCell ref="A354:K355"/>
    <mergeCell ref="A356:K356"/>
    <mergeCell ref="A431:K432"/>
    <mergeCell ref="A433:K433"/>
    <mergeCell ref="A488:K489"/>
    <mergeCell ref="A147:K148"/>
    <mergeCell ref="A149:K149"/>
    <mergeCell ref="F203:J203"/>
    <mergeCell ref="A216:K217"/>
    <mergeCell ref="A218:K218"/>
    <mergeCell ref="A293:K294"/>
    <mergeCell ref="C115:E115"/>
    <mergeCell ref="C116:E116"/>
    <mergeCell ref="C117:E117"/>
    <mergeCell ref="C118:E118"/>
    <mergeCell ref="C119:E119"/>
    <mergeCell ref="C120:E120"/>
    <mergeCell ref="C109:E109"/>
    <mergeCell ref="C110:E110"/>
    <mergeCell ref="C111:E111"/>
    <mergeCell ref="C112:E112"/>
    <mergeCell ref="C113:E113"/>
    <mergeCell ref="I113:K114"/>
    <mergeCell ref="C114:E114"/>
    <mergeCell ref="B26:D26"/>
    <mergeCell ref="B27:D27"/>
    <mergeCell ref="B28:D28"/>
    <mergeCell ref="A66:K67"/>
    <mergeCell ref="A68:K68"/>
    <mergeCell ref="A105:D106"/>
    <mergeCell ref="B20:D20"/>
    <mergeCell ref="B21:D21"/>
    <mergeCell ref="B22:D22"/>
    <mergeCell ref="B23:D23"/>
    <mergeCell ref="B24:D24"/>
    <mergeCell ref="B25:D25"/>
    <mergeCell ref="B11:F11"/>
    <mergeCell ref="B15:F15"/>
    <mergeCell ref="B18:D18"/>
    <mergeCell ref="E18:F18"/>
    <mergeCell ref="G18:H18"/>
    <mergeCell ref="I18:J18"/>
    <mergeCell ref="A1:K2"/>
    <mergeCell ref="A3:K3"/>
    <mergeCell ref="A5:L5"/>
    <mergeCell ref="A6:L6"/>
    <mergeCell ref="B9:F9"/>
    <mergeCell ref="B10:F10"/>
  </mergeCells>
  <hyperlinks>
    <hyperlink ref="B15" r:id="rId1" xr:uid="{08DA78B0-74D7-4422-850E-CCF27A4C7427}"/>
    <hyperlink ref="G60" r:id="rId2" xr:uid="{25A330B7-4A88-4F9B-98A4-6AEF315E5F41}"/>
    <hyperlink ref="F61" r:id="rId3" xr:uid="{1CCA8C41-3198-4504-87F3-C3AFA4BD68BD}"/>
    <hyperlink ref="J373" r:id="rId4" xr:uid="{04C017B3-44DD-4942-991A-09834ED7925E}"/>
  </hyperlinks>
  <printOptions horizontalCentered="1"/>
  <pageMargins left="0.23622047244094491" right="0.23622047244094491" top="0.74803149606299213" bottom="0.74803149606299213" header="0.31496062992125984" footer="0.31496062992125984"/>
  <pageSetup paperSize="8" scale="54" fitToHeight="0" orientation="landscape" r:id="rId5"/>
  <headerFooter alignWithMargins="0"/>
  <rowBreaks count="9" manualBreakCount="9">
    <brk id="65" max="11" man="1"/>
    <brk id="146" max="11" man="1"/>
    <brk id="215" max="11" man="1"/>
    <brk id="292" max="11" man="1"/>
    <brk id="353" max="11" man="1"/>
    <brk id="430" max="11" man="1"/>
    <brk id="487" max="11" man="1"/>
    <brk id="502" max="11" man="1"/>
    <brk id="520" max="11" man="1"/>
  </rowBreaks>
  <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Vinuesa, Cristina</dc:creator>
  <cp:lastModifiedBy>Vinuesa, Cristina</cp:lastModifiedBy>
  <dcterms:created xsi:type="dcterms:W3CDTF">2022-07-28T10:39:20Z</dcterms:created>
  <dcterms:modified xsi:type="dcterms:W3CDTF">2022-07-28T10:40:00Z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2022-07-28T10:39:29Z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0da21a3c-8eb3-4937-a2c6-27011e9d2893</vt:lpwstr>
  </property>
  <property fmtid="{D5CDD505-2E9C-101B-9397-08002B2CF9AE}" pid="8" name="MSIP_Label_0c2abd79-57a9-4473-8700-c843f76a1e37_ContentBits">
    <vt:lpwstr>0</vt:lpwstr>
  </property>
</Properties>
</file>