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Z:\Distributions\a.Covered Bonds\2025\f.Jun\e.HTT\"/>
    </mc:Choice>
  </mc:AlternateContent>
  <xr:revisionPtr revIDLastSave="0" documentId="13_ncr:1_{53DC92CC-38B3-4E18-ACA5-212F1E53AC7D}" xr6:coauthVersionLast="47" xr6:coauthVersionMax="47" xr10:uidLastSave="{00000000-0000-0000-0000-000000000000}"/>
  <bookViews>
    <workbookView xWindow="-108" yWindow="-108" windowWidth="23256" windowHeight="12576"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externalReferences>
    <externalReference r:id="rId9"/>
    <externalReference r:id="rId10"/>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C86" i="18"/>
  <c r="C85" i="18"/>
  <c r="C84" i="18"/>
  <c r="C83" i="18"/>
  <c r="C82" i="18"/>
  <c r="C76" i="18"/>
  <c r="C75" i="18"/>
  <c r="C262" i="9"/>
  <c r="C261" i="9"/>
  <c r="C260" i="9"/>
  <c r="C238" i="9"/>
  <c r="C216" i="9"/>
  <c r="D209" i="9"/>
  <c r="C209" i="9"/>
  <c r="B209" i="9"/>
  <c r="D208" i="9"/>
  <c r="C208" i="9"/>
  <c r="B208" i="9"/>
  <c r="D207" i="9"/>
  <c r="C207" i="9"/>
  <c r="B207" i="9"/>
  <c r="D206" i="9"/>
  <c r="C206" i="9"/>
  <c r="B206" i="9"/>
  <c r="D205" i="9"/>
  <c r="C205" i="9"/>
  <c r="B205" i="9"/>
  <c r="D204" i="9"/>
  <c r="C204" i="9"/>
  <c r="B204" i="9"/>
  <c r="D203" i="9"/>
  <c r="C203" i="9"/>
  <c r="B203" i="9"/>
  <c r="D202" i="9"/>
  <c r="C202" i="9"/>
  <c r="B202" i="9"/>
  <c r="D201" i="9"/>
  <c r="C201" i="9"/>
  <c r="B201" i="9"/>
  <c r="D200" i="9"/>
  <c r="C200" i="9"/>
  <c r="B200" i="9"/>
  <c r="D199" i="9"/>
  <c r="C199" i="9"/>
  <c r="B199" i="9"/>
  <c r="D198" i="9"/>
  <c r="C198" i="9"/>
  <c r="B198" i="9"/>
  <c r="D197" i="9"/>
  <c r="C197" i="9"/>
  <c r="B197" i="9"/>
  <c r="D196" i="9"/>
  <c r="C196" i="9"/>
  <c r="B196" i="9"/>
  <c r="D195" i="9"/>
  <c r="C195" i="9"/>
  <c r="B195" i="9"/>
  <c r="D194" i="9"/>
  <c r="C194" i="9"/>
  <c r="B194" i="9"/>
  <c r="D193" i="9"/>
  <c r="C193" i="9"/>
  <c r="B193" i="9"/>
  <c r="D192" i="9"/>
  <c r="C192" i="9"/>
  <c r="B192" i="9"/>
  <c r="D191" i="9"/>
  <c r="C191" i="9"/>
  <c r="B191" i="9"/>
  <c r="D190" i="9"/>
  <c r="C190" i="9"/>
  <c r="B190" i="9"/>
  <c r="C187" i="9"/>
  <c r="F174" i="9"/>
  <c r="C174" i="9"/>
  <c r="F173" i="9"/>
  <c r="C173" i="9"/>
  <c r="F172" i="9"/>
  <c r="C172" i="9"/>
  <c r="F171" i="9"/>
  <c r="C171" i="9"/>
  <c r="F170" i="9"/>
  <c r="C170" i="9"/>
  <c r="F162" i="9"/>
  <c r="C162" i="9"/>
  <c r="F161" i="9"/>
  <c r="C161" i="9"/>
  <c r="F160" i="9"/>
  <c r="C160" i="9"/>
  <c r="F151" i="9"/>
  <c r="C151" i="9"/>
  <c r="F150" i="9"/>
  <c r="C150" i="9"/>
  <c r="F110" i="9"/>
  <c r="C110" i="9"/>
  <c r="B110" i="9"/>
  <c r="F109" i="9"/>
  <c r="C109" i="9"/>
  <c r="B109" i="9"/>
  <c r="F108" i="9"/>
  <c r="C108" i="9"/>
  <c r="B108" i="9"/>
  <c r="F107" i="9"/>
  <c r="C107" i="9"/>
  <c r="B107" i="9"/>
  <c r="F106" i="9"/>
  <c r="C106" i="9"/>
  <c r="B106" i="9"/>
  <c r="F105" i="9"/>
  <c r="C105" i="9"/>
  <c r="B105" i="9"/>
  <c r="F104" i="9"/>
  <c r="C104" i="9"/>
  <c r="B104" i="9"/>
  <c r="F103" i="9"/>
  <c r="C103" i="9"/>
  <c r="B103" i="9"/>
  <c r="F102" i="9"/>
  <c r="C102" i="9"/>
  <c r="B102" i="9"/>
  <c r="F101" i="9"/>
  <c r="C101" i="9"/>
  <c r="B101" i="9"/>
  <c r="F100" i="9"/>
  <c r="C100" i="9"/>
  <c r="B100" i="9"/>
  <c r="F99" i="9"/>
  <c r="C99" i="9"/>
  <c r="B99" i="9"/>
  <c r="C28" i="9"/>
  <c r="C12" i="9"/>
  <c r="C231" i="8"/>
  <c r="C66" i="8"/>
  <c r="C56" i="8"/>
  <c r="C53" i="8"/>
  <c r="C39" i="8"/>
  <c r="C38" i="8"/>
  <c r="D165" i="8"/>
  <c r="C165" i="8"/>
  <c r="D164" i="8"/>
  <c r="C164" i="8"/>
  <c r="D154" i="8"/>
  <c r="C154" i="8"/>
  <c r="D145" i="8"/>
  <c r="C145" i="8"/>
  <c r="D142" i="8"/>
  <c r="C142" i="8"/>
  <c r="D138" i="8"/>
  <c r="C138" i="8"/>
  <c r="D99" i="8"/>
  <c r="C99" i="8"/>
  <c r="D98" i="8"/>
  <c r="C98" i="8"/>
  <c r="D97" i="8"/>
  <c r="C97" i="8"/>
  <c r="D96" i="8"/>
  <c r="C96" i="8"/>
  <c r="D95" i="8"/>
  <c r="C95" i="8"/>
  <c r="D94" i="8"/>
  <c r="C94" i="8"/>
  <c r="D93" i="8"/>
  <c r="C93" i="8"/>
  <c r="D89" i="8"/>
  <c r="C89" i="8"/>
  <c r="D248" i="9"/>
  <c r="C248" i="9"/>
  <c r="D247" i="9"/>
  <c r="C247" i="9"/>
  <c r="D246" i="9"/>
  <c r="C246" i="9"/>
  <c r="D245" i="9"/>
  <c r="C245" i="9"/>
  <c r="D244" i="9"/>
  <c r="C244" i="9"/>
  <c r="D243" i="9"/>
  <c r="C243" i="9"/>
  <c r="D242" i="9"/>
  <c r="C242" i="9"/>
  <c r="D241" i="9"/>
  <c r="C241" i="9"/>
  <c r="D226" i="9"/>
  <c r="C226" i="9"/>
  <c r="D225" i="9"/>
  <c r="C225" i="9"/>
  <c r="D224" i="9"/>
  <c r="C224" i="9"/>
  <c r="D223" i="9"/>
  <c r="C223" i="9"/>
  <c r="D222" i="9"/>
  <c r="C222" i="9"/>
  <c r="D221" i="9"/>
  <c r="C221" i="9"/>
  <c r="D220" i="9"/>
  <c r="C220" i="9"/>
  <c r="D219" i="9"/>
  <c r="C219" i="9"/>
  <c r="C76" i="8"/>
  <c r="C75" i="8"/>
  <c r="C74" i="8"/>
  <c r="C73" i="8"/>
  <c r="C72" i="8"/>
  <c r="C71" i="8"/>
  <c r="C70" i="8"/>
  <c r="F45" i="8"/>
  <c r="G219" i="8" l="1"/>
  <c r="C18" i="8"/>
  <c r="F78" i="9"/>
  <c r="F36" i="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D544" i="9"/>
  <c r="C544" i="9"/>
  <c r="D305" i="9"/>
  <c r="G289" i="9" s="1"/>
  <c r="C305" i="9"/>
  <c r="F297" i="9" s="1"/>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544" i="9"/>
  <c r="F544" i="9"/>
  <c r="C288" i="8"/>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G450" i="9"/>
  <c r="G428" i="9"/>
  <c r="F440" i="9"/>
  <c r="F436" i="9"/>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C295" i="8"/>
  <c r="C293" i="8"/>
  <c r="G293" i="8"/>
  <c r="F307" i="8"/>
  <c r="D293" i="8"/>
  <c r="F295" i="8"/>
  <c r="D295" i="8"/>
  <c r="C307" i="8"/>
  <c r="D291" i="8"/>
  <c r="D307" i="8"/>
  <c r="F293" i="8"/>
  <c r="C291" i="8"/>
  <c r="G224" i="8" l="1"/>
  <c r="G222" i="8"/>
  <c r="G225" i="8"/>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G218" i="8"/>
  <c r="G223" i="8"/>
  <c r="G227" i="8"/>
  <c r="G221" i="8"/>
  <c r="G226" i="8"/>
  <c r="C174" i="8"/>
  <c r="F305" i="9" l="1"/>
  <c r="G305" i="9"/>
  <c r="C179" i="8"/>
  <c r="C193" i="8"/>
  <c r="C217" i="8" l="1"/>
  <c r="C208" i="8"/>
  <c r="F177" i="8"/>
  <c r="F185" i="8"/>
  <c r="F187" i="8"/>
  <c r="F176" i="8"/>
  <c r="F178" i="8"/>
  <c r="F180" i="8"/>
  <c r="F182" i="8"/>
  <c r="F174" i="8"/>
  <c r="F186" i="8"/>
  <c r="F183" i="8"/>
  <c r="F181" i="8"/>
  <c r="F184" i="8"/>
  <c r="F175" i="8"/>
  <c r="F179" i="8" l="1"/>
  <c r="F198" i="8"/>
  <c r="F201" i="8"/>
  <c r="F206" i="8"/>
  <c r="F199" i="8"/>
  <c r="F200" i="8"/>
  <c r="F205" i="8"/>
  <c r="F211" i="8"/>
  <c r="F210" i="8"/>
  <c r="F215" i="8"/>
  <c r="F209" i="8"/>
  <c r="F214" i="8"/>
  <c r="F196" i="8"/>
  <c r="F195" i="8"/>
  <c r="F197" i="8"/>
  <c r="F213" i="8"/>
  <c r="F212" i="8"/>
  <c r="F193" i="8"/>
  <c r="F194" i="8"/>
  <c r="F204" i="8"/>
  <c r="F203" i="8"/>
  <c r="F202" i="8"/>
  <c r="G217" i="8"/>
  <c r="G220" i="8" s="1"/>
  <c r="C220" i="8"/>
  <c r="F208" i="8" l="1"/>
  <c r="F28" i="9" l="1"/>
  <c r="D100" i="8"/>
  <c r="G103" i="8" s="1"/>
  <c r="D156" i="8"/>
  <c r="G143" i="8" s="1"/>
  <c r="C167" i="8"/>
  <c r="F165" i="8" s="1"/>
  <c r="G149" i="8"/>
  <c r="G144" i="8"/>
  <c r="D167" i="8"/>
  <c r="C100" i="8"/>
  <c r="C156" i="8"/>
  <c r="C77" i="8"/>
  <c r="F76" i="8" s="1"/>
  <c r="G142" i="8" l="1"/>
  <c r="G150" i="8"/>
  <c r="G153" i="8"/>
  <c r="G152" i="8"/>
  <c r="G145" i="8"/>
  <c r="G161" i="8"/>
  <c r="G159" i="8"/>
  <c r="G154" i="8"/>
  <c r="G148" i="8"/>
  <c r="F164" i="8"/>
  <c r="F166" i="8"/>
  <c r="G147" i="8"/>
  <c r="G140" i="8"/>
  <c r="G138" i="8"/>
  <c r="G146" i="8"/>
  <c r="G158" i="8"/>
  <c r="G162" i="8"/>
  <c r="G139" i="8"/>
  <c r="G155" i="8"/>
  <c r="G160" i="8"/>
  <c r="G157" i="8"/>
  <c r="G151" i="8"/>
  <c r="G95" i="8"/>
  <c r="G99" i="8"/>
  <c r="F70" i="8"/>
  <c r="G98" i="8"/>
  <c r="G104" i="8"/>
  <c r="G141" i="8"/>
  <c r="G101" i="8"/>
  <c r="G102" i="8"/>
  <c r="G93" i="8"/>
  <c r="G96" i="8"/>
  <c r="G97" i="8"/>
  <c r="G94" i="8"/>
  <c r="G105" i="8"/>
  <c r="F74" i="8"/>
  <c r="F87" i="8"/>
  <c r="F86" i="8"/>
  <c r="C227" i="9"/>
  <c r="F82" i="8"/>
  <c r="F71" i="8"/>
  <c r="F73" i="8"/>
  <c r="F72" i="8"/>
  <c r="F78" i="8"/>
  <c r="D227" i="9"/>
  <c r="G220" i="9" s="1"/>
  <c r="F75" i="8"/>
  <c r="F79" i="8"/>
  <c r="F80" i="8"/>
  <c r="F81" i="8"/>
  <c r="F152" i="8"/>
  <c r="F148" i="8"/>
  <c r="F151" i="8"/>
  <c r="F160" i="8"/>
  <c r="F155" i="8"/>
  <c r="F142" i="8"/>
  <c r="F145" i="8"/>
  <c r="F153" i="8"/>
  <c r="F140" i="8"/>
  <c r="F147" i="8"/>
  <c r="F144" i="8"/>
  <c r="F143" i="8"/>
  <c r="F162" i="8"/>
  <c r="F158" i="8"/>
  <c r="F149" i="8"/>
  <c r="F141" i="8"/>
  <c r="F159" i="8"/>
  <c r="F138" i="8"/>
  <c r="F150" i="8"/>
  <c r="F154" i="8"/>
  <c r="F157" i="8"/>
  <c r="F161" i="8"/>
  <c r="F146" i="8"/>
  <c r="F139" i="8"/>
  <c r="F98" i="8"/>
  <c r="F105" i="8"/>
  <c r="F104" i="8"/>
  <c r="F95" i="8"/>
  <c r="F94" i="8"/>
  <c r="F96" i="8"/>
  <c r="F101" i="8"/>
  <c r="F93" i="8"/>
  <c r="F97" i="8"/>
  <c r="F103" i="8"/>
  <c r="F102" i="8"/>
  <c r="F99" i="8"/>
  <c r="G164" i="8"/>
  <c r="G165" i="8"/>
  <c r="G166" i="8"/>
  <c r="D249" i="9"/>
  <c r="C249" i="9"/>
  <c r="F167" i="8" l="1"/>
  <c r="G156" i="8"/>
  <c r="G230" i="9"/>
  <c r="G219" i="9"/>
  <c r="G221" i="9"/>
  <c r="G222" i="9"/>
  <c r="G100" i="8"/>
  <c r="G225" i="9"/>
  <c r="F77" i="8"/>
  <c r="G232" i="9"/>
  <c r="G228" i="9"/>
  <c r="F221" i="9"/>
  <c r="F226" i="9"/>
  <c r="F225" i="9"/>
  <c r="F223" i="9"/>
  <c r="F224" i="9"/>
  <c r="F219" i="9"/>
  <c r="F232" i="9"/>
  <c r="F231" i="9"/>
  <c r="F229" i="9"/>
  <c r="F228" i="9"/>
  <c r="F230" i="9"/>
  <c r="F220" i="9"/>
  <c r="F222" i="9"/>
  <c r="F233" i="9"/>
  <c r="G229" i="9"/>
  <c r="G226" i="9"/>
  <c r="G231" i="9"/>
  <c r="G233" i="9"/>
  <c r="G223" i="9"/>
  <c r="G224" i="9"/>
  <c r="F156" i="8"/>
  <c r="F100" i="8"/>
  <c r="G167" i="8"/>
  <c r="F242" i="9"/>
  <c r="F248" i="9"/>
  <c r="F252" i="9"/>
  <c r="F253" i="9"/>
  <c r="F243" i="9"/>
  <c r="F250" i="9"/>
  <c r="F245" i="9"/>
  <c r="F247" i="9"/>
  <c r="F241" i="9"/>
  <c r="F246" i="9"/>
  <c r="F255" i="9"/>
  <c r="F254" i="9"/>
  <c r="F244" i="9"/>
  <c r="F251" i="9"/>
  <c r="G255" i="9"/>
  <c r="G243" i="9"/>
  <c r="G251" i="9"/>
  <c r="G244" i="9"/>
  <c r="G242" i="9"/>
  <c r="G250" i="9"/>
  <c r="G253" i="9"/>
  <c r="G246" i="9"/>
  <c r="G248" i="9"/>
  <c r="G252" i="9"/>
  <c r="G245" i="9"/>
  <c r="G254" i="9"/>
  <c r="G247" i="9"/>
  <c r="G241" i="9"/>
  <c r="G227" i="9" l="1"/>
  <c r="F227" i="9"/>
  <c r="G249" i="9"/>
  <c r="F249" i="9"/>
  <c r="C214" i="9" l="1"/>
  <c r="D214" i="9" l="1"/>
  <c r="G212" i="9" s="1"/>
  <c r="C58" i="8"/>
  <c r="C15" i="9"/>
  <c r="F208" i="9"/>
  <c r="F213" i="9"/>
  <c r="F203" i="9"/>
  <c r="F198" i="9"/>
  <c r="F210" i="9"/>
  <c r="F202" i="9"/>
  <c r="F211" i="9"/>
  <c r="F194" i="9"/>
  <c r="F192" i="9"/>
  <c r="F193" i="9"/>
  <c r="F212" i="9"/>
  <c r="F196" i="9"/>
  <c r="F195" i="9"/>
  <c r="F199" i="9"/>
  <c r="F197" i="9"/>
  <c r="F204" i="9"/>
  <c r="F205" i="9"/>
  <c r="F201" i="9"/>
  <c r="F206" i="9"/>
  <c r="F200" i="9"/>
  <c r="F190" i="9"/>
  <c r="F209" i="9"/>
  <c r="F191" i="9"/>
  <c r="F207" i="9"/>
  <c r="G205" i="9" l="1"/>
  <c r="G202" i="9"/>
  <c r="G207" i="9"/>
  <c r="G197" i="9"/>
  <c r="G201" i="9"/>
  <c r="G196" i="9"/>
  <c r="G210" i="9"/>
  <c r="G190" i="9"/>
  <c r="G211" i="9"/>
  <c r="G209" i="9"/>
  <c r="G200" i="9"/>
  <c r="G203" i="9"/>
  <c r="G198" i="9"/>
  <c r="G208" i="9"/>
  <c r="G194" i="9"/>
  <c r="G204" i="9"/>
  <c r="G195" i="9"/>
  <c r="G193" i="9"/>
  <c r="G213" i="9"/>
  <c r="G199" i="9"/>
  <c r="G192" i="9"/>
  <c r="G206" i="9"/>
  <c r="G191" i="9"/>
  <c r="F214" i="9"/>
  <c r="F224" i="8"/>
  <c r="F222" i="8"/>
  <c r="D119" i="8"/>
  <c r="D130" i="8" s="1"/>
  <c r="F225" i="8"/>
  <c r="F221" i="8"/>
  <c r="C119" i="8"/>
  <c r="C130" i="8" s="1"/>
  <c r="F219" i="8"/>
  <c r="C47" i="8"/>
  <c r="F226" i="8"/>
  <c r="F223" i="8"/>
  <c r="F227" i="8"/>
  <c r="F218" i="8"/>
  <c r="F217" i="8"/>
  <c r="D45" i="8"/>
  <c r="F25" i="9"/>
  <c r="F14" i="9"/>
  <c r="F21" i="9"/>
  <c r="F19" i="9"/>
  <c r="F13" i="9"/>
  <c r="F12" i="9"/>
  <c r="F17" i="9"/>
  <c r="F16" i="9"/>
  <c r="F24" i="9"/>
  <c r="F26" i="9"/>
  <c r="F20" i="9"/>
  <c r="F22" i="9"/>
  <c r="F18" i="9"/>
  <c r="F23" i="9"/>
  <c r="F54" i="8"/>
  <c r="F60" i="8"/>
  <c r="F53" i="8"/>
  <c r="F55" i="8"/>
  <c r="F63" i="8"/>
  <c r="F64" i="8"/>
  <c r="F62" i="8"/>
  <c r="F56" i="8"/>
  <c r="F61" i="8"/>
  <c r="F59" i="8"/>
  <c r="F57" i="8"/>
  <c r="G214" i="9" l="1"/>
  <c r="F15" i="9"/>
  <c r="G120" i="8"/>
  <c r="G112" i="8"/>
  <c r="G132" i="8"/>
  <c r="G119" i="8"/>
  <c r="G133" i="8"/>
  <c r="G126" i="8"/>
  <c r="G127" i="8"/>
  <c r="G129" i="8"/>
  <c r="G115" i="8"/>
  <c r="G134" i="8"/>
  <c r="G131" i="8"/>
  <c r="G128" i="8"/>
  <c r="G118" i="8"/>
  <c r="G136" i="8"/>
  <c r="G125" i="8"/>
  <c r="G114" i="8"/>
  <c r="G121" i="8"/>
  <c r="G122" i="8"/>
  <c r="G116" i="8"/>
  <c r="G117" i="8"/>
  <c r="G135" i="8"/>
  <c r="G124" i="8"/>
  <c r="G123" i="8"/>
  <c r="G113" i="8"/>
  <c r="F220" i="8"/>
  <c r="F58" i="8"/>
  <c r="F132" i="8"/>
  <c r="F134" i="8"/>
  <c r="F133" i="8"/>
  <c r="F116" i="8"/>
  <c r="F127" i="8"/>
  <c r="F119" i="8"/>
  <c r="F129" i="8"/>
  <c r="F120" i="8"/>
  <c r="F117" i="8"/>
  <c r="F124" i="8"/>
  <c r="F112" i="8"/>
  <c r="F115" i="8"/>
  <c r="F113" i="8"/>
  <c r="F126" i="8"/>
  <c r="F123" i="8"/>
  <c r="F131" i="8"/>
  <c r="F122" i="8"/>
  <c r="F114" i="8"/>
  <c r="F118" i="8"/>
  <c r="F135" i="8"/>
  <c r="F136" i="8"/>
  <c r="F125" i="8"/>
  <c r="F128" i="8"/>
  <c r="F121" i="8"/>
  <c r="G130" i="8" l="1"/>
  <c r="F1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<sst xmlns="http://schemas.openxmlformats.org/spreadsheetml/2006/main" count="2634" uniqueCount="1675">
  <si>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</si>
  <si>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</si>
  <si>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</si>
  <si>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</si>
  <si>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</si>
  <si>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</si>
  <si>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</si>
  <si>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</si>
  <si>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</si>
  <si>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</si>
  <si>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</si>
  <si>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</si>
  <si>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</si>
  <si>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</si>
  <si>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</si>
  <si>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</si>
  <si>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</si>
  <si>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</si>
  <si>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</si>
  <si>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</si>
  <si>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</si>
  <si>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</si>
  <si>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</si>
  <si>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</si>
  <si>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</si>
  <si>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</si>
  <si>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</si>
  <si>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</si>
  <si>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</si>
  <si>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</si>
  <si>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</si>
  <si>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</si>
  <si>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</si>
  <si>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</si>
  <si>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</si>
  <si>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</si>
  <si>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</si>
  <si>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</si>
  <si>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</si>
  <si>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</si>
  <si>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</si>
  <si>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</si>
  <si>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</si>
  <si>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</si>
  <si>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</si>
  <si>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</si>
  <si>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</si>
  <si>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</si>
  <si>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</si>
  <si>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</si>
  <si>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</si>
  <si>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</si>
  <si>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</si>
  <si>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</si>
  <si>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</si>
  <si>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</si>
  <si>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</si>
  <si>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</si>
  <si>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</si>
  <si>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</si>
  <si>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</si>
  <si>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</si>
  <si>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</si>
  <si>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</si>
  <si>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</si>
  <si>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</si>
  <si>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</si>
  <si>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</si>
  <si>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</si>
  <si>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</si>
  <si>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</si>
  <si>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</si>
  <si>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</si>
  <si>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</si>
  <si>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</si>
  <si>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</si>
  <si>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</si>
  <si>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</si>
  <si>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</si>
  <si>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</si>
  <si>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</si>
  <si>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</si>
  <si>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</si>
  <si>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</si>
  <si>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</si>
  <si>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</si>
  <si>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</si>
  <si>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</si>
  <si>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</si>
  <si>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</si>
  <si>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</si>
  <si>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</si>
  <si>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</si>
  <si>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</si>
  <si>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</si>
  <si>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</si>
  <si>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</si>
  <si>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</si>
  <si>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</si>
  <si>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</si>
  <si>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</si>
  <si>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</si>
  <si>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</si>
  <si>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</si>
  <si>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</si>
  <si>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</si>
  <si>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</si>
  <si>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</si>
  <si>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</si>
  <si>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</si>
  <si>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</si>
  <si>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</si>
  <si>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</si>
  <si>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</si>
  <si>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</si>
  <si>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</si>
  <si>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</si>
  <si>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</si>
  <si>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</si>
  <si>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</si>
  <si>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</si>
  <si>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</si>
  <si>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</si>
  <si>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</si>
  <si>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</si>
  <si>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</si>
  <si>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</si>
  <si>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</si>
  <si>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</si>
  <si>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</si>
  <si>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</si>
  <si>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</si>
  <si>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</si>
  <si>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</si>
  <si>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</si>
  <si>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</si>
  <si>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</si>
  <si>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</si>
  <si>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</si>
  <si>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</si>
  <si>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</si>
  <si>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</si>
  <si>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</si>
  <si>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</si>
  <si>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</si>
  <si>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</si>
  <si>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</si>
  <si>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</si>
  <si>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</si>
  <si>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</si>
  <si>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</si>
  <si>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</si>
  <si>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</si>
  <si>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</si>
  <si>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</si>
  <si>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</si>
  <si>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</si>
  <si>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</si>
  <si>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</si>
  <si>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</si>
  <si>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</si>
  <si>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</si>
  <si>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</si>
  <si>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</si>
  <si>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</si>
  <si>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</si>
  <si>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</si>
  <si>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</si>
  <si>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</si>
  <si>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</si>
  <si>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</si>
  <si>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</si>
  <si>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</si>
  <si>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</si>
  <si>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</si>
  <si>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</si>
  <si>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</si>
  <si>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</si>
  <si>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</si>
  <si>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</si>
  <si>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</si>
  <si>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</si>
  <si>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</si>
  <si>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</si>
  <si>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</si>
  <si>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</si>
  <si>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</si>
  <si>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</si>
  <si>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</si>
  <si>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</si>
  <si>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</si>
  <si>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</si>
  <si>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</si>
  <si>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</si>
  <si>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</si>
  <si>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</si>
  <si>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</si>
  <si>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</si>
  <si>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</si>
  <si>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</si>
  <si>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</si>
  <si>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</si>
  <si>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</si>
  <si>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</si>
  <si>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</si>
  <si>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</si>
  <si>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</si>
  <si>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</si>
  <si>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</si>
  <si>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</si>
  <si>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</si>
  <si>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</si>
  <si>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</si>
  <si>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</si>
  <si>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</si>
  <si>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</si>
  <si>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</si>
  <si>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</si>
  <si>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</si>
  <si>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</si>
  <si>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</si>
  <si>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</si>
  <si>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</si>
  <si>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</si>
  <si>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</si>
  <si>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</si>
  <si>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</si>
  <si>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</si>
  <si>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</si>
  <si>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</si>
  <si>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</si>
  <si>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</si>
  <si>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</si>
  <si>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</si>
  <si>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</si>
  <si>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</si>
  <si>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</si>
  <si>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</si>
  <si>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</si>
  <si>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</si>
  <si>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</si>
  <si>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</si>
  <si>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</si>
  <si>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</si>
  <si>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</si>
  <si>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</si>
  <si>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</si>
  <si>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</si>
  <si>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</si>
  <si>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</si>
  <si>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</si>
  <si>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</si>
  <si>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</si>
  <si>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</si>
  <si>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</si>
  <si>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</si>
  <si>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</si>
  <si>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</si>
  <si>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</si>
  <si>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</si>
  <si>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</si>
  <si>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</si>
  <si>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</si>
  <si>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</si>
  <si>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</si>
  <si>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</si>
  <si>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</si>
  <si>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</si>
  <si>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</si>
  <si>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</si>
  <si>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</si>
  <si>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</si>
  <si>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</si>
  <si>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</si>
  <si>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</si>
  <si>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</si>
  <si>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</si>
  <si>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</si>
  <si>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</si>
  <si>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</si>
  <si>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</si>
  <si>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</si>
  <si>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</si>
  <si>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</si>
  <si>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</si>
  <si>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</si>
  <si>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</si>
  <si>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</si>
  <si>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</si>
  <si>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</si>
  <si>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</si>
  <si>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</si>
  <si>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</si>
  <si>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</si>
  <si>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</si>
  <si>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</si>
  <si>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</si>
  <si>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</si>
  <si>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</si>
  <si>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</si>
  <si>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</si>
  <si>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</si>
  <si>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</si>
  <si>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</si>
  <si>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</si>
  <si>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</si>
  <si>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</si>
  <si>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</si>
  <si>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</si>
  <si>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</si>
  <si>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</si>
  <si>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</si>
  <si>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</si>
  <si>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</si>
  <si>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</si>
  <si>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</si>
  <si>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</si>
  <si>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</si>
  <si>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</si>
  <si>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</si>
  <si>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</si>
  <si>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</si>
  <si>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</si>
  <si>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</si>
  <si>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</si>
  <si>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</si>
  <si>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</si>
  <si>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</si>
  <si>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</si>
  <si>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</si>
  <si>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</si>
  <si>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</si>
  <si>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</si>
  <si>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</si>
  <si>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</si>
  <si>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</si>
  <si>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</si>
  <si>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</si>
  <si>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</si>
  <si>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</si>
  <si>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</si>
  <si>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</si>
  <si>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</si>
  <si>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</si>
  <si>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</si>
  <si>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</si>
  <si>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</si>
  <si>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</si>
  <si>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</si>
  <si>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</si>
  <si>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</si>
  <si>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</si>
  <si>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</si>
  <si>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</si>
  <si>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</si>
  <si>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</si>
  <si>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</si>
  <si>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</si>
  <si>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</si>
  <si>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</si>
  <si>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</si>
  <si>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</si>
  <si>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</si>
  <si>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</si>
  <si>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</si>
  <si>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</si>
  <si>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</si>
  <si>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</si>
  <si>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</si>
  <si>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</si>
  <si>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</si>
  <si>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</si>
  <si>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</si>
  <si>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</si>
  <si>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</si>
  <si>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</si>
  <si>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</si>
  <si>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</si>
  <si>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</si>
  <si>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</si>
  <si>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</si>
  <si>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</si>
  <si>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</si>
  <si>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</si>
  <si>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</si>
  <si>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</si>
  <si>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</si>
  <si>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</si>
  <si>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</si>
  <si>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</si>
  <si>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</si>
  <si>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</si>
  <si>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</si>
  <si>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</si>
  <si>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</si>
  <si>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</si>
  <si>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</si>
  <si>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</si>
  <si>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</si>
  <si>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</si>
  <si>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</si>
  <si>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</si>
  <si>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</si>
  <si>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</si>
  <si>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</si>
  <si>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</si>
  <si>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</si>
  <si>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</si>
  <si>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</si>
  <si>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</si>
  <si>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</si>
  <si>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</si>
  <si>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</si>
  <si>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</si>
  <si>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</si>
  <si>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</si>
  <si>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</si>
  <si>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</si>
  <si>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</si>
  <si>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</si>
  <si>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</si>
  <si>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</si>
  <si>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</si>
  <si>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</si>
  <si>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</si>
  <si>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</si>
  <si>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</si>
  <si>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</si>
  <si>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</si>
  <si>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</si>
  <si>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</si>
  <si>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</si>
  <si>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</si>
  <si>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</si>
  <si>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</si>
  <si>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</si>
  <si>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</si>
  <si>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</si>
  <si>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</si>
  <si>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</si>
  <si>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</si>
  <si>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</si>
  <si>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</si>
  <si>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</si>
  <si>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</si>
  <si>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</si>
  <si>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</si>
  <si>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</si>
  <si>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</si>
  <si>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</si>
  <si>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</si>
  <si>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</si>
  <si>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</si>
  <si>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</si>
  <si>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</si>
  <si>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</si>
  <si>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</si>
  <si>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</si>
  <si>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</si>
  <si>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</si>
  <si>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</si>
  <si>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</si>
  <si>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</si>
  <si>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</si>
  <si>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</si>
  <si>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</si>
  <si>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</si>
  <si>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</si>
  <si>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</si>
  <si>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</si>
  <si>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</si>
  <si>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</si>
  <si>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</si>
  <si>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</si>
  <si>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</si>
  <si>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</si>
  <si>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</si>
  <si>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</si>
  <si>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</si>
  <si>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</si>
  <si>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</si>
  <si>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</si>
  <si>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</si>
  <si>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</si>
  <si>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</si>
  <si>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</si>
  <si>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</si>
  <si>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</si>
  <si>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</si>
  <si>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</si>
  <si>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</si>
  <si>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</si>
  <si>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</si>
  <si>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</si>
  <si>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</si>
  <si>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</si>
  <si>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</si>
  <si>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</si>
  <si>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</si>
  <si>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</si>
  <si>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</si>
  <si>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</si>
  <si>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</si>
  <si>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</si>
  <si>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</si>
  <si>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</si>
  <si>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</si>
  <si>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</si>
  <si>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</si>
  <si>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</si>
  <si>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</si>
  <si>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</si>
  <si>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</si>
  <si>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</si>
  <si>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</si>
  <si>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</si>
  <si>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</si>
  <si>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</si>
  <si>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</si>
  <si>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</si>
  <si>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</si>
  <si>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</si>
  <si>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</si>
  <si>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</si>
  <si>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</si>
  <si>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</si>
  <si>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</si>
  <si>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</si>
  <si>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</si>
  <si>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</si>
  <si>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</si>
  <si>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</si>
  <si>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</si>
  <si>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</si>
  <si>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</si>
  <si>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</si>
  <si>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</si>
  <si>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</si>
  <si>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</si>
  <si>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</si>
  <si>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</si>
  <si>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</si>
  <si>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</si>
  <si>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</si>
  <si>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</si>
  <si>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</si>
  <si>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</si>
  <si>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</si>
  <si>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</si>
  <si>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</si>
  <si>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</si>
  <si>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</si>
  <si>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</si>
  <si>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</si>
  <si>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</si>
  <si>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</si>
  <si>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</si>
  <si>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</si>
  <si>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</si>
  <si>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</si>
  <si>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</si>
  <si>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</si>
  <si>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</si>
  <si>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</si>
  <si>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</si>
  <si>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</si>
  <si>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</si>
  <si>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</si>
  <si>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</si>
  <si>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</si>
  <si>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</si>
  <si>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</si>
  <si>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</si>
  <si>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</si>
  <si>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</si>
  <si>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</si>
  <si>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</si>
  <si>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</si>
  <si>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</si>
  <si>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</si>
  <si>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</si>
  <si>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</si>
  <si>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</si>
  <si>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</si>
  <si>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</si>
  <si>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</si>
  <si>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</si>
  <si>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</si>
  <si>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</si>
  <si>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</si>
  <si>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</si>
  <si>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</si>
  <si>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</si>
  <si>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</si>
  <si>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</si>
  <si>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</si>
  <si>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</si>
  <si>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</si>
  <si>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</si>
  <si>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</si>
  <si>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</si>
  <si>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</si>
  <si>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</si>
  <si>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</si>
  <si>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</si>
  <si>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</si>
  <si>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</si>
  <si>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</si>
  <si>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</si>
  <si>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</si>
  <si>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</si>
  <si>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</si>
  <si>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</si>
  <si>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</si>
  <si>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</si>
  <si>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</si>
  <si>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</si>
  <si>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</si>
  <si>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</si>
  <si>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</si>
  <si>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</si>
  <si>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</si>
  <si>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</si>
  <si>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</si>
  <si>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</si>
  <si>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</si>
  <si>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</si>
  <si>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</si>
  <si>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</si>
  <si>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</si>
  <si>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</si>
  <si>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</si>
  <si>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</si>
  <si>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</si>
  <si>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</si>
  <si>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</si>
  <si>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</si>
  <si>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</si>
  <si>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</si>
  <si>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</si>
  <si>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</si>
  <si>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</si>
  <si>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</si>
  <si>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</si>
  <si>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</si>
  <si>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</si>
  <si>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</si>
  <si>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</si>
  <si>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</si>
  <si>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</si>
  <si>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</si>
  <si>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</si>
  <si>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</si>
  <si>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</si>
  <si>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</si>
  <si>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</si>
  <si>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</si>
  <si>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</si>
  <si>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</si>
  <si>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</si>
  <si>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</si>
  <si>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</si>
  <si>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</si>
  <si>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</si>
  <si>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</si>
  <si>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</si>
  <si>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</si>
  <si>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</si>
  <si>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</si>
  <si>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</si>
  <si>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</si>
  <si>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</si>
  <si>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</si>
  <si>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</si>
  <si>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</si>
  <si>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</si>
  <si>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</si>
  <si>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</si>
  <si>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</si>
  <si>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</si>
  <si>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</si>
  <si>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</si>
  <si>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</si>
  <si>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</si>
  <si>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</si>
  <si>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</si>
  <si>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</si>
  <si>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</si>
  <si>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</si>
  <si>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</si>
  <si>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</si>
  <si>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</si>
  <si>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</si>
  <si>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</si>
  <si>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</si>
  <si>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</si>
  <si>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</si>
  <si>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</si>
  <si>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</si>
  <si>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</si>
  <si>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</si>
  <si>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</si>
  <si>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</si>
  <si>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</si>
  <si>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</si>
  <si>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</si>
  <si>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</si>
  <si>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</si>
  <si>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</si>
  <si>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</si>
  <si>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</si>
  <si>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</si>
  <si>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</si>
  <si>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</si>
  <si>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</si>
  <si>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</si>
  <si>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</si>
  <si>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</si>
  <si>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</si>
  <si>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</si>
  <si>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</si>
  <si>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</si>
  <si>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</si>
  <si>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</si>
  <si>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</si>
  <si>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</si>
  <si>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</si>
  <si>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</si>
  <si>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</si>
  <si>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</si>
  <si>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</si>
  <si>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</si>
  <si>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</si>
  <si>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</si>
  <si>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</si>
  <si>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</si>
  <si>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</si>
  <si>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</si>
  <si>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</si>
  <si>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</si>
  <si>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</si>
  <si>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</si>
  <si>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</si>
  <si>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</si>
  <si>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</si>
  <si>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</si>
  <si>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</si>
  <si>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</si>
  <si>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</si>
  <si>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</si>
  <si>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</si>
  <si>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</si>
  <si>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</si>
  <si>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</si>
  <si>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</si>
  <si>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</si>
  <si>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</si>
  <si>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</si>
  <si>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</si>
  <si>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</si>
  <si>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</si>
  <si>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</si>
  <si>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</si>
  <si>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</si>
  <si>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</si>
  <si>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</si>
  <si>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</si>
  <si>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</si>
  <si>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</si>
  <si>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</si>
  <si>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</si>
  <si>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</si>
  <si>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</si>
  <si>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</si>
  <si>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</si>
  <si>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</si>
  <si>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</si>
  <si>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</si>
  <si>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</si>
  <si>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</si>
  <si>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</si>
  <si>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</si>
  <si>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</si>
  <si>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</si>
  <si>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</si>
  <si>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</si>
  <si>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</si>
  <si>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</si>
  <si>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</si>
  <si>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</si>
  <si>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</si>
  <si>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</si>
  <si>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</si>
  <si>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</si>
  <si>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</si>
  <si>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</si>
  <si>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</si>
  <si>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</si>
  <si>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</si>
  <si>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</si>
  <si>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</si>
  <si>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</si>
  <si>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</si>
  <si>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</si>
  <si>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</si>
  <si>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</si>
  <si>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</si>
  <si>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</si>
  <si>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</si>
  <si>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</si>
  <si>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</si>
  <si>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</si>
  <si>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</si>
  <si>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</si>
  <si>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</si>
  <si>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</si>
  <si>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</si>
  <si>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</si>
  <si>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</si>
  <si>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</si>
  <si>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</si>
  <si>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</si>
  <si>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</si>
  <si>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</si>
  <si>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</si>
  <si>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</si>
  <si>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</si>
  <si>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</si>
  <si>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</si>
  <si>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</si>
  <si>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</si>
  <si>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</si>
  <si>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</si>
  <si>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</si>
  <si>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</si>
  <si>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</si>
  <si>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</si>
  <si>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</si>
  <si>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</si>
  <si>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</si>
  <si>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</si>
  <si>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</si>
  <si>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</si>
  <si>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</si>
  <si>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</si>
  <si>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</si>
  <si>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</si>
  <si>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</si>
  <si>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</si>
  <si>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</si>
  <si>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</si>
  <si>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</si>
  <si>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</si>
  <si>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</si>
  <si>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</si>
  <si>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</si>
  <si>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</si>
  <si>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</si>
  <si>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</si>
  <si>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</si>
  <si>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</si>
  <si>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</si>
  <si>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</si>
  <si>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</si>
  <si>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</si>
  <si>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</si>
  <si>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</si>
  <si>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</si>
  <si>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</si>
  <si>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</si>
  <si>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</si>
  <si>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</si>
  <si>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</si>
  <si>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</si>
  <si>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</si>
  <si>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</si>
  <si>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</si>
  <si>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</si>
  <si>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</si>
  <si>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</si>
  <si>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</si>
  <si>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</si>
  <si>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</si>
  <si>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</si>
  <si>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</si>
  <si>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</si>
  <si>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</si>
  <si>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</si>
  <si>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</si>
  <si>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</si>
  <si>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</si>
  <si>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</si>
  <si>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</si>
  <si>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</si>
  <si>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</si>
  <si>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</si>
  <si>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</si>
  <si>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</si>
  <si>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</si>
  <si>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</si>
  <si>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</si>
  <si>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</si>
  <si>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</si>
  <si>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</si>
  <si>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</si>
  <si>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</si>
  <si>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</si>
  <si>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</si>
  <si>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</si>
  <si>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</si>
  <si>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</si>
  <si>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</si>
  <si>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</si>
  <si>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</si>
  <si>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</si>
  <si>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</si>
  <si>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</si>
  <si>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</si>
  <si>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</si>
  <si>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</si>
  <si>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</si>
  <si>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</si>
  <si>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</si>
  <si>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</si>
  <si>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</si>
  <si>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</si>
  <si>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</si>
  <si>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</si>
  <si>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</si>
  <si>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</si>
  <si>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</si>
  <si>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</si>
  <si>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</si>
  <si>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</si>
  <si>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</si>
  <si>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</si>
  <si>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</si>
  <si>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</si>
  <si>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</si>
  <si>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</si>
  <si>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</si>
  <si>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</si>
  <si>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</si>
  <si>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</si>
  <si>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</si>
  <si>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</si>
  <si>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</si>
  <si>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</si>
  <si>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</si>
  <si>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</si>
  <si>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</si>
  <si>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</si>
  <si>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</si>
  <si>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</si>
  <si>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</si>
  <si>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</si>
  <si>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</si>
  <si>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</si>
  <si>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</si>
  <si>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</si>
  <si>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</si>
  <si>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</si>
  <si>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</si>
  <si>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</si>
  <si>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</si>
  <si>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</si>
  <si>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</si>
  <si>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</si>
  <si>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</si>
  <si>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</si>
  <si>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</si>
  <si>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</si>
  <si>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</si>
  <si>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</si>
  <si>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</si>
  <si>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</si>
  <si>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</si>
  <si>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</si>
  <si>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</si>
  <si>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</si>
  <si>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</si>
  <si>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</si>
  <si>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</si>
  <si>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</si>
  <si>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</si>
  <si>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</si>
  <si>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</si>
  <si>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</si>
  <si>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</si>
  <si>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</si>
  <si>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</si>
  <si>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</si>
  <si>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</si>
  <si>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</si>
  <si>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</si>
  <si>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</si>
  <si>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</si>
  <si>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</si>
  <si>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</si>
  <si>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</si>
  <si>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</si>
  <si>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</si>
  <si>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</si>
  <si>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</si>
  <si>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</si>
  <si>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</si>
  <si>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</si>
  <si>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</si>
  <si>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</si>
  <si>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</si>
  <si>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</si>
  <si>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</si>
  <si>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</si>
  <si>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</si>
  <si>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</si>
  <si>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</si>
  <si>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</si>
  <si>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</si>
  <si>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</si>
  <si>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</si>
  <si>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</si>
  <si>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</si>
  <si>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</si>
  <si>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</si>
  <si>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</si>
  <si>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</si>
  <si>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</si>
  <si>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</si>
  <si>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</si>
  <si>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</si>
  <si>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</si>
  <si>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</si>
  <si>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</si>
  <si>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</si>
  <si>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</si>
  <si>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</si>
  <si>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</si>
  <si>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</si>
  <si>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</si>
  <si>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</si>
  <si>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</si>
  <si>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</si>
  <si>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</si>
  <si>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</si>
  <si>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</si>
  <si>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</si>
  <si>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</si>
  <si>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</si>
  <si>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</si>
  <si>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</si>
  <si>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</si>
  <si>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</si>
  <si>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</si>
  <si>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</si>
  <si>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</si>
  <si>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</si>
  <si>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</si>
  <si>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</si>
  <si>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</si>
  <si>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</si>
  <si>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</si>
  <si>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</si>
  <si>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</si>
  <si>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</si>
  <si>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</si>
  <si>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</si>
  <si>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</si>
  <si>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</si>
  <si>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</si>
  <si>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</si>
  <si>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</si>
  <si>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</si>
  <si>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</si>
  <si>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</si>
  <si>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</si>
  <si>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</si>
  <si>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</si>
  <si>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</si>
  <si>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</si>
  <si>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</si>
  <si>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</si>
  <si>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</si>
  <si>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</si>
  <si>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</si>
  <si>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</si>
  <si>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</si>
  <si>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</si>
  <si>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</si>
  <si>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</si>
  <si>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</si>
  <si>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</si>
  <si>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</si>
  <si>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</si>
  <si>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</si>
  <si>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</si>
  <si>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</si>
  <si>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</si>
  <si>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</si>
  <si>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</si>
  <si>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</si>
  <si>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</si>
  <si>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</si>
  <si>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</si>
  <si>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</si>
  <si>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</si>
  <si>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</si>
  <si>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</si>
  <si>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</si>
  <si>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</si>
  <si>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</si>
  <si>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</si>
  <si>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</si>
  <si>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</si>
  <si>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</si>
  <si>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</si>
  <si>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</si>
  <si>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</si>
  <si>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</si>
  <si>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</si>
  <si>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</si>
  <si>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</si>
  <si>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</si>
  <si>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</si>
  <si>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</si>
  <si>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</si>
  <si>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</si>
  <si>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</si>
  <si>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</si>
  <si>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</si>
  <si>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</si>
  <si>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</si>
  <si>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</si>
  <si>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</si>
  <si>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</si>
  <si>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</si>
  <si>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</si>
  <si>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</si>
  <si>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</si>
  <si>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</si>
  <si>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</si>
  <si>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</si>
  <si>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</si>
  <si>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</si>
  <si>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</si>
  <si>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</si>
  <si>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</si>
  <si>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</si>
  <si>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</si>
  <si>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</si>
  <si>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</si>
  <si>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</si>
  <si>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</si>
  <si>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</si>
  <si>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</si>
  <si>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</si>
  <si>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</si>
  <si>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</si>
  <si>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</si>
  <si>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</si>
  <si>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</si>
  <si>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</si>
  <si>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</si>
  <si>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</si>
  <si>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</si>
  <si>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</si>
  <si>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</si>
  <si>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</si>
  <si>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</si>
  <si>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</si>
  <si>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</si>
  <si>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</si>
  <si>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</si>
  <si>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</si>
  <si>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</si>
  <si>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</si>
  <si>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</si>
  <si>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</si>
  <si>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</si>
  <si>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</si>
  <si>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</si>
  <si>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</si>
  <si>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</si>
  <si>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</si>
  <si>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</si>
  <si>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</si>
  <si>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</si>
  <si>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</si>
  <si>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</si>
  <si>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</si>
  <si>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</si>
  <si>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</si>
  <si>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</si>
  <si>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</si>
  <si>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</si>
  <si>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</si>
  <si>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</si>
  <si>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</si>
  <si>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</si>
  <si>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</si>
  <si>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</si>
  <si>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</si>
  <si>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</si>
  <si>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</si>
  <si>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</si>
  <si>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</si>
  <si>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</si>
  <si>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</si>
  <si>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</si>
  <si>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</si>
  <si>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</si>
  <si>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</si>
  <si>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</si>
  <si>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</si>
  <si>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</si>
  <si>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</si>
  <si>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</si>
  <si>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</si>
  <si>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</si>
  <si>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</si>
  <si>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</si>
  <si>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</si>
  <si>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</si>
  <si>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</si>
  <si>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</si>
  <si>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</si>
  <si>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</si>
  <si>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</si>
  <si>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</si>
  <si>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</si>
  <si>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</si>
  <si>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</si>
  <si>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</si>
  <si>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</si>
  <si>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</si>
  <si>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</si>
  <si>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</si>
  <si>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</si>
  <si>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</si>
  <si>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</si>
  <si>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</si>
  <si>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</si>
  <si>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</si>
  <si>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</si>
  <si>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</si>
  <si>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</si>
  <si>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</si>
  <si>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</si>
  <si>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</si>
  <si>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</si>
  <si>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</si>
  <si>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</si>
  <si>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</si>
  <si>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</si>
  <si>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</si>
  <si>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</si>
  <si>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</si>
  <si>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</si>
  <si>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</si>
  <si>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</si>
  <si>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</si>
  <si>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</si>
  <si>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</si>
  <si>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</si>
  <si>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</si>
  <si>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</si>
  <si>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</si>
  <si>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</si>
  <si>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</si>
  <si>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</si>
  <si>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</si>
  <si>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</si>
  <si>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</si>
  <si>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</si>
  <si>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</si>
  <si>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</si>
  <si>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</si>
  <si>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</si>
  <si>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</si>
  <si>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</si>
  <si>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</si>
  <si>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</si>
  <si>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</si>
  <si>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</si>
  <si>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</si>
  <si>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</si>
  <si>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</si>
  <si>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</si>
  <si>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</si>
  <si>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</si>
  <si>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</si>
  <si>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</si>
  <si>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</si>
  <si>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</si>
  <si>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</si>
  <si>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</si>
  <si>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</si>
  <si>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</si>
  <si>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</si>
  <si>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</si>
  <si>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</si>
  <si>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</si>
  <si>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</si>
  <si>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</si>
  <si>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</si>
  <si>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</si>
  <si>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</si>
  <si>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</si>
  <si>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</si>
  <si>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</si>
  <si>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</si>
  <si>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</si>
  <si>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</si>
  <si>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</si>
  <si>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</si>
  <si>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</si>
  <si>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</si>
  <si>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</si>
  <si>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</si>
  <si>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</si>
  <si>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</si>
  <si>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</si>
  <si>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</si>
  <si>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</si>
  <si>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</si>
  <si>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</si>
  <si>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</si>
  <si>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</si>
  <si>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</si>
  <si>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</si>
  <si>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</si>
  <si>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</si>
  <si>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</si>
  <si>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</si>
  <si>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</si>
  <si>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</si>
  <si>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</si>
  <si>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</si>
  <si>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</si>
  <si>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</si>
  <si>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</si>
  <si>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</si>
  <si>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</si>
  <si>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</si>
  <si>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</si>
  <si>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</si>
  <si>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</si>
  <si>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</si>
  <si>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</si>
  <si>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</si>
  <si>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</si>
  <si>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</si>
  <si>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</si>
  <si>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</si>
  <si>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</si>
  <si>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</si>
  <si>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</si>
  <si>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</si>
  <si>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</si>
  <si>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</si>
  <si>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</si>
  <si>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</si>
  <si>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</si>
  <si>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</si>
  <si>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</si>
  <si>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</si>
  <si>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</si>
  <si>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</si>
  <si>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</si>
  <si>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</si>
  <si>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</si>
  <si>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</si>
  <si>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</si>
  <si>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</si>
  <si>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</si>
  <si>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</si>
  <si>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</si>
  <si>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</si>
  <si>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</si>
  <si>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</si>
  <si>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</si>
  <si>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</si>
  <si>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</si>
  <si>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</si>
  <si>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</si>
  <si>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</si>
  <si>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</si>
  <si>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</si>
  <si>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</si>
  <si>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</si>
  <si>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</si>
  <si>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</si>
  <si>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</si>
  <si>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</si>
  <si>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</si>
  <si>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</si>
  <si>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</si>
  <si>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</si>
  <si>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</si>
  <si>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</si>
  <si>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</si>
  <si>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</si>
  <si>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</si>
  <si>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</si>
  <si>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</si>
  <si>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</si>
  <si>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</si>
  <si>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</si>
  <si>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</si>
  <si>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</si>
  <si>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</si>
  <si>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</si>
  <si>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</si>
  <si>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</si>
  <si>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</si>
  <si>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</si>
  <si>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</si>
  <si>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</si>
  <si>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</si>
  <si>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</si>
  <si>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</si>
  <si>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</si>
  <si>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</si>
  <si>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</si>
  <si>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</si>
  <si>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</si>
  <si>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</si>
  <si>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</si>
  <si>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</si>
  <si>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</si>
  <si>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</si>
  <si>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</si>
  <si>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</si>
  <si>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</si>
  <si>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</si>
  <si>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</si>
  <si>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</si>
  <si>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</si>
  <si>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</si>
  <si>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</si>
  <si>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</si>
  <si>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</si>
  <si>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</si>
  <si>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</si>
  <si>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</si>
  <si>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</si>
  <si>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</si>
  <si>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</si>
  <si>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</si>
  <si>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</si>
  <si>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</si>
  <si>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</si>
  <si>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</si>
  <si>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</si>
  <si>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</si>
  <si>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</si>
  <si>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</si>
  <si>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</si>
  <si>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</si>
  <si>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</si>
  <si>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</si>
  <si>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</si>
  <si>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</si>
  <si>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</si>
  <si>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</si>
  <si>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</si>
  <si>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</si>
  <si>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</si>
  <si>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</si>
  <si>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</si>
  <si>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</si>
  <si>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</si>
  <si>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</si>
  <si>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</si>
  <si>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</si>
  <si>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</si>
  <si>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</si>
  <si>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</si>
  <si>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</si>
  <si>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</si>
  <si>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</si>
  <si>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</si>
  <si>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</si>
  <si>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</si>
  <si>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</si>
  <si>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</si>
  <si>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</si>
  <si>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</si>
  <si>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</si>
  <si>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</si>
  <si>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</si>
  <si>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</si>
  <si>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</si>
  <si>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</si>
  <si>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</si>
  <si>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</si>
  <si>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</si>
  <si>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</si>
  <si>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</si>
  <si>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</si>
  <si>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</si>
  <si>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</si>
  <si>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</si>
  <si>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</si>
  <si>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</si>
  <si>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</si>
  <si>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</si>
  <si>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</si>
  <si>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</si>
  <si>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</si>
  <si>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</si>
  <si>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</si>
  <si>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</si>
  <si>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</si>
  <si>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</si>
  <si>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</si>
  <si>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</si>
  <si>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</si>
  <si>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</si>
  <si>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</si>
  <si>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</si>
  <si>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</si>
  <si>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</si>
  <si>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</si>
  <si>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</si>
  <si>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</si>
  <si>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</si>
  <si>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</si>
  <si>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</si>
  <si>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</si>
  <si>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</si>
  <si>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</si>
  <si>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</si>
  <si>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</si>
  <si>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</si>
  <si>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</si>
  <si>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</si>
  <si>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</si>
  <si>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</si>
  <si>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</si>
  <si>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</si>
  <si>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</si>
  <si>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</si>
  <si>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</si>
  <si>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</si>
  <si>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</si>
  <si>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</si>
  <si>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</si>
  <si>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</si>
  <si>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</si>
  <si>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</si>
  <si>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</si>
  <si>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</si>
  <si>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</si>
  <si>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</si>
  <si>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</si>
  <si>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</si>
  <si>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</si>
  <si>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</si>
  <si>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</si>
  <si>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</si>
  <si>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</si>
  <si>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</si>
  <si>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</si>
  <si>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</si>
  <si>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</si>
  <si>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</si>
  <si>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</si>
  <si>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</si>
  <si>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</si>
  <si>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</si>
  <si>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</si>
  <si>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</si>
  <si>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</si>
  <si>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</si>
  <si>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</si>
  <si>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</si>
  <si>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</si>
  <si>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</si>
  <si>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</si>
  <si>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</si>
  <si>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</si>
  <si>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</si>
  <si>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</si>
  <si>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</si>
  <si>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</si>
  <si>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</si>
  <si>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</si>
  <si>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</si>
  <si>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</si>
  <si>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</si>
  <si>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</si>
  <si>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</si>
  <si>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</si>
  <si>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</si>
  <si>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</si>
  <si>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</si>
  <si>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</si>
  <si>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</si>
  <si>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</si>
  <si>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</si>
  <si>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</si>
  <si>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</si>
  <si>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</si>
  <si>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</si>
  <si>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</si>
  <si>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</si>
  <si>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</si>
  <si>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</si>
  <si>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</si>
  <si>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</si>
  <si>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</si>
  <si>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</si>
  <si>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</si>
  <si>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</si>
  <si>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</si>
  <si>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</si>
  <si>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</si>
  <si>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</si>
  <si>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</si>
  <si>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</si>
  <si>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</si>
  <si>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</si>
  <si>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</si>
  <si>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</si>
  <si>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</si>
  <si>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</si>
  <si>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</si>
  <si>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</si>
  <si>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</si>
  <si>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</si>
  <si>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</si>
  <si>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</si>
  <si>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</si>
  <si>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</si>
  <si>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</si>
  <si>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</si>
  <si>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</si>
  <si>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</si>
  <si>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</si>
  <si>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</si>
  <si>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</si>
  <si>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</si>
  <si>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</si>
  <si>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</si>
  <si>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</si>
  <si>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</si>
  <si>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</si>
  <si>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</si>
  <si>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</si>
  <si>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</si>
  <si>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</si>
  <si>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</si>
  <si>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</si>
  <si>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</si>
  <si>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</si>
  <si>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</si>
  <si>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</si>
  <si>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</si>
  <si>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</si>
  <si>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</si>
  <si>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</si>
  <si>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</si>
  <si>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</si>
  <si>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</si>
  <si>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</si>
  <si>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</si>
  <si>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</si>
  <si>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</si>
  <si>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</si>
  <si>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</si>
  <si>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</si>
  <si>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</si>
  <si>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</si>
  <si>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31/05/2025</t>
  </si>
  <si>
    <t>Cut-off Date: 31/05/2025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</si>
</sst>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Distributions\a.Covered%20Bonds\2025\f.Jun\g.Cashflow%20History\Cb%20Cash%20Flow%20History%20Jun%202025.xlsm" TargetMode="External"/><Relationship Id="rId1" Type="http://schemas.openxmlformats.org/officeDocument/2006/relationships/externalLinkPath" Target="/Distributions/a.Covered%20Bonds/2025/f.Jun/g.Cashflow%20History/Cb%20Cash%20Flow%20History%20Jun%202025.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Distributions\a.Covered%20Bonds\2025\f.Jun\a.Annex%202D\Annex%202D%20May%2025%20-%20with%20Link.xlsx" TargetMode="External"/><Relationship Id="rId1" Type="http://schemas.openxmlformats.org/officeDocument/2006/relationships/externalLinkPath" Target="/Distributions/a.Covered%20Bonds/2025/f.Jun/a.Annex%202D/Annex%202D%20May%2025%20-%20with%20Li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Sign Off "/>
      <sheetName val="Cash Manager Input"/>
      <sheetName val="LLP Assets"/>
      <sheetName val="LLP MTG System Report"/>
      <sheetName val="LLP Ledgers"/>
      <sheetName val="Dynamic Analysis - LLP Wf"/>
      <sheetName val="Inputs"/>
      <sheetName val="LLP Principal Waterfall"/>
      <sheetName val="LLP Revnue Waterfall"/>
      <sheetName val="LLP Liabilities"/>
      <sheetName val="Sheet1"/>
      <sheetName val="Swap Summary"/>
      <sheetName val="Reserve fund"/>
      <sheetName val="IP Charts"/>
      <sheetName val="LLP WA Daily Libor-Sonia"/>
      <sheetName val="MTF REPORTING SUMMARY"/>
      <sheetName val="LLP BONDS"/>
      <sheetName val="Annex 2d Other"/>
      <sheetName val="Annex 2D Strats"/>
      <sheetName val="Programme Tests"/>
      <sheetName val="IRS &amp; Notes"/>
      <sheetName val="Annex 2D"/>
      <sheetName val="Change log"/>
    </sheetNames>
    <sheetDataSet>
      <sheetData sheetId="0"/>
      <sheetData sheetId="1"/>
      <sheetData sheetId="2"/>
      <sheetData sheetId="3">
        <row r="1402">
          <cell r="F1402">
            <v>31163</v>
          </cell>
        </row>
        <row r="1403">
          <cell r="F1403">
            <v>26187</v>
          </cell>
        </row>
        <row r="1404">
          <cell r="F1404">
            <v>21630</v>
          </cell>
        </row>
        <row r="1405">
          <cell r="F1405">
            <v>12789</v>
          </cell>
        </row>
        <row r="1406">
          <cell r="F1406">
            <v>13906</v>
          </cell>
        </row>
        <row r="1407">
          <cell r="F1407">
            <v>14630</v>
          </cell>
        </row>
        <row r="1408">
          <cell r="F1408">
            <v>14861</v>
          </cell>
        </row>
        <row r="1409">
          <cell r="F1409">
            <v>13303</v>
          </cell>
        </row>
        <row r="1410">
          <cell r="F1410">
            <v>11551</v>
          </cell>
        </row>
        <row r="1411">
          <cell r="F1411">
            <v>7676</v>
          </cell>
        </row>
        <row r="1412">
          <cell r="F1412">
            <v>2293</v>
          </cell>
        </row>
        <row r="1413">
          <cell r="F1413">
            <v>311</v>
          </cell>
        </row>
        <row r="1414">
          <cell r="F1414">
            <v>45</v>
          </cell>
        </row>
        <row r="1415">
          <cell r="F1415">
            <v>6</v>
          </cell>
        </row>
        <row r="1416">
          <cell r="F1416">
            <v>2</v>
          </cell>
        </row>
        <row r="1417">
          <cell r="F1417">
            <v>0</v>
          </cell>
        </row>
        <row r="1418">
          <cell r="F1418">
            <v>0</v>
          </cell>
        </row>
        <row r="1448">
          <cell r="F1448">
            <v>1539975049.8599999</v>
          </cell>
        </row>
        <row r="1449">
          <cell r="F1449">
            <v>3341696390.5300002</v>
          </cell>
        </row>
        <row r="1450">
          <cell r="F1450">
            <v>3805703578</v>
          </cell>
        </row>
        <row r="1451">
          <cell r="F1451">
            <v>2497173872.1700001</v>
          </cell>
        </row>
        <row r="1452">
          <cell r="F1452">
            <v>2859650095.2600002</v>
          </cell>
        </row>
        <row r="1453">
          <cell r="F1453">
            <v>3157436212.96</v>
          </cell>
        </row>
        <row r="1454">
          <cell r="F1454">
            <v>3340119520.5500002</v>
          </cell>
        </row>
        <row r="1455">
          <cell r="F1455">
            <v>2953624328.3600001</v>
          </cell>
        </row>
        <row r="1456">
          <cell r="F1456">
            <v>2422371134.8699999</v>
          </cell>
        </row>
        <row r="1457">
          <cell r="F1457">
            <v>1642684607.48</v>
          </cell>
        </row>
        <row r="1458">
          <cell r="F1458">
            <v>386028147.86000001</v>
          </cell>
        </row>
        <row r="1459">
          <cell r="F1459">
            <v>50542090.5</v>
          </cell>
        </row>
        <row r="1460">
          <cell r="F1460">
            <v>5983878.79</v>
          </cell>
        </row>
        <row r="1461">
          <cell r="F1461">
            <v>409400.39</v>
          </cell>
        </row>
        <row r="1462">
          <cell r="F1462">
            <v>63187.13</v>
          </cell>
        </row>
        <row r="1463">
          <cell r="F1463">
            <v>0</v>
          </cell>
        </row>
        <row r="1464">
          <cell r="F1464">
            <v>0</v>
          </cell>
        </row>
        <row r="1465">
          <cell r="F1465">
            <v>0</v>
          </cell>
        </row>
        <row r="1782">
          <cell r="F1782">
            <v>39739</v>
          </cell>
        </row>
        <row r="1783">
          <cell r="F1783">
            <v>32309</v>
          </cell>
        </row>
        <row r="1784">
          <cell r="F1784">
            <v>26214</v>
          </cell>
        </row>
        <row r="1785">
          <cell r="F1785">
            <v>14700</v>
          </cell>
        </row>
        <row r="1786">
          <cell r="F1786">
            <v>15263</v>
          </cell>
        </row>
        <row r="1787">
          <cell r="F1787">
            <v>13171</v>
          </cell>
        </row>
        <row r="1788">
          <cell r="F1788">
            <v>11555</v>
          </cell>
        </row>
        <row r="1789">
          <cell r="F1789">
            <v>8603</v>
          </cell>
        </row>
        <row r="1790">
          <cell r="F1790">
            <v>5504</v>
          </cell>
        </row>
        <row r="1791">
          <cell r="F1791">
            <v>3272</v>
          </cell>
        </row>
        <row r="1792">
          <cell r="F1792">
            <v>20</v>
          </cell>
        </row>
        <row r="1793">
          <cell r="F1793">
            <v>3</v>
          </cell>
        </row>
        <row r="1794">
          <cell r="F1794">
            <v>0</v>
          </cell>
        </row>
        <row r="1795">
          <cell r="F1795">
            <v>0</v>
          </cell>
        </row>
        <row r="1796">
          <cell r="F1796">
            <v>0</v>
          </cell>
        </row>
        <row r="1797">
          <cell r="F1797">
            <v>0</v>
          </cell>
        </row>
        <row r="1798">
          <cell r="F1798">
            <v>0</v>
          </cell>
        </row>
        <row r="1828">
          <cell r="F1828">
            <v>2177470351.9899998</v>
          </cell>
        </row>
        <row r="1829">
          <cell r="F1829">
            <v>4501781934.8699999</v>
          </cell>
        </row>
        <row r="1830">
          <cell r="F1830">
            <v>4859577667.8900003</v>
          </cell>
        </row>
        <row r="1831">
          <cell r="F1831">
            <v>2969815447.6900001</v>
          </cell>
        </row>
        <row r="1832">
          <cell r="F1832">
            <v>3355958385.2199998</v>
          </cell>
        </row>
        <row r="1833">
          <cell r="F1833">
            <v>2975384319.8200002</v>
          </cell>
        </row>
        <row r="1834">
          <cell r="F1834">
            <v>2772583051.4499998</v>
          </cell>
        </row>
        <row r="1835">
          <cell r="F1835">
            <v>2157149449.1799998</v>
          </cell>
        </row>
        <row r="1836">
          <cell r="F1836">
            <v>1324555184.99</v>
          </cell>
        </row>
        <row r="1837">
          <cell r="F1837">
            <v>905430306.61000001</v>
          </cell>
        </row>
        <row r="1838">
          <cell r="F1838">
            <v>3330130.55</v>
          </cell>
        </row>
        <row r="1839">
          <cell r="F1839">
            <v>425264.45</v>
          </cell>
        </row>
        <row r="1840">
          <cell r="F1840">
            <v>0</v>
          </cell>
        </row>
        <row r="1841">
          <cell r="F1841">
            <v>0</v>
          </cell>
        </row>
        <row r="1842">
          <cell r="F1842">
            <v>0</v>
          </cell>
        </row>
        <row r="1843">
          <cell r="F1843">
            <v>0</v>
          </cell>
        </row>
        <row r="1844">
          <cell r="F1844">
            <v>0</v>
          </cell>
        </row>
        <row r="1845">
          <cell r="F1845">
            <v>0</v>
          </cell>
        </row>
        <row r="2176">
          <cell r="F2176">
            <v>58173801.859999999</v>
          </cell>
        </row>
        <row r="2177">
          <cell r="F2177">
            <v>101682751.5</v>
          </cell>
        </row>
        <row r="2178">
          <cell r="F2178">
            <v>170264891.30000001</v>
          </cell>
        </row>
        <row r="2179">
          <cell r="F2179">
            <v>205903764.05000001</v>
          </cell>
        </row>
        <row r="2180">
          <cell r="F2180">
            <v>247401255.06999999</v>
          </cell>
        </row>
        <row r="2181">
          <cell r="F2181">
            <v>1949791715.28</v>
          </cell>
        </row>
        <row r="2182">
          <cell r="F2182">
            <v>25270243315.650002</v>
          </cell>
        </row>
      </sheetData>
      <sheetData sheetId="4"/>
      <sheetData sheetId="5"/>
      <sheetData sheetId="6"/>
      <sheetData sheetId="7"/>
      <sheetData sheetId="8"/>
      <sheetData sheetId="9"/>
      <sheetData sheetId="10">
        <row r="9">
          <cell r="C9">
            <v>3058.45</v>
          </cell>
          <cell r="D9">
            <v>172.57</v>
          </cell>
        </row>
        <row r="10">
          <cell r="C10">
            <v>5332.0105532799989</v>
          </cell>
          <cell r="D10">
            <v>3143.2948000000001</v>
          </cell>
        </row>
        <row r="11">
          <cell r="C11">
            <v>5637.3726139999999</v>
          </cell>
          <cell r="D11">
            <v>5116.2657532799985</v>
          </cell>
        </row>
        <row r="12">
          <cell r="C12">
            <v>3435.9725130000002</v>
          </cell>
          <cell r="D12">
            <v>5623.7726140000004</v>
          </cell>
        </row>
        <row r="13">
          <cell r="C13">
            <v>1233.5274319600001</v>
          </cell>
          <cell r="D13">
            <v>3529.8925129999998</v>
          </cell>
        </row>
        <row r="14">
          <cell r="C14">
            <v>1673.9331440000001</v>
          </cell>
          <cell r="D14">
            <v>2785.4705759600001</v>
          </cell>
        </row>
        <row r="15">
          <cell r="C15">
            <v>0</v>
          </cell>
          <cell r="D15">
            <v>0</v>
          </cell>
        </row>
        <row r="18">
          <cell r="C18">
            <v>2.6057568059440133</v>
          </cell>
          <cell r="D18">
            <v>3.5663551413688368</v>
          </cell>
        </row>
        <row r="21">
          <cell r="C21">
            <v>7645.7171819700006</v>
          </cell>
          <cell r="D21">
            <v>7683.6851809</v>
          </cell>
        </row>
        <row r="22">
          <cell r="C22">
            <v>10475</v>
          </cell>
          <cell r="D22">
            <v>10475</v>
          </cell>
        </row>
        <row r="23">
          <cell r="C23">
            <v>627.99313273999996</v>
          </cell>
          <cell r="D23">
            <v>623.42809044000001</v>
          </cell>
        </row>
        <row r="24">
          <cell r="C24">
            <v>1476.66863556</v>
          </cell>
          <cell r="D24">
            <v>1589.1529849000001</v>
          </cell>
        </row>
        <row r="27">
          <cell r="C27">
            <v>11078.010306920001</v>
          </cell>
          <cell r="D27">
            <v>11216.158729340001</v>
          </cell>
        </row>
        <row r="28">
          <cell r="C28">
            <v>9147.3686433500006</v>
          </cell>
          <cell r="D28">
            <v>9155.1075268999994</v>
          </cell>
        </row>
      </sheetData>
      <sheetData sheetId="11"/>
      <sheetData sheetId="12"/>
      <sheetData sheetId="13"/>
      <sheetData sheetId="14"/>
      <sheetData sheetId="15"/>
      <sheetData sheetId="16"/>
      <sheetData sheetId="17"/>
      <sheetData sheetId="18"/>
      <sheetData sheetId="19"/>
      <sheetData sheetId="20">
        <row r="33">
          <cell r="K33">
            <v>0.17902282588177187</v>
          </cell>
        </row>
      </sheetData>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nex 2D"/>
      <sheetName val="GIC Rec @ Calc Date"/>
      <sheetName val="Annex 2D (FCA)"/>
      <sheetName val="CASH FLOW CHECKS"/>
      <sheetName val="ACT CHECK"/>
      <sheetName val="MOM DATA CHECKS"/>
      <sheetName val="COUNTERPARTY RATINGS CHECK"/>
      <sheetName val="INPUTS"/>
    </sheetNames>
    <sheetDataSet>
      <sheetData sheetId="0">
        <row r="29">
          <cell r="B29">
            <v>26923684196.549999</v>
          </cell>
        </row>
        <row r="154">
          <cell r="B154">
            <v>20371266256.240002</v>
          </cell>
        </row>
        <row r="156">
          <cell r="B156">
            <v>28003461494.709999</v>
          </cell>
        </row>
        <row r="157">
          <cell r="B157">
            <v>3559490080.8099999</v>
          </cell>
        </row>
        <row r="165">
          <cell r="B165">
            <v>170353</v>
          </cell>
        </row>
        <row r="166">
          <cell r="B166">
            <v>164384.9</v>
          </cell>
        </row>
        <row r="167">
          <cell r="B167">
            <v>0.57363200000000003</v>
          </cell>
        </row>
        <row r="168">
          <cell r="B168">
            <v>0.52266699999999999</v>
          </cell>
        </row>
        <row r="169">
          <cell r="B169">
            <v>49.14</v>
          </cell>
        </row>
        <row r="170">
          <cell r="B170">
            <v>262.89</v>
          </cell>
        </row>
        <row r="224">
          <cell r="E224">
            <v>2.6932755900283055E-3</v>
          </cell>
        </row>
        <row r="225">
          <cell r="E225">
            <v>5.1779539442790455E-4</v>
          </cell>
        </row>
        <row r="226">
          <cell r="E226">
            <v>4.4522531624725191E-7</v>
          </cell>
        </row>
        <row r="227">
          <cell r="E227">
            <v>0</v>
          </cell>
        </row>
        <row r="228">
          <cell r="E228">
            <v>0</v>
          </cell>
        </row>
        <row r="229">
          <cell r="E229">
            <v>0</v>
          </cell>
        </row>
        <row r="271">
          <cell r="A271" t="str">
            <v>0-5,000</v>
          </cell>
          <cell r="B271">
            <v>5669</v>
          </cell>
          <cell r="D271">
            <v>9558008.5600000005</v>
          </cell>
        </row>
        <row r="272">
          <cell r="A272" t="str">
            <v>5,000-10,000</v>
          </cell>
          <cell r="B272">
            <v>3044</v>
          </cell>
          <cell r="D272">
            <v>22667693.190000001</v>
          </cell>
        </row>
        <row r="273">
          <cell r="A273" t="str">
            <v>10,000-25,000</v>
          </cell>
          <cell r="B273">
            <v>8190</v>
          </cell>
          <cell r="D273">
            <v>143606487.52000001</v>
          </cell>
        </row>
        <row r="274">
          <cell r="A274" t="str">
            <v>25,000-50,000</v>
          </cell>
          <cell r="B274">
            <v>14031</v>
          </cell>
          <cell r="D274">
            <v>531094300.29000002</v>
          </cell>
        </row>
        <row r="275">
          <cell r="A275" t="str">
            <v>50,000-75,000</v>
          </cell>
          <cell r="B275">
            <v>15556</v>
          </cell>
          <cell r="D275">
            <v>974771243.99000001</v>
          </cell>
        </row>
        <row r="276">
          <cell r="A276" t="str">
            <v>75,000-100,000</v>
          </cell>
          <cell r="B276">
            <v>17283</v>
          </cell>
          <cell r="D276">
            <v>1515091207.3599999</v>
          </cell>
        </row>
        <row r="277">
          <cell r="A277" t="str">
            <v>100,000-150,000</v>
          </cell>
          <cell r="B277">
            <v>31191</v>
          </cell>
          <cell r="D277">
            <v>3873461502.1199999</v>
          </cell>
        </row>
        <row r="278">
          <cell r="A278" t="str">
            <v>150,000-200,000</v>
          </cell>
          <cell r="B278">
            <v>23744</v>
          </cell>
          <cell r="D278">
            <v>4126555754.5900002</v>
          </cell>
        </row>
        <row r="279">
          <cell r="A279" t="str">
            <v>200,000-250,000</v>
          </cell>
          <cell r="B279">
            <v>17852</v>
          </cell>
          <cell r="D279">
            <v>3988991721.1700001</v>
          </cell>
        </row>
        <row r="280">
          <cell r="A280" t="str">
            <v>250,000-300,000</v>
          </cell>
          <cell r="B280">
            <v>11661</v>
          </cell>
          <cell r="D280">
            <v>3181269321.3699999</v>
          </cell>
        </row>
        <row r="281">
          <cell r="A281" t="str">
            <v>300,000-350,000</v>
          </cell>
          <cell r="B281">
            <v>7437</v>
          </cell>
          <cell r="D281">
            <v>2401492557.0700002</v>
          </cell>
        </row>
        <row r="282">
          <cell r="A282" t="str">
            <v>350,000-400,000</v>
          </cell>
          <cell r="B282">
            <v>4688</v>
          </cell>
          <cell r="D282">
            <v>1748477923.03</v>
          </cell>
        </row>
        <row r="283">
          <cell r="A283" t="str">
            <v>400,000-450,000</v>
          </cell>
          <cell r="B283">
            <v>2897</v>
          </cell>
          <cell r="D283">
            <v>1225908511.95</v>
          </cell>
        </row>
        <row r="284">
          <cell r="A284" t="str">
            <v>450,000-500,000</v>
          </cell>
          <cell r="B284">
            <v>1979</v>
          </cell>
          <cell r="D284">
            <v>937094721.79999995</v>
          </cell>
        </row>
        <row r="285">
          <cell r="A285" t="str">
            <v>500,000-600,000</v>
          </cell>
          <cell r="B285">
            <v>2400</v>
          </cell>
          <cell r="D285">
            <v>1304050013.6999998</v>
          </cell>
        </row>
        <row r="286">
          <cell r="A286" t="str">
            <v>600,000-700,000</v>
          </cell>
          <cell r="B286">
            <v>1190</v>
          </cell>
          <cell r="D286">
            <v>764919343.5999999</v>
          </cell>
        </row>
        <row r="287">
          <cell r="A287" t="str">
            <v>700,000-800,000</v>
          </cell>
          <cell r="B287">
            <v>772</v>
          </cell>
          <cell r="D287">
            <v>575862222.68999994</v>
          </cell>
        </row>
        <row r="288">
          <cell r="A288" t="str">
            <v>800,000-900,000</v>
          </cell>
          <cell r="B288">
            <v>467</v>
          </cell>
          <cell r="D288">
            <v>394330181.74000001</v>
          </cell>
        </row>
        <row r="289">
          <cell r="A289" t="str">
            <v>900,000-1,000,000</v>
          </cell>
          <cell r="B289">
            <v>302</v>
          </cell>
          <cell r="D289">
            <v>284258778.97000003</v>
          </cell>
        </row>
        <row r="290">
          <cell r="A290" t="str">
            <v>1,000,000 +</v>
          </cell>
          <cell r="B290">
            <v>0</v>
          </cell>
          <cell r="D290">
            <v>0</v>
          </cell>
        </row>
        <row r="298">
          <cell r="A298" t="str">
            <v>East Anglia</v>
          </cell>
          <cell r="E298">
            <v>0.12767504338509728</v>
          </cell>
        </row>
        <row r="299">
          <cell r="A299" t="str">
            <v>East Midlands</v>
          </cell>
          <cell r="E299">
            <v>5.5252238407108509E-2</v>
          </cell>
        </row>
        <row r="300">
          <cell r="A300" t="str">
            <v>London</v>
          </cell>
          <cell r="E300">
            <v>0.21545082356585576</v>
          </cell>
        </row>
        <row r="301">
          <cell r="A301" t="str">
            <v>North</v>
          </cell>
          <cell r="E301">
            <v>1.6877334423077699E-2</v>
          </cell>
        </row>
        <row r="302">
          <cell r="A302" t="str">
            <v>North West</v>
          </cell>
          <cell r="E302">
            <v>7.3292596335196553E-2</v>
          </cell>
        </row>
        <row r="303">
          <cell r="A303" t="str">
            <v>Northern Ireland</v>
          </cell>
          <cell r="E303">
            <v>1.7308791631761793E-2</v>
          </cell>
        </row>
        <row r="304">
          <cell r="A304" t="str">
            <v>South East</v>
          </cell>
          <cell r="E304">
            <v>0.21940298553379348</v>
          </cell>
        </row>
        <row r="305">
          <cell r="A305" t="str">
            <v>South West</v>
          </cell>
          <cell r="E305">
            <v>8.5023530629589297E-2</v>
          </cell>
        </row>
        <row r="306">
          <cell r="A306" t="str">
            <v>Scotland</v>
          </cell>
          <cell r="E306">
            <v>5.6944886479524628E-2</v>
          </cell>
        </row>
        <row r="307">
          <cell r="A307" t="str">
            <v>Wales</v>
          </cell>
          <cell r="E307">
            <v>2.5746424470281953E-2</v>
          </cell>
        </row>
        <row r="308">
          <cell r="A308" t="str">
            <v>West Midlands</v>
          </cell>
          <cell r="E308">
            <v>5.8803921800562868E-2</v>
          </cell>
        </row>
        <row r="309">
          <cell r="A309" t="str">
            <v>Yorkshire and Humberside</v>
          </cell>
          <cell r="E309">
            <v>4.8221423338150229E-2</v>
          </cell>
        </row>
        <row r="313">
          <cell r="E313">
            <v>0.88781230468585204</v>
          </cell>
        </row>
        <row r="314">
          <cell r="E314">
            <v>0</v>
          </cell>
        </row>
        <row r="315">
          <cell r="E315">
            <v>0.11218769531414796</v>
          </cell>
        </row>
        <row r="316">
          <cell r="E316">
            <v>0</v>
          </cell>
        </row>
        <row r="320">
          <cell r="E320">
            <v>5.3633784420676803E-2</v>
          </cell>
        </row>
        <row r="321">
          <cell r="E321">
            <v>0.13645466669582421</v>
          </cell>
        </row>
        <row r="322">
          <cell r="E322">
            <v>0.16756631393466931</v>
          </cell>
        </row>
        <row r="323">
          <cell r="E323">
            <v>0.29372152249227429</v>
          </cell>
        </row>
        <row r="324">
          <cell r="E324">
            <v>0.1517289144680434</v>
          </cell>
        </row>
        <row r="325">
          <cell r="E325">
            <v>4.4595562895533847E-2</v>
          </cell>
        </row>
        <row r="326">
          <cell r="E326">
            <v>4.1194447524207631E-2</v>
          </cell>
        </row>
        <row r="327">
          <cell r="E327">
            <v>3.4477185762995209E-2</v>
          </cell>
        </row>
        <row r="328">
          <cell r="E328">
            <v>1.6621699458044814E-2</v>
          </cell>
        </row>
        <row r="329">
          <cell r="E329">
            <v>1.0975766484727676E-2</v>
          </cell>
        </row>
        <row r="330">
          <cell r="E330">
            <v>1.7818766213393341E-2</v>
          </cell>
        </row>
        <row r="331">
          <cell r="E331">
            <v>6.0413368380176392E-3</v>
          </cell>
        </row>
        <row r="332">
          <cell r="E332">
            <v>2.5170032811591862E-2</v>
          </cell>
        </row>
        <row r="336">
          <cell r="E336">
            <v>0.95091115744852905</v>
          </cell>
        </row>
        <row r="337">
          <cell r="E337">
            <v>1.9931838824119634E-2</v>
          </cell>
        </row>
        <row r="338">
          <cell r="E338">
            <v>2.9156012002810271E-2</v>
          </cell>
        </row>
        <row r="343">
          <cell r="E343">
            <v>1</v>
          </cell>
        </row>
        <row r="344">
          <cell r="E344">
            <v>0</v>
          </cell>
        </row>
        <row r="345">
          <cell r="E345">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tabSelected="1"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87"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34.799999999999997"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52.2"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52.2"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K6" sqref="K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1673</v>
      </c>
      <c r="G9" s="6"/>
      <c r="H9" s="6"/>
      <c r="I9" s="6"/>
      <c r="J9" s="7"/>
    </row>
    <row r="10" spans="2:10" ht="21" x14ac:dyDescent="0.3">
      <c r="B10" s="5"/>
      <c r="C10" s="6"/>
      <c r="D10" s="6"/>
      <c r="E10" s="6"/>
      <c r="F10" s="11" t="s">
        <v>1674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opLeftCell="A5" zoomScale="80" zoomScaleNormal="80" workbookViewId="0">
      <selection activeCell="B193" sqref="B193:B208"/>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31/05/2025</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f>ROUND(('[2]Annex 2D'!$B$156+'[2]Annex 2D'!$B$157)/1000000,6)</f>
        <v>31562.951575999999</v>
      </c>
      <c r="F38" s="39"/>
      <c r="H38" s="20"/>
      <c r="L38" s="20"/>
      <c r="M38" s="20"/>
    </row>
    <row r="39" spans="1:14" x14ac:dyDescent="0.3">
      <c r="A39" s="22" t="s">
        <v>62</v>
      </c>
      <c r="B39" s="39" t="s">
        <v>63</v>
      </c>
      <c r="C39" s="22">
        <f>ROUND(('[2]Annex 2D'!$B$154)/1000000,6)</f>
        <v>20371.266255999999</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0.370363018834861</v>
      </c>
      <c r="E45" s="96"/>
      <c r="F45" s="96">
        <f>'[1]Programme Tests'!$K$33</f>
        <v>0.17902282588177187</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11191.685320000001</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f>ROUND(('[2]Annex 2D'!$B$156)/1000000,6)</f>
        <v>28003.461495</v>
      </c>
      <c r="E53" s="46"/>
      <c r="F53" s="103">
        <f>IF($C$58=0,"",IF(C53="[for completion]","",C53/$C$58))</f>
        <v>0.88722569014405539</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f>ROUND(('[2]Annex 2D'!$B$157)/1000000,6)</f>
        <v>3559.4900809999999</v>
      </c>
      <c r="E56" s="46"/>
      <c r="F56" s="103">
        <f>IF($C$58=0,"",IF(C56="[for completion]","",C56/$C$58))</f>
        <v>0.11277430985594464</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31562.951575999999</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f>ROUND('[2]Annex 2D'!$B$170/12,2)</f>
        <v>21.91</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f>ROUND('[1]LLP Assets'!$F$2176/1000000,2)</f>
        <v>58.17</v>
      </c>
      <c r="D70" s="97" t="s">
        <v>766</v>
      </c>
      <c r="E70" s="18"/>
      <c r="F70" s="103">
        <f t="shared" ref="F70:F76" si="1">IF($C$77=0,"",IF(C70="[for completion]","",C70/$C$77))</f>
        <v>2.0772447956393927E-3</v>
      </c>
      <c r="G70" s="103" t="str">
        <f>IF($D$77=0,"",IF(D70="[Mark as ND1 if not relevant]","",D70/$D$77))</f>
        <v/>
      </c>
      <c r="H70" s="20"/>
      <c r="L70" s="20"/>
      <c r="M70" s="20"/>
      <c r="N70" s="51"/>
    </row>
    <row r="71" spans="1:14" x14ac:dyDescent="0.3">
      <c r="A71" s="22" t="s">
        <v>106</v>
      </c>
      <c r="B71" s="18" t="s">
        <v>1083</v>
      </c>
      <c r="C71" s="97">
        <f>ROUND('[1]LLP Assets'!$F$2177/1000000,2)</f>
        <v>101.68</v>
      </c>
      <c r="D71" s="97" t="s">
        <v>766</v>
      </c>
      <c r="E71" s="18"/>
      <c r="F71" s="103">
        <f t="shared" si="1"/>
        <v>3.6309824792954007E-3</v>
      </c>
      <c r="G71" s="103" t="str">
        <f t="shared" ref="G71:G76" si="2">IF($D$77=0,"",IF(D71="[Mark as ND1 if not relevant]","",D71/$D$77))</f>
        <v/>
      </c>
      <c r="H71" s="20"/>
      <c r="L71" s="20"/>
      <c r="M71" s="20"/>
      <c r="N71" s="51"/>
    </row>
    <row r="72" spans="1:14" x14ac:dyDescent="0.3">
      <c r="A72" s="22" t="s">
        <v>107</v>
      </c>
      <c r="B72" s="18" t="s">
        <v>1084</v>
      </c>
      <c r="C72" s="97">
        <f>ROUND('[1]LLP Assets'!$F$2178/1000000,2)</f>
        <v>170.26</v>
      </c>
      <c r="D72" s="97" t="s">
        <v>766</v>
      </c>
      <c r="E72" s="18"/>
      <c r="F72" s="103">
        <f t="shared" si="1"/>
        <v>6.0799673183008938E-3</v>
      </c>
      <c r="G72" s="103" t="str">
        <f t="shared" si="2"/>
        <v/>
      </c>
      <c r="H72" s="20"/>
      <c r="L72" s="20"/>
      <c r="M72" s="20"/>
      <c r="N72" s="51"/>
    </row>
    <row r="73" spans="1:14" x14ac:dyDescent="0.3">
      <c r="A73" s="22" t="s">
        <v>108</v>
      </c>
      <c r="B73" s="18" t="s">
        <v>1085</v>
      </c>
      <c r="C73" s="97">
        <f>ROUND('[1]LLP Assets'!$F$2179/1000000,2)</f>
        <v>205.9</v>
      </c>
      <c r="D73" s="97" t="s">
        <v>766</v>
      </c>
      <c r="E73" s="18"/>
      <c r="F73" s="103">
        <f t="shared" si="1"/>
        <v>7.35266810077619E-3</v>
      </c>
      <c r="G73" s="103" t="str">
        <f t="shared" si="2"/>
        <v/>
      </c>
      <c r="H73" s="20"/>
      <c r="L73" s="20"/>
      <c r="M73" s="20"/>
      <c r="N73" s="51"/>
    </row>
    <row r="74" spans="1:14" x14ac:dyDescent="0.3">
      <c r="A74" s="22" t="s">
        <v>109</v>
      </c>
      <c r="B74" s="18" t="s">
        <v>1086</v>
      </c>
      <c r="C74" s="97">
        <f>ROUND('[1]LLP Assets'!$F$2180/1000000,2)</f>
        <v>247.4</v>
      </c>
      <c r="D74" s="97" t="s">
        <v>766</v>
      </c>
      <c r="E74" s="18"/>
      <c r="F74" s="103">
        <f t="shared" si="1"/>
        <v>8.8346288884508465E-3</v>
      </c>
      <c r="G74" s="103" t="str">
        <f t="shared" si="2"/>
        <v/>
      </c>
      <c r="H74" s="20"/>
      <c r="L74" s="20"/>
      <c r="M74" s="20"/>
      <c r="N74" s="51"/>
    </row>
    <row r="75" spans="1:14" x14ac:dyDescent="0.3">
      <c r="A75" s="22" t="s">
        <v>110</v>
      </c>
      <c r="B75" s="18" t="s">
        <v>1087</v>
      </c>
      <c r="C75" s="97">
        <f>ROUND('[1]LLP Assets'!$F$2181/1000000,2)</f>
        <v>1949.79</v>
      </c>
      <c r="D75" s="97" t="s">
        <v>766</v>
      </c>
      <c r="E75" s="18"/>
      <c r="F75" s="103">
        <f t="shared" si="1"/>
        <v>6.9626802992775169E-2</v>
      </c>
      <c r="G75" s="103" t="str">
        <f t="shared" si="2"/>
        <v/>
      </c>
      <c r="H75" s="20"/>
      <c r="L75" s="20"/>
      <c r="M75" s="20"/>
      <c r="N75" s="51"/>
    </row>
    <row r="76" spans="1:14" x14ac:dyDescent="0.3">
      <c r="A76" s="22" t="s">
        <v>111</v>
      </c>
      <c r="B76" s="18" t="s">
        <v>1088</v>
      </c>
      <c r="C76" s="97">
        <f>ROUND('[1]LLP Assets'!$F$2182/1000000,2)</f>
        <v>25270.240000000002</v>
      </c>
      <c r="D76" s="97" t="s">
        <v>766</v>
      </c>
      <c r="E76" s="18"/>
      <c r="F76" s="103">
        <f t="shared" si="1"/>
        <v>0.90239770542476205</v>
      </c>
      <c r="G76" s="103" t="str">
        <f t="shared" si="2"/>
        <v/>
      </c>
      <c r="H76" s="20"/>
      <c r="L76" s="20"/>
      <c r="M76" s="20"/>
      <c r="N76" s="51"/>
    </row>
    <row r="77" spans="1:14" x14ac:dyDescent="0.3">
      <c r="A77" s="22" t="s">
        <v>112</v>
      </c>
      <c r="B77" s="55" t="s">
        <v>91</v>
      </c>
      <c r="C77" s="99">
        <f>SUM(C70:C76)</f>
        <v>28003.440000000002</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f>ROUND('[1]LLP Liabilities'!$C$18,2)</f>
        <v>2.61</v>
      </c>
      <c r="D89" s="101">
        <f>'[1]LLP Liabilities'!$D$18</f>
        <v>3.5663551413688368</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f>'[1]LLP Liabilities'!$C$9</f>
        <v>3058.45</v>
      </c>
      <c r="D93" s="97">
        <f>'[1]LLP Liabilities'!$D$9</f>
        <v>172.57</v>
      </c>
      <c r="E93" s="18"/>
      <c r="F93" s="103">
        <f>IF($C$100=0,"",IF(C93="[for completion]","",IF(C93="","",C93/$C$100)))</f>
        <v>0.15013548797258269</v>
      </c>
      <c r="G93" s="103">
        <f>IF($D$100=0,"",IF(D93="[Mark as ND1 if not relevant]","",IF(D93="","",D93/$D$100)))</f>
        <v>8.4712456176915078E-3</v>
      </c>
      <c r="H93" s="20"/>
      <c r="L93" s="20"/>
      <c r="M93" s="20"/>
      <c r="N93" s="51"/>
    </row>
    <row r="94" spans="1:14" x14ac:dyDescent="0.3">
      <c r="A94" s="22" t="s">
        <v>134</v>
      </c>
      <c r="B94" s="18" t="s">
        <v>1083</v>
      </c>
      <c r="C94" s="97">
        <f>'[1]LLP Liabilities'!$C$10</f>
        <v>5332.0105532799989</v>
      </c>
      <c r="D94" s="97">
        <f>'[1]LLP Liabilities'!$D$10</f>
        <v>3143.2948000000001</v>
      </c>
      <c r="E94" s="18"/>
      <c r="F94" s="103">
        <f t="shared" ref="F94:F99" si="5">IF($C$100=0,"",IF(C94="[for completion]","",IF(C94="","",C94/$C$100)))</f>
        <v>0.26174173398017081</v>
      </c>
      <c r="G94" s="103">
        <f t="shared" ref="G94:G99" si="6">IF($D$100=0,"",IF(D94="[Mark as ND1 if not relevant]","",IF(D94="","",D94/$D$100)))</f>
        <v>0.15430041316342646</v>
      </c>
      <c r="H94" s="20"/>
      <c r="L94" s="20"/>
      <c r="M94" s="20"/>
      <c r="N94" s="51"/>
    </row>
    <row r="95" spans="1:14" x14ac:dyDescent="0.3">
      <c r="A95" s="22" t="s">
        <v>135</v>
      </c>
      <c r="B95" s="18" t="s">
        <v>1084</v>
      </c>
      <c r="C95" s="97">
        <f>'[1]LLP Liabilities'!$C$11</f>
        <v>5637.3726139999999</v>
      </c>
      <c r="D95" s="97">
        <f>'[1]LLP Liabilities'!$D$11</f>
        <v>5116.2657532799985</v>
      </c>
      <c r="E95" s="18"/>
      <c r="F95" s="103">
        <f t="shared" si="5"/>
        <v>0.2767315758917635</v>
      </c>
      <c r="G95" s="103">
        <f t="shared" si="6"/>
        <v>0.25115109139142566</v>
      </c>
      <c r="H95" s="20"/>
      <c r="L95" s="20"/>
      <c r="M95" s="20"/>
      <c r="N95" s="51"/>
    </row>
    <row r="96" spans="1:14" x14ac:dyDescent="0.3">
      <c r="A96" s="22" t="s">
        <v>136</v>
      </c>
      <c r="B96" s="18" t="s">
        <v>1085</v>
      </c>
      <c r="C96" s="97">
        <f>'[1]LLP Liabilities'!$C$12</f>
        <v>3435.9725130000002</v>
      </c>
      <c r="D96" s="97">
        <f>'[1]LLP Liabilities'!$D$12</f>
        <v>5623.7726140000004</v>
      </c>
      <c r="E96" s="18"/>
      <c r="F96" s="103">
        <f t="shared" si="5"/>
        <v>0.16866759629865988</v>
      </c>
      <c r="G96" s="103">
        <f t="shared" si="6"/>
        <v>0.27606396888938417</v>
      </c>
      <c r="H96" s="20"/>
      <c r="L96" s="20"/>
      <c r="M96" s="20"/>
      <c r="N96" s="51"/>
    </row>
    <row r="97" spans="1:14" x14ac:dyDescent="0.3">
      <c r="A97" s="22" t="s">
        <v>137</v>
      </c>
      <c r="B97" s="18" t="s">
        <v>1086</v>
      </c>
      <c r="C97" s="97">
        <f>'[1]LLP Liabilities'!$C$13</f>
        <v>1233.5274319600001</v>
      </c>
      <c r="D97" s="97">
        <f>'[1]LLP Liabilities'!$D$13</f>
        <v>3529.8925129999998</v>
      </c>
      <c r="E97" s="18"/>
      <c r="F97" s="103">
        <f t="shared" si="5"/>
        <v>6.0552319941434854E-2</v>
      </c>
      <c r="G97" s="103">
        <f t="shared" si="6"/>
        <v>0.17327801171509136</v>
      </c>
      <c r="H97" s="20"/>
      <c r="L97" s="20"/>
      <c r="M97" s="20"/>
    </row>
    <row r="98" spans="1:14" x14ac:dyDescent="0.3">
      <c r="A98" s="22" t="s">
        <v>138</v>
      </c>
      <c r="B98" s="18" t="s">
        <v>1087</v>
      </c>
      <c r="C98" s="97">
        <f>'[1]LLP Liabilities'!$C$14</f>
        <v>1673.9331440000001</v>
      </c>
      <c r="D98" s="97">
        <f>'[1]LLP Liabilities'!$D$14</f>
        <v>2785.4705759600001</v>
      </c>
      <c r="E98" s="18"/>
      <c r="F98" s="103">
        <f t="shared" si="5"/>
        <v>8.2171285915388373E-2</v>
      </c>
      <c r="G98" s="103">
        <f t="shared" si="6"/>
        <v>0.13673526922298077</v>
      </c>
      <c r="H98" s="20"/>
      <c r="L98" s="20"/>
      <c r="M98" s="20"/>
    </row>
    <row r="99" spans="1:14" x14ac:dyDescent="0.3">
      <c r="A99" s="22" t="s">
        <v>139</v>
      </c>
      <c r="B99" s="18" t="s">
        <v>1088</v>
      </c>
      <c r="C99" s="97">
        <f>'[1]LLP Liabilities'!$C$15</f>
        <v>0</v>
      </c>
      <c r="D99" s="97">
        <f>'[1]LLP Liabilities'!$D$15</f>
        <v>0</v>
      </c>
      <c r="E99" s="18"/>
      <c r="F99" s="103">
        <f t="shared" si="5"/>
        <v>0</v>
      </c>
      <c r="G99" s="103">
        <f t="shared" si="6"/>
        <v>0</v>
      </c>
      <c r="H99" s="20"/>
      <c r="L99" s="20"/>
      <c r="M99" s="20"/>
    </row>
    <row r="100" spans="1:14" x14ac:dyDescent="0.3">
      <c r="A100" s="22" t="s">
        <v>140</v>
      </c>
      <c r="B100" s="55" t="s">
        <v>91</v>
      </c>
      <c r="C100" s="99">
        <f>SUM(C93:C99)</f>
        <v>20371.266256239996</v>
      </c>
      <c r="D100" s="99">
        <f>SUM(D93:D99)</f>
        <v>20371.26625624</v>
      </c>
      <c r="E100" s="39"/>
      <c r="F100" s="104">
        <f>SUM(F93:F99)</f>
        <v>1.0000000000000002</v>
      </c>
      <c r="G100" s="104">
        <f>SUM(G93:G99)</f>
        <v>0.99999999999999989</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31562.951575999999</v>
      </c>
      <c r="D119" s="97">
        <f>C38</f>
        <v>31562.951575999999</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31562.951575999999</v>
      </c>
      <c r="D130" s="97">
        <f>SUM(D112:D129)</f>
        <v>31562.951575999999</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f>'[1]LLP Liabilities'!$C21</f>
        <v>7645.7171819700006</v>
      </c>
      <c r="D138" s="97">
        <f>'[1]LLP Liabilities'!$D$21</f>
        <v>7683.6851809</v>
      </c>
      <c r="E138" s="47"/>
      <c r="F138" s="103">
        <f t="shared" ref="F138:F155" si="11">IF($C$156=0,"",IF(C138="[for completion]","",IF(C138="","",C138/$C$156)))</f>
        <v>0.37802590501612998</v>
      </c>
      <c r="G138" s="103">
        <f t="shared" ref="G138:G155" si="12">IF($D$156=0,"",IF(D138="[for completion]","",IF(D138="","",D138/$D$156)))</f>
        <v>0.37718250226818284</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f>'[1]LLP Liabilities'!$C$23</f>
        <v>627.99313273999996</v>
      </c>
      <c r="D142" s="97">
        <f>'[1]LLP Liabilities'!$D$23</f>
        <v>623.42809044000001</v>
      </c>
      <c r="E142" s="47"/>
      <c r="F142" s="103">
        <f t="shared" si="11"/>
        <v>3.1049758537731457E-2</v>
      </c>
      <c r="G142" s="103">
        <f t="shared" si="12"/>
        <v>3.0603305783656692E-2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f>'[1]LLP Liabilities'!$C$22</f>
        <v>10475</v>
      </c>
      <c r="D145" s="97">
        <f>'[1]LLP Liabilities'!$D$22</f>
        <v>10475</v>
      </c>
      <c r="E145" s="39"/>
      <c r="F145" s="103">
        <f t="shared" si="11"/>
        <v>0.51791365816956247</v>
      </c>
      <c r="G145" s="103">
        <f t="shared" si="12"/>
        <v>0.51420465808262472</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f>'[1]LLP Liabilities'!$C$24</f>
        <v>1476.66863556</v>
      </c>
      <c r="D154" s="97">
        <f>'[1]LLP Liabilities'!$D$24</f>
        <v>1589.1529849000001</v>
      </c>
      <c r="E154" s="39"/>
      <c r="F154" s="103">
        <f t="shared" si="11"/>
        <v>7.301067827657623E-2</v>
      </c>
      <c r="G154" s="103">
        <f t="shared" si="12"/>
        <v>7.800953386553576E-2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20225.378950269998</v>
      </c>
      <c r="D156" s="97">
        <f>SUM(D138:D155)</f>
        <v>20371.26625624</v>
      </c>
      <c r="E156" s="39"/>
      <c r="F156" s="96">
        <f>SUM(F138:F155)</f>
        <v>1.0000000000000002</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f>'[1]LLP Liabilities'!$C$27</f>
        <v>11078.010306920001</v>
      </c>
      <c r="D164" s="97">
        <f>'[1]LLP Liabilities'!$D$27</f>
        <v>11216.158729340001</v>
      </c>
      <c r="E164" s="59"/>
      <c r="F164" s="103">
        <f>IF($C$167=0,"",IF(C164="[for completion]","",IF(C164="","",C164/$C$167)))</f>
        <v>0.54772819506415793</v>
      </c>
      <c r="G164" s="103">
        <f>IF($D$167=0,"",IF(D164="[for completion]","",IF(D164="","",D164/$D$167)))</f>
        <v>0.55058721378718112</v>
      </c>
      <c r="H164" s="20"/>
      <c r="L164" s="20"/>
      <c r="M164" s="20"/>
      <c r="N164" s="51"/>
    </row>
    <row r="165" spans="1:14" x14ac:dyDescent="0.3">
      <c r="A165" s="22" t="s">
        <v>213</v>
      </c>
      <c r="B165" s="20" t="s">
        <v>214</v>
      </c>
      <c r="C165" s="97">
        <f>'[1]LLP Liabilities'!$C$28</f>
        <v>9147.3686433500006</v>
      </c>
      <c r="D165" s="97">
        <f>'[1]LLP Liabilities'!$D$28</f>
        <v>9155.1075268999994</v>
      </c>
      <c r="E165" s="59"/>
      <c r="F165" s="103">
        <f>IF($C$167=0,"",IF(C165="[for completion]","",IF(C165="","",C165/$C$167)))</f>
        <v>0.45227180493584207</v>
      </c>
      <c r="G165" s="103">
        <f>IF($D$167=0,"",IF(D165="[for completion]","",IF(D165="","",D165/$D$167)))</f>
        <v>0.44941278621281894</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20225.378950270002</v>
      </c>
      <c r="D167" s="106">
        <f>SUM(D164:D166)</f>
        <v>20371.26625624</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3559.4900809999999</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3559.4900809999999</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3559.4900809999999</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3559.4900809999999</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3559.4900809999999</v>
      </c>
      <c r="E217" s="59"/>
      <c r="F217" s="103">
        <f>IF($C$38=0,"",IF(C217="[for completion]","",IF(C217="","",C217/$C$38)))</f>
        <v>0.11277430985594464</v>
      </c>
      <c r="G217" s="103">
        <f>IF($C$39=0,"",IF(C217="[for completion]","",IF(C217="","",C217/$C$39)))</f>
        <v>0.17473091933848808</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3559.4900809999999</v>
      </c>
      <c r="E220" s="59"/>
      <c r="F220" s="96">
        <f>SUM(F217:F219)</f>
        <v>0.11277430985594464</v>
      </c>
      <c r="G220" s="96">
        <f>SUM(G217:G219)</f>
        <v>0.17473091933848808</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f>ROUND('[2]Annex 2D'!$B$29/1000000,6)</f>
        <v>26923.684196999999</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36" sqref="C36"/>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f>ROUND('[2]Annex 2D'!$B$156/1000000,2)</f>
        <v>28003.46</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28003.46</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f>'[2]Annex 2D'!$B$165</f>
        <v>170353</v>
      </c>
      <c r="D28" s="98">
        <v>0</v>
      </c>
      <c r="F28" s="98">
        <f>IF(AND(C28="[For completion]",D28="[For completion]"),"[For completion]",SUM(C28:D28))</f>
        <v>170353</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3.5659999999999999E-4</v>
      </c>
      <c r="D36" s="94">
        <v>0</v>
      </c>
      <c r="E36" s="111"/>
      <c r="F36" s="94">
        <f>IF(AND(C36="[For completion]",D36="[For completion]"),"[For completion]",SUM(C36:D36))</f>
        <v>3.5659999999999999E-4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tr">
        <f>'[2]Annex 2D'!$A298</f>
        <v>East Anglia</v>
      </c>
      <c r="C99" s="94">
        <f>'[2]Annex 2D'!$E298</f>
        <v>0.12767504338509728</v>
      </c>
      <c r="D99" s="94">
        <v>0</v>
      </c>
      <c r="E99" s="94"/>
      <c r="F99" s="94">
        <f>'[2]Annex 2D'!$E298</f>
        <v>0.12767504338509728</v>
      </c>
      <c r="G99" s="22"/>
    </row>
    <row r="100" spans="1:7" x14ac:dyDescent="0.3">
      <c r="A100" s="22" t="s">
        <v>526</v>
      </c>
      <c r="B100" s="39" t="str">
        <f>'[2]Annex 2D'!$A299</f>
        <v>East Midlands</v>
      </c>
      <c r="C100" s="94">
        <f>'[2]Annex 2D'!$E299</f>
        <v>5.5252238407108509E-2</v>
      </c>
      <c r="D100" s="94">
        <v>0</v>
      </c>
      <c r="E100" s="94"/>
      <c r="F100" s="94">
        <f>'[2]Annex 2D'!$E299</f>
        <v>5.5252238407108509E-2</v>
      </c>
      <c r="G100" s="22"/>
    </row>
    <row r="101" spans="1:7" x14ac:dyDescent="0.3">
      <c r="A101" s="22" t="s">
        <v>527</v>
      </c>
      <c r="B101" s="39" t="str">
        <f>'[2]Annex 2D'!$A300</f>
        <v>London</v>
      </c>
      <c r="C101" s="94">
        <f>'[2]Annex 2D'!$E300</f>
        <v>0.21545082356585576</v>
      </c>
      <c r="D101" s="94">
        <v>0</v>
      </c>
      <c r="E101" s="94"/>
      <c r="F101" s="94">
        <f>'[2]Annex 2D'!$E300</f>
        <v>0.21545082356585576</v>
      </c>
      <c r="G101" s="22"/>
    </row>
    <row r="102" spans="1:7" x14ac:dyDescent="0.3">
      <c r="A102" s="22" t="s">
        <v>528</v>
      </c>
      <c r="B102" s="39" t="str">
        <f>'[2]Annex 2D'!$A301</f>
        <v>North</v>
      </c>
      <c r="C102" s="94">
        <f>'[2]Annex 2D'!$E301</f>
        <v>1.6877334423077699E-2</v>
      </c>
      <c r="D102" s="94">
        <v>0</v>
      </c>
      <c r="E102" s="94"/>
      <c r="F102" s="94">
        <f>'[2]Annex 2D'!$E301</f>
        <v>1.6877334423077699E-2</v>
      </c>
      <c r="G102" s="22"/>
    </row>
    <row r="103" spans="1:7" x14ac:dyDescent="0.3">
      <c r="A103" s="22" t="s">
        <v>529</v>
      </c>
      <c r="B103" s="39" t="str">
        <f>'[2]Annex 2D'!$A302</f>
        <v>North West</v>
      </c>
      <c r="C103" s="94">
        <f>'[2]Annex 2D'!$E302</f>
        <v>7.3292596335196553E-2</v>
      </c>
      <c r="D103" s="94">
        <v>0</v>
      </c>
      <c r="E103" s="94"/>
      <c r="F103" s="94">
        <f>'[2]Annex 2D'!$E302</f>
        <v>7.3292596335196553E-2</v>
      </c>
      <c r="G103" s="22"/>
    </row>
    <row r="104" spans="1:7" x14ac:dyDescent="0.3">
      <c r="A104" s="22" t="s">
        <v>530</v>
      </c>
      <c r="B104" s="39" t="str">
        <f>'[2]Annex 2D'!$A303</f>
        <v>Northern Ireland</v>
      </c>
      <c r="C104" s="94">
        <f>'[2]Annex 2D'!$E303</f>
        <v>1.7308791631761793E-2</v>
      </c>
      <c r="D104" s="94">
        <v>0</v>
      </c>
      <c r="E104" s="94"/>
      <c r="F104" s="94">
        <f>'[2]Annex 2D'!$E303</f>
        <v>1.7308791631761793E-2</v>
      </c>
      <c r="G104" s="22"/>
    </row>
    <row r="105" spans="1:7" x14ac:dyDescent="0.3">
      <c r="A105" s="22" t="s">
        <v>531</v>
      </c>
      <c r="B105" s="39" t="str">
        <f>'[2]Annex 2D'!$A304</f>
        <v>South East</v>
      </c>
      <c r="C105" s="94">
        <f>'[2]Annex 2D'!$E304</f>
        <v>0.21940298553379348</v>
      </c>
      <c r="D105" s="94">
        <v>0</v>
      </c>
      <c r="E105" s="94"/>
      <c r="F105" s="94">
        <f>'[2]Annex 2D'!$E304</f>
        <v>0.21940298553379348</v>
      </c>
      <c r="G105" s="22"/>
    </row>
    <row r="106" spans="1:7" x14ac:dyDescent="0.3">
      <c r="A106" s="22" t="s">
        <v>532</v>
      </c>
      <c r="B106" s="39" t="str">
        <f>'[2]Annex 2D'!$A305</f>
        <v>South West</v>
      </c>
      <c r="C106" s="94">
        <f>'[2]Annex 2D'!$E305</f>
        <v>8.5023530629589297E-2</v>
      </c>
      <c r="D106" s="94">
        <v>0</v>
      </c>
      <c r="E106" s="94"/>
      <c r="F106" s="94">
        <f>'[2]Annex 2D'!$E305</f>
        <v>8.5023530629589297E-2</v>
      </c>
      <c r="G106" s="22"/>
    </row>
    <row r="107" spans="1:7" x14ac:dyDescent="0.3">
      <c r="A107" s="22" t="s">
        <v>533</v>
      </c>
      <c r="B107" s="39" t="str">
        <f>'[2]Annex 2D'!$A306</f>
        <v>Scotland</v>
      </c>
      <c r="C107" s="94">
        <f>'[2]Annex 2D'!$E306</f>
        <v>5.6944886479524628E-2</v>
      </c>
      <c r="D107" s="94">
        <v>0</v>
      </c>
      <c r="E107" s="94"/>
      <c r="F107" s="94">
        <f>'[2]Annex 2D'!$E306</f>
        <v>5.6944886479524628E-2</v>
      </c>
      <c r="G107" s="22"/>
    </row>
    <row r="108" spans="1:7" x14ac:dyDescent="0.3">
      <c r="A108" s="22" t="s">
        <v>534</v>
      </c>
      <c r="B108" s="39" t="str">
        <f>'[2]Annex 2D'!$A307</f>
        <v>Wales</v>
      </c>
      <c r="C108" s="94">
        <f>'[2]Annex 2D'!$E307</f>
        <v>2.5746424470281953E-2</v>
      </c>
      <c r="D108" s="94">
        <v>0</v>
      </c>
      <c r="E108" s="94"/>
      <c r="F108" s="94">
        <f>'[2]Annex 2D'!$E307</f>
        <v>2.5746424470281953E-2</v>
      </c>
      <c r="G108" s="22"/>
    </row>
    <row r="109" spans="1:7" x14ac:dyDescent="0.3">
      <c r="A109" s="22" t="s">
        <v>535</v>
      </c>
      <c r="B109" s="39" t="str">
        <f>'[2]Annex 2D'!$A308</f>
        <v>West Midlands</v>
      </c>
      <c r="C109" s="94">
        <f>'[2]Annex 2D'!$E308</f>
        <v>5.8803921800562868E-2</v>
      </c>
      <c r="D109" s="94">
        <v>0</v>
      </c>
      <c r="E109" s="94"/>
      <c r="F109" s="94">
        <f>'[2]Annex 2D'!$E308</f>
        <v>5.8803921800562868E-2</v>
      </c>
      <c r="G109" s="22"/>
    </row>
    <row r="110" spans="1:7" x14ac:dyDescent="0.3">
      <c r="A110" s="22" t="s">
        <v>536</v>
      </c>
      <c r="B110" s="39" t="str">
        <f>'[2]Annex 2D'!$A309</f>
        <v>Yorkshire and Humberside</v>
      </c>
      <c r="C110" s="94">
        <f>'[2]Annex 2D'!$E309</f>
        <v>4.8221423338150229E-2</v>
      </c>
      <c r="D110" s="94">
        <v>0</v>
      </c>
      <c r="E110" s="94"/>
      <c r="F110" s="94">
        <f>'[2]Annex 2D'!$E309</f>
        <v>4.8221423338150229E-2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f>'[2]Annex 2D'!$E336</f>
        <v>0.95091115744852905</v>
      </c>
      <c r="D150" s="94">
        <v>0</v>
      </c>
      <c r="E150" s="95"/>
      <c r="F150" s="94">
        <f>'[2]Annex 2D'!$E336</f>
        <v>0.95091115744852905</v>
      </c>
    </row>
    <row r="151" spans="1:7" x14ac:dyDescent="0.3">
      <c r="A151" s="22" t="s">
        <v>559</v>
      </c>
      <c r="B151" s="22" t="s">
        <v>560</v>
      </c>
      <c r="C151" s="94">
        <f>'[2]Annex 2D'!$E337+'[2]Annex 2D'!$E$338</f>
        <v>4.9087850826929902E-2</v>
      </c>
      <c r="D151" s="94">
        <v>0</v>
      </c>
      <c r="E151" s="95"/>
      <c r="F151" s="94">
        <f>'[2]Annex 2D'!$E337+'[2]Annex 2D'!$E$338</f>
        <v>4.9087850826929902E-2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f>'[2]Annex 2D'!$E$315</f>
        <v>0.11218769531414796</v>
      </c>
      <c r="D160" s="94">
        <v>0</v>
      </c>
      <c r="E160" s="95"/>
      <c r="F160" s="94">
        <f>'[2]Annex 2D'!$E$315</f>
        <v>0.11218769531414796</v>
      </c>
    </row>
    <row r="161" spans="1:7" x14ac:dyDescent="0.3">
      <c r="A161" s="22" t="s">
        <v>571</v>
      </c>
      <c r="B161" s="22" t="s">
        <v>572</v>
      </c>
      <c r="C161" s="94">
        <f>'[2]Annex 2D'!$E$313</f>
        <v>0.88781230468585204</v>
      </c>
      <c r="D161" s="94">
        <v>0</v>
      </c>
      <c r="E161" s="95"/>
      <c r="F161" s="94">
        <f>'[2]Annex 2D'!$E$313</f>
        <v>0.88781230468585204</v>
      </c>
    </row>
    <row r="162" spans="1:7" x14ac:dyDescent="0.3">
      <c r="A162" s="22" t="s">
        <v>573</v>
      </c>
      <c r="B162" s="22" t="s">
        <v>89</v>
      </c>
      <c r="C162" s="94">
        <f>'[2]Annex 2D'!$E$314+'[2]Annex 2D'!$E$316</f>
        <v>0</v>
      </c>
      <c r="D162" s="94">
        <v>0</v>
      </c>
      <c r="E162" s="95"/>
      <c r="F162" s="94">
        <f>'[2]Annex 2D'!$E$314+'[2]Annex 2D'!$E$316</f>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f>'[2]Annex 2D'!$E$320</f>
        <v>5.3633784420676803E-2</v>
      </c>
      <c r="D170" s="94">
        <v>0</v>
      </c>
      <c r="E170" s="95"/>
      <c r="F170" s="94">
        <f>'[2]Annex 2D'!$E$320</f>
        <v>5.3633784420676803E-2</v>
      </c>
    </row>
    <row r="171" spans="1:7" x14ac:dyDescent="0.3">
      <c r="A171" s="22" t="s">
        <v>583</v>
      </c>
      <c r="B171" s="18" t="s">
        <v>1640</v>
      </c>
      <c r="C171" s="94">
        <f>'[2]Annex 2D'!$E$321</f>
        <v>0.13645466669582421</v>
      </c>
      <c r="D171" s="94">
        <v>0</v>
      </c>
      <c r="E171" s="95"/>
      <c r="F171" s="94">
        <f>'[2]Annex 2D'!$E$321</f>
        <v>0.13645466669582421</v>
      </c>
    </row>
    <row r="172" spans="1:7" x14ac:dyDescent="0.3">
      <c r="A172" s="22" t="s">
        <v>584</v>
      </c>
      <c r="B172" s="18" t="s">
        <v>1641</v>
      </c>
      <c r="C172" s="94">
        <f>'[2]Annex 2D'!$E$322</f>
        <v>0.16756631393466931</v>
      </c>
      <c r="D172" s="94">
        <v>0</v>
      </c>
      <c r="E172" s="94"/>
      <c r="F172" s="94">
        <f>'[2]Annex 2D'!$E$322</f>
        <v>0.16756631393466931</v>
      </c>
    </row>
    <row r="173" spans="1:7" x14ac:dyDescent="0.3">
      <c r="A173" s="22" t="s">
        <v>585</v>
      </c>
      <c r="B173" s="18" t="s">
        <v>1642</v>
      </c>
      <c r="C173" s="94">
        <f>'[2]Annex 2D'!$E$323+'[2]Annex 2D'!$E$324</f>
        <v>0.44545043696031772</v>
      </c>
      <c r="D173" s="94">
        <v>0</v>
      </c>
      <c r="E173" s="94"/>
      <c r="F173" s="94">
        <f>'[2]Annex 2D'!$E$323+'[2]Annex 2D'!$E$324</f>
        <v>0.44545043696031772</v>
      </c>
    </row>
    <row r="174" spans="1:7" x14ac:dyDescent="0.3">
      <c r="A174" s="22" t="s">
        <v>586</v>
      </c>
      <c r="B174" s="18" t="s">
        <v>1643</v>
      </c>
      <c r="C174" s="94">
        <f>'[2]Annex 2D'!$E$325+'[2]Annex 2D'!$E$326+'[2]Annex 2D'!$E$327+'[2]Annex 2D'!$E$328+'[2]Annex 2D'!$E$329+'[2]Annex 2D'!$E$330+'[2]Annex 2D'!$E$331+'[2]Annex 2D'!$E$332</f>
        <v>0.196894797988512</v>
      </c>
      <c r="D174" s="94">
        <v>0</v>
      </c>
      <c r="E174" s="94"/>
      <c r="F174" s="94">
        <f>'[2]Annex 2D'!$E$325+'[2]Annex 2D'!$E$326+'[2]Annex 2D'!$E$327+'[2]Annex 2D'!$E$328+'[2]Annex 2D'!$E$329+'[2]Annex 2D'!$E$330+'[2]Annex 2D'!$E$331+'[2]Annex 2D'!$E$332</f>
        <v>0.196894797988512</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f>'[2]Annex 2D'!$B$166/1000</f>
        <v>164.38489999999999</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tr">
        <f>'[2]Annex 2D'!$A271</f>
        <v>0-5,000</v>
      </c>
      <c r="C190" s="97">
        <f>ROUND('[2]Annex 2D'!$D271/1000000,6)</f>
        <v>9.5580090000000002</v>
      </c>
      <c r="D190" s="98">
        <f>'[2]Annex 2D'!$B271</f>
        <v>5669</v>
      </c>
      <c r="E190" s="36"/>
      <c r="F190" s="103">
        <f>IF($C$214=0,"",IF(C190="[for completion]","",IF(C190="","",C190/$C$214)))</f>
        <v>3.4131526923431444E-4</v>
      </c>
      <c r="G190" s="103">
        <f>IF($D$214=0,"",IF(D190="[for completion]","",IF(D190="","",D190/$D$214)))</f>
        <v>3.3277958122252031E-2</v>
      </c>
    </row>
    <row r="191" spans="1:7" x14ac:dyDescent="0.3">
      <c r="A191" s="22" t="s">
        <v>605</v>
      </c>
      <c r="B191" s="39" t="str">
        <f>'[2]Annex 2D'!$A272</f>
        <v>5,000-10,000</v>
      </c>
      <c r="C191" s="97">
        <f>ROUND('[2]Annex 2D'!$D272/1000000,6)</f>
        <v>22.667693</v>
      </c>
      <c r="D191" s="98">
        <f>'[2]Annex 2D'!$B272</f>
        <v>3044</v>
      </c>
      <c r="E191" s="36"/>
      <c r="F191" s="103">
        <f t="shared" ref="F191:F213" si="1">IF($C$214=0,"",IF(C191="[for completion]","",IF(C191="","",C191/$C$214)))</f>
        <v>8.0946039486003672E-4</v>
      </c>
      <c r="G191" s="103">
        <f t="shared" ref="G191:G213" si="2">IF($D$214=0,"",IF(D191="[for completion]","",IF(D191="","",D191/$D$214)))</f>
        <v>1.7868778360228467E-2</v>
      </c>
    </row>
    <row r="192" spans="1:7" x14ac:dyDescent="0.3">
      <c r="A192" s="22" t="s">
        <v>606</v>
      </c>
      <c r="B192" s="39" t="str">
        <f>'[2]Annex 2D'!$A273</f>
        <v>10,000-25,000</v>
      </c>
      <c r="C192" s="97">
        <f>ROUND('[2]Annex 2D'!$D273/1000000,6)</f>
        <v>143.60648800000001</v>
      </c>
      <c r="D192" s="98">
        <f>'[2]Annex 2D'!$B273</f>
        <v>8190</v>
      </c>
      <c r="E192" s="36"/>
      <c r="F192" s="103">
        <f t="shared" si="1"/>
        <v>5.1281691736756417E-3</v>
      </c>
      <c r="G192" s="103">
        <f t="shared" si="2"/>
        <v>4.8076640857513515E-2</v>
      </c>
    </row>
    <row r="193" spans="1:7" x14ac:dyDescent="0.3">
      <c r="A193" s="22" t="s">
        <v>607</v>
      </c>
      <c r="B193" s="39" t="str">
        <f>'[2]Annex 2D'!$A274</f>
        <v>25,000-50,000</v>
      </c>
      <c r="C193" s="97">
        <f>ROUND('[2]Annex 2D'!$D274/1000000,6)</f>
        <v>531.09429999999998</v>
      </c>
      <c r="D193" s="98">
        <f>'[2]Annex 2D'!$B274</f>
        <v>14031</v>
      </c>
      <c r="E193" s="36"/>
      <c r="F193" s="103">
        <f t="shared" si="1"/>
        <v>1.8965308987814278E-2</v>
      </c>
      <c r="G193" s="103">
        <f t="shared" si="2"/>
        <v>8.2364267139410516E-2</v>
      </c>
    </row>
    <row r="194" spans="1:7" x14ac:dyDescent="0.3">
      <c r="A194" s="22" t="s">
        <v>608</v>
      </c>
      <c r="B194" s="39" t="str">
        <f>'[2]Annex 2D'!$A275</f>
        <v>50,000-75,000</v>
      </c>
      <c r="C194" s="97">
        <f>ROUND('[2]Annex 2D'!$D275/1000000,6)</f>
        <v>974.77124400000002</v>
      </c>
      <c r="D194" s="98">
        <f>'[2]Annex 2D'!$B275</f>
        <v>15556</v>
      </c>
      <c r="E194" s="36"/>
      <c r="F194" s="103">
        <f t="shared" si="1"/>
        <v>3.4808955462139406E-2</v>
      </c>
      <c r="G194" s="103">
        <f t="shared" si="2"/>
        <v>9.1316266810681349E-2</v>
      </c>
    </row>
    <row r="195" spans="1:7" x14ac:dyDescent="0.3">
      <c r="A195" s="22" t="s">
        <v>609</v>
      </c>
      <c r="B195" s="39" t="str">
        <f>'[2]Annex 2D'!$A276</f>
        <v>75,000-100,000</v>
      </c>
      <c r="C195" s="97">
        <f>ROUND('[2]Annex 2D'!$D276/1000000,6)</f>
        <v>1515.0912069999999</v>
      </c>
      <c r="D195" s="98">
        <f>'[2]Annex 2D'!$B276</f>
        <v>17283</v>
      </c>
      <c r="E195" s="36"/>
      <c r="F195" s="103">
        <f t="shared" si="1"/>
        <v>5.4103711686371861E-2</v>
      </c>
      <c r="G195" s="103">
        <f t="shared" si="2"/>
        <v>0.10145403955316314</v>
      </c>
    </row>
    <row r="196" spans="1:7" x14ac:dyDescent="0.3">
      <c r="A196" s="22" t="s">
        <v>610</v>
      </c>
      <c r="B196" s="39" t="str">
        <f>'[2]Annex 2D'!$A277</f>
        <v>100,000-150,000</v>
      </c>
      <c r="C196" s="97">
        <f>ROUND('[2]Annex 2D'!$D277/1000000,6)</f>
        <v>3873.4615020000001</v>
      </c>
      <c r="D196" s="98">
        <f>'[2]Annex 2D'!$B277</f>
        <v>31191</v>
      </c>
      <c r="E196" s="36"/>
      <c r="F196" s="103">
        <f t="shared" si="1"/>
        <v>0.13832081089522744</v>
      </c>
      <c r="G196" s="103">
        <f t="shared" si="2"/>
        <v>0.18309627655515312</v>
      </c>
    </row>
    <row r="197" spans="1:7" x14ac:dyDescent="0.3">
      <c r="A197" s="22" t="s">
        <v>611</v>
      </c>
      <c r="B197" s="39" t="str">
        <f>'[2]Annex 2D'!$A278</f>
        <v>150,000-200,000</v>
      </c>
      <c r="C197" s="97">
        <f>ROUND('[2]Annex 2D'!$D278/1000000,6)</f>
        <v>4126.5557550000003</v>
      </c>
      <c r="D197" s="98">
        <f>'[2]Annex 2D'!$B278</f>
        <v>23744</v>
      </c>
      <c r="E197" s="36"/>
      <c r="F197" s="103">
        <f t="shared" si="1"/>
        <v>0.14735877404261022</v>
      </c>
      <c r="G197" s="103">
        <f t="shared" si="2"/>
        <v>0.13938116734075714</v>
      </c>
    </row>
    <row r="198" spans="1:7" x14ac:dyDescent="0.3">
      <c r="A198" s="22" t="s">
        <v>612</v>
      </c>
      <c r="B198" s="39" t="str">
        <f>'[2]Annex 2D'!$A279</f>
        <v>200,000-250,000</v>
      </c>
      <c r="C198" s="97">
        <f>ROUND('[2]Annex 2D'!$D279/1000000,6)</f>
        <v>3988.9917209999999</v>
      </c>
      <c r="D198" s="98">
        <f>'[2]Annex 2D'!$B279</f>
        <v>17852</v>
      </c>
      <c r="E198" s="36"/>
      <c r="F198" s="103">
        <f t="shared" si="1"/>
        <v>0.14244638012232111</v>
      </c>
      <c r="G198" s="103">
        <f t="shared" si="2"/>
        <v>0.10479416270919796</v>
      </c>
    </row>
    <row r="199" spans="1:7" x14ac:dyDescent="0.3">
      <c r="A199" s="22" t="s">
        <v>613</v>
      </c>
      <c r="B199" s="39" t="str">
        <f>'[2]Annex 2D'!$A280</f>
        <v>250,000-300,000</v>
      </c>
      <c r="C199" s="97">
        <f>ROUND('[2]Annex 2D'!$D280/1000000,6)</f>
        <v>3181.2693210000002</v>
      </c>
      <c r="D199" s="98">
        <f>'[2]Annex 2D'!$B280</f>
        <v>11661</v>
      </c>
      <c r="E199" s="39"/>
      <c r="F199" s="103">
        <f t="shared" si="1"/>
        <v>0.11360271734458292</v>
      </c>
      <c r="G199" s="103">
        <f t="shared" si="2"/>
        <v>6.8451979125697809E-2</v>
      </c>
    </row>
    <row r="200" spans="1:7" x14ac:dyDescent="0.3">
      <c r="A200" s="22" t="s">
        <v>614</v>
      </c>
      <c r="B200" s="39" t="str">
        <f>'[2]Annex 2D'!$A281</f>
        <v>300,000-350,000</v>
      </c>
      <c r="C200" s="97">
        <f>ROUND('[2]Annex 2D'!$D281/1000000,6)</f>
        <v>2401.492557</v>
      </c>
      <c r="D200" s="98">
        <f>'[2]Annex 2D'!$B281</f>
        <v>7437</v>
      </c>
      <c r="E200" s="39"/>
      <c r="F200" s="103">
        <f t="shared" si="1"/>
        <v>8.5756989625837055E-2</v>
      </c>
      <c r="G200" s="103">
        <f t="shared" si="2"/>
        <v>4.3656407577207325E-2</v>
      </c>
    </row>
    <row r="201" spans="1:7" x14ac:dyDescent="0.3">
      <c r="A201" s="22" t="s">
        <v>615</v>
      </c>
      <c r="B201" s="39" t="str">
        <f>'[2]Annex 2D'!$A282</f>
        <v>350,000-400,000</v>
      </c>
      <c r="C201" s="97">
        <f>ROUND('[2]Annex 2D'!$D282/1000000,6)</f>
        <v>1748.4779229999999</v>
      </c>
      <c r="D201" s="98">
        <f>'[2]Annex 2D'!$B282</f>
        <v>4688</v>
      </c>
      <c r="E201" s="39"/>
      <c r="F201" s="103">
        <f t="shared" si="1"/>
        <v>6.2437921228050725E-2</v>
      </c>
      <c r="G201" s="103">
        <f t="shared" si="2"/>
        <v>2.7519327514044366E-2</v>
      </c>
    </row>
    <row r="202" spans="1:7" x14ac:dyDescent="0.3">
      <c r="A202" s="22" t="s">
        <v>616</v>
      </c>
      <c r="B202" s="39" t="str">
        <f>'[2]Annex 2D'!$A283</f>
        <v>400,000-450,000</v>
      </c>
      <c r="C202" s="97">
        <f>ROUND('[2]Annex 2D'!$D283/1000000,6)</f>
        <v>1225.908512</v>
      </c>
      <c r="D202" s="98">
        <f>'[2]Annex 2D'!$B283</f>
        <v>2897</v>
      </c>
      <c r="E202" s="39"/>
      <c r="F202" s="103">
        <f t="shared" si="1"/>
        <v>4.3777034927453801E-2</v>
      </c>
      <c r="G202" s="103">
        <f t="shared" si="2"/>
        <v>1.7005864293555148E-2</v>
      </c>
    </row>
    <row r="203" spans="1:7" x14ac:dyDescent="0.3">
      <c r="A203" s="22" t="s">
        <v>617</v>
      </c>
      <c r="B203" s="39" t="str">
        <f>'[2]Annex 2D'!$A284</f>
        <v>450,000-500,000</v>
      </c>
      <c r="C203" s="97">
        <f>ROUND('[2]Annex 2D'!$D284/1000000,6)</f>
        <v>937.09472200000005</v>
      </c>
      <c r="D203" s="98">
        <f>'[2]Annex 2D'!$B284</f>
        <v>1979</v>
      </c>
      <c r="E203" s="39"/>
      <c r="F203" s="103">
        <f t="shared" si="1"/>
        <v>3.3463531718528935E-2</v>
      </c>
      <c r="G203" s="103">
        <f t="shared" si="2"/>
        <v>1.161705399963605E-2</v>
      </c>
    </row>
    <row r="204" spans="1:7" x14ac:dyDescent="0.3">
      <c r="A204" s="22" t="s">
        <v>618</v>
      </c>
      <c r="B204" s="39" t="str">
        <f>'[2]Annex 2D'!$A285</f>
        <v>500,000-600,000</v>
      </c>
      <c r="C204" s="97">
        <f>ROUND('[2]Annex 2D'!$D285/1000000,6)</f>
        <v>1304.0500139999999</v>
      </c>
      <c r="D204" s="98">
        <f>'[2]Annex 2D'!$B285</f>
        <v>2400</v>
      </c>
      <c r="E204" s="39"/>
      <c r="F204" s="103">
        <f t="shared" si="1"/>
        <v>4.6567457890385064E-2</v>
      </c>
      <c r="G204" s="103">
        <f t="shared" si="2"/>
        <v>1.4088392925278685E-2</v>
      </c>
    </row>
    <row r="205" spans="1:7" x14ac:dyDescent="0.3">
      <c r="A205" s="22" t="s">
        <v>619</v>
      </c>
      <c r="B205" s="39" t="str">
        <f>'[2]Annex 2D'!$A286</f>
        <v>600,000-700,000</v>
      </c>
      <c r="C205" s="97">
        <f>ROUND('[2]Annex 2D'!$D286/1000000,6)</f>
        <v>764.91934400000002</v>
      </c>
      <c r="D205" s="98">
        <f>'[2]Annex 2D'!$B286</f>
        <v>1190</v>
      </c>
      <c r="F205" s="103">
        <f t="shared" si="1"/>
        <v>2.7315171165866781E-2</v>
      </c>
      <c r="G205" s="103">
        <f t="shared" si="2"/>
        <v>6.9854948254506818E-3</v>
      </c>
    </row>
    <row r="206" spans="1:7" x14ac:dyDescent="0.3">
      <c r="A206" s="22" t="s">
        <v>620</v>
      </c>
      <c r="B206" s="39" t="str">
        <f>'[2]Annex 2D'!$A287</f>
        <v>700,000-800,000</v>
      </c>
      <c r="C206" s="97">
        <f>ROUND('[2]Annex 2D'!$D287/1000000,6)</f>
        <v>575.86222299999997</v>
      </c>
      <c r="D206" s="98">
        <f>'[2]Annex 2D'!$B287</f>
        <v>772</v>
      </c>
      <c r="E206" s="88"/>
      <c r="F206" s="103">
        <f t="shared" si="1"/>
        <v>2.056396574695795E-2</v>
      </c>
      <c r="G206" s="103">
        <f t="shared" si="2"/>
        <v>4.5317663909646439E-3</v>
      </c>
    </row>
    <row r="207" spans="1:7" x14ac:dyDescent="0.3">
      <c r="A207" s="22" t="s">
        <v>621</v>
      </c>
      <c r="B207" s="39" t="str">
        <f>'[2]Annex 2D'!$A288</f>
        <v>800,000-900,000</v>
      </c>
      <c r="C207" s="97">
        <f>ROUND('[2]Annex 2D'!$D288/1000000,6)</f>
        <v>394.33018199999998</v>
      </c>
      <c r="D207" s="98">
        <f>'[2]Annex 2D'!$B288</f>
        <v>467</v>
      </c>
      <c r="E207" s="88"/>
      <c r="F207" s="103">
        <f t="shared" si="1"/>
        <v>1.4081479964765277E-2</v>
      </c>
      <c r="G207" s="103">
        <f t="shared" si="2"/>
        <v>2.7413664567104775E-3</v>
      </c>
    </row>
    <row r="208" spans="1:7" x14ac:dyDescent="0.3">
      <c r="A208" s="22" t="s">
        <v>622</v>
      </c>
      <c r="B208" s="39" t="str">
        <f>'[2]Annex 2D'!$A289</f>
        <v>900,000-1,000,000</v>
      </c>
      <c r="C208" s="97">
        <f>ROUND('[2]Annex 2D'!$D289/1000000,6)</f>
        <v>284.258779</v>
      </c>
      <c r="D208" s="98">
        <f>'[2]Annex 2D'!$B289</f>
        <v>302</v>
      </c>
      <c r="E208" s="88"/>
      <c r="F208" s="103">
        <f t="shared" si="1"/>
        <v>1.0150844353316939E-2</v>
      </c>
      <c r="G208" s="103">
        <f t="shared" si="2"/>
        <v>1.7727894430975681E-3</v>
      </c>
    </row>
    <row r="209" spans="1:7" x14ac:dyDescent="0.3">
      <c r="A209" s="22" t="s">
        <v>623</v>
      </c>
      <c r="B209" s="39" t="str">
        <f>'[2]Annex 2D'!$A290</f>
        <v>1,000,000 +</v>
      </c>
      <c r="C209" s="97">
        <f>ROUND('[2]Annex 2D'!$D290/1000000,6)</f>
        <v>0</v>
      </c>
      <c r="D209" s="98">
        <f>'[2]Annex 2D'!$B290</f>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28003.461496000007</v>
      </c>
      <c r="D214" s="46">
        <f>SUM(D190:D213)</f>
        <v>170353</v>
      </c>
      <c r="E214" s="88"/>
      <c r="F214" s="112">
        <f>SUM(F190:F213)</f>
        <v>0.99999999999999978</v>
      </c>
      <c r="G214" s="112">
        <f>SUM(G190:G213)</f>
        <v>0.99999999999999989</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f>'[2]Annex 2D'!$B$167</f>
        <v>0.57363200000000003</v>
      </c>
      <c r="F216" s="111"/>
      <c r="G216" s="111"/>
    </row>
    <row r="217" spans="1:7" x14ac:dyDescent="0.3">
      <c r="F217" s="111"/>
      <c r="G217" s="111"/>
    </row>
    <row r="218" spans="1:7" x14ac:dyDescent="0.3">
      <c r="B218" s="39" t="s">
        <v>632</v>
      </c>
      <c r="F218" s="111"/>
      <c r="G218" s="111"/>
    </row>
    <row r="219" spans="1:7" x14ac:dyDescent="0.3">
      <c r="A219" s="22" t="s">
        <v>633</v>
      </c>
      <c r="B219" s="22" t="s">
        <v>634</v>
      </c>
      <c r="C219" s="97">
        <f>ROUND(SUM('[1]LLP Assets'!$F$1448:$F$1449)/1000000,6)</f>
        <v>4881.6714400000001</v>
      </c>
      <c r="D219" s="98">
        <f>ROUND(SUM('[1]LLP Assets'!$F$1402:$F$1403),2)</f>
        <v>57350</v>
      </c>
      <c r="F219" s="103">
        <f t="shared" ref="F219:F233" si="3">IF($C$227=0,"",IF(C219="[for completion]","",C219/$C$227))</f>
        <v>0.17432385781563539</v>
      </c>
      <c r="G219" s="103">
        <f t="shared" ref="G219:G233" si="4">IF($D$227=0,"",IF(D219="[for completion]","",D219/$D$227))</f>
        <v>0.33665388927697193</v>
      </c>
    </row>
    <row r="220" spans="1:7" x14ac:dyDescent="0.3">
      <c r="A220" s="22" t="s">
        <v>635</v>
      </c>
      <c r="B220" s="22" t="s">
        <v>636</v>
      </c>
      <c r="C220" s="97">
        <f>ROUND('[1]LLP Assets'!$F$1450/1000000,6)</f>
        <v>3805.7035780000001</v>
      </c>
      <c r="D220" s="98">
        <f>ROUND('[1]LLP Assets'!$F$1404,2)</f>
        <v>21630</v>
      </c>
      <c r="F220" s="103">
        <f t="shared" si="3"/>
        <v>0.13590118416894661</v>
      </c>
      <c r="G220" s="103">
        <f t="shared" si="4"/>
        <v>0.12697164123907415</v>
      </c>
    </row>
    <row r="221" spans="1:7" x14ac:dyDescent="0.3">
      <c r="A221" s="22" t="s">
        <v>637</v>
      </c>
      <c r="B221" s="22" t="s">
        <v>638</v>
      </c>
      <c r="C221" s="97">
        <f>ROUND('[1]LLP Assets'!$F$1451/1000000,6)+ROUND('[1]LLP Assets'!$F$1452/1000000,6)</f>
        <v>5356.8239670000003</v>
      </c>
      <c r="D221" s="98">
        <f>ROUND('[1]LLP Assets'!$F$1405,2)+ROUND('[1]LLP Assets'!$F$1406,2)</f>
        <v>26695</v>
      </c>
      <c r="F221" s="103">
        <f t="shared" si="3"/>
        <v>0.1912914933018712</v>
      </c>
      <c r="G221" s="103">
        <f t="shared" si="4"/>
        <v>0.15670402047513105</v>
      </c>
    </row>
    <row r="222" spans="1:7" x14ac:dyDescent="0.3">
      <c r="A222" s="22" t="s">
        <v>639</v>
      </c>
      <c r="B222" s="22" t="s">
        <v>640</v>
      </c>
      <c r="C222" s="97">
        <f>ROUND('[1]LLP Assets'!$F$1453/1000000,6)+ROUND('[1]LLP Assets'!$F$1454/1000000,6)</f>
        <v>6497.5557339999996</v>
      </c>
      <c r="D222" s="98">
        <f>ROUND('[1]LLP Assets'!$F$1407,2)+ROUND('[1]LLP Assets'!$F$1408,2)</f>
        <v>29491</v>
      </c>
      <c r="F222" s="103">
        <f t="shared" si="3"/>
        <v>0.23202687764725566</v>
      </c>
      <c r="G222" s="103">
        <f t="shared" si="4"/>
        <v>0.17311699823308072</v>
      </c>
    </row>
    <row r="223" spans="1:7" x14ac:dyDescent="0.3">
      <c r="A223" s="22" t="s">
        <v>641</v>
      </c>
      <c r="B223" s="22" t="s">
        <v>642</v>
      </c>
      <c r="C223" s="97">
        <f>ROUND('[1]LLP Assets'!$F$1455/1000000,6)+ROUND('[1]LLP Assets'!$F$1456/1000000,6)</f>
        <v>5375.9954629999993</v>
      </c>
      <c r="D223" s="98">
        <f>ROUND('[1]LLP Assets'!$F$1409,2)+ROUND('[1]LLP Assets'!$F$1410,2)</f>
        <v>24854</v>
      </c>
      <c r="F223" s="103">
        <f t="shared" si="3"/>
        <v>0.19197610495259237</v>
      </c>
      <c r="G223" s="103">
        <f t="shared" si="4"/>
        <v>0.14589704906869852</v>
      </c>
    </row>
    <row r="224" spans="1:7" x14ac:dyDescent="0.3">
      <c r="A224" s="22" t="s">
        <v>643</v>
      </c>
      <c r="B224" s="22" t="s">
        <v>644</v>
      </c>
      <c r="C224" s="97">
        <f>ROUND('[1]LLP Assets'!$F$1457/1000000,6)+ROUND('[1]LLP Assets'!$F$1458/1000000,6)</f>
        <v>2028.712755</v>
      </c>
      <c r="D224" s="98">
        <f>ROUND('[1]LLP Assets'!$F$1411,2)+ROUND('[1]LLP Assets'!$F$1412,2)</f>
        <v>9969</v>
      </c>
      <c r="F224" s="103">
        <f t="shared" si="3"/>
        <v>7.2445070955325486E-2</v>
      </c>
      <c r="G224" s="103">
        <f t="shared" si="4"/>
        <v>5.8519662113376343E-2</v>
      </c>
    </row>
    <row r="225" spans="1:7" x14ac:dyDescent="0.3">
      <c r="A225" s="22" t="s">
        <v>645</v>
      </c>
      <c r="B225" s="22" t="s">
        <v>646</v>
      </c>
      <c r="C225" s="97">
        <f>ROUND('[1]LLP Assets'!$F$1459/1000000,6)+ROUND('[1]LLP Assets'!$F$1460/1000000,6)</f>
        <v>56.525970000000001</v>
      </c>
      <c r="D225" s="98">
        <f>ROUND('[1]LLP Assets'!$F$1413,2)+ROUND('[1]LLP Assets'!$F$1414,2)</f>
        <v>356</v>
      </c>
      <c r="F225" s="103">
        <f t="shared" si="3"/>
        <v>2.0185351018156337E-3</v>
      </c>
      <c r="G225" s="103">
        <f t="shared" si="4"/>
        <v>2.0897782839163384E-3</v>
      </c>
    </row>
    <row r="226" spans="1:7" x14ac:dyDescent="0.3">
      <c r="A226" s="22" t="s">
        <v>647</v>
      </c>
      <c r="B226" s="22" t="s">
        <v>648</v>
      </c>
      <c r="C226" s="97">
        <f>ROUND(SUM('[1]LLP Assets'!$F$1461:$F$1465)/1000000,6)</f>
        <v>0.47258800000000001</v>
      </c>
      <c r="D226" s="98">
        <f>ROUND(SUM('[1]LLP Assets'!$F$1415:$F$1418),2)</f>
        <v>8</v>
      </c>
      <c r="F226" s="103">
        <f t="shared" si="3"/>
        <v>1.6876056557664499E-5</v>
      </c>
      <c r="G226" s="103">
        <f t="shared" si="4"/>
        <v>4.6961309750928953E-5</v>
      </c>
    </row>
    <row r="227" spans="1:7" x14ac:dyDescent="0.3">
      <c r="A227" s="22" t="s">
        <v>649</v>
      </c>
      <c r="B227" s="48" t="s">
        <v>91</v>
      </c>
      <c r="C227" s="97">
        <f>SUM(C219:C226)</f>
        <v>28003.461495</v>
      </c>
      <c r="D227" s="98">
        <f>SUM(D219:D226)</f>
        <v>170353</v>
      </c>
      <c r="F227" s="94">
        <f>SUM(F219:F226)</f>
        <v>0.99999999999999989</v>
      </c>
      <c r="G227" s="94">
        <f>SUM(G219:G226)</f>
        <v>0.99999999999999978</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f>'[2]Annex 2D'!$B$168</f>
        <v>0.52266699999999999</v>
      </c>
      <c r="F238" s="111"/>
      <c r="G238" s="111"/>
    </row>
    <row r="239" spans="1:7" x14ac:dyDescent="0.3">
      <c r="F239" s="111"/>
      <c r="G239" s="111"/>
    </row>
    <row r="240" spans="1:7" x14ac:dyDescent="0.3">
      <c r="B240" s="39" t="s">
        <v>632</v>
      </c>
      <c r="F240" s="111"/>
      <c r="G240" s="111"/>
    </row>
    <row r="241" spans="1:7" x14ac:dyDescent="0.3">
      <c r="A241" s="22" t="s">
        <v>667</v>
      </c>
      <c r="B241" s="22" t="s">
        <v>634</v>
      </c>
      <c r="C241" s="97">
        <f>ROUND(SUM('[1]LLP Assets'!$F$1828:$F$1829)/1000000,6)</f>
        <v>6679.2522870000003</v>
      </c>
      <c r="D241" s="98">
        <f>ROUND(SUM('[1]LLP Assets'!$F$1782:$F$1783),6)</f>
        <v>72048</v>
      </c>
      <c r="F241" s="103">
        <f>IF($C$249=0,"",IF(C241="[Mark as ND1 if not relevant]","",C241/$C$249))</f>
        <v>0.23851523813199221</v>
      </c>
      <c r="G241" s="103">
        <f>IF($D$249=0,"",IF(D241="[Mark as ND1 if not relevant]","",D241/$D$249))</f>
        <v>0.42293355561686613</v>
      </c>
    </row>
    <row r="242" spans="1:7" x14ac:dyDescent="0.3">
      <c r="A242" s="22" t="s">
        <v>668</v>
      </c>
      <c r="B242" s="22" t="s">
        <v>636</v>
      </c>
      <c r="C242" s="97">
        <f>ROUND('[1]LLP Assets'!$F$1830/1000000,6)</f>
        <v>4859.5776679999999</v>
      </c>
      <c r="D242" s="98">
        <f>ROUND(SUM('[1]LLP Assets'!$F$1784),6)</f>
        <v>26214</v>
      </c>
      <c r="F242" s="103">
        <f t="shared" ref="F242:F248" si="5">IF($C$249=0,"",IF(C242="[Mark as ND1 if not relevant]","",C242/$C$249))</f>
        <v>0.17353489206567102</v>
      </c>
      <c r="G242" s="103">
        <f t="shared" ref="G242:G248" si="6">IF($D$249=0,"",IF(D242="[Mark as ND1 if not relevant]","",D242/$D$249))</f>
        <v>0.15388047172635644</v>
      </c>
    </row>
    <row r="243" spans="1:7" x14ac:dyDescent="0.3">
      <c r="A243" s="22" t="s">
        <v>669</v>
      </c>
      <c r="B243" s="22" t="s">
        <v>638</v>
      </c>
      <c r="C243" s="97">
        <f>ROUND('[1]LLP Assets'!$F$1831/1000000,6)+ROUND('[1]LLP Assets'!$F$1832/1000000,6)</f>
        <v>6325.7738329999993</v>
      </c>
      <c r="D243" s="98">
        <f>ROUND('[1]LLP Assets'!$F$1785,6)+ROUND('[1]LLP Assets'!$F$1786,6)</f>
        <v>29963</v>
      </c>
      <c r="F243" s="103">
        <f t="shared" si="5"/>
        <v>0.22589256810731992</v>
      </c>
      <c r="G243" s="103">
        <f t="shared" si="6"/>
        <v>0.17588771550838553</v>
      </c>
    </row>
    <row r="244" spans="1:7" x14ac:dyDescent="0.3">
      <c r="A244" s="22" t="s">
        <v>670</v>
      </c>
      <c r="B244" s="22" t="s">
        <v>640</v>
      </c>
      <c r="C244" s="97">
        <f>ROUND('[1]LLP Assets'!$F$1833/1000000,6)+ROUND('[1]LLP Assets'!$F$1834/1000000,6)</f>
        <v>5747.9673710000006</v>
      </c>
      <c r="D244" s="98">
        <f>ROUND('[1]LLP Assets'!$F$1787,6)+ROUND('[1]LLP Assets'!$F$1788,6)</f>
        <v>24726</v>
      </c>
      <c r="F244" s="103">
        <f t="shared" si="5"/>
        <v>0.20525917383557371</v>
      </c>
      <c r="G244" s="103">
        <f t="shared" si="6"/>
        <v>0.14514566811268367</v>
      </c>
    </row>
    <row r="245" spans="1:7" x14ac:dyDescent="0.3">
      <c r="A245" s="22" t="s">
        <v>671</v>
      </c>
      <c r="B245" s="22" t="s">
        <v>642</v>
      </c>
      <c r="C245" s="97">
        <f>ROUND('[1]LLP Assets'!$F$1835/1000000,6)+ROUND('[1]LLP Assets'!$F$1836/1000000,6)</f>
        <v>3481.7046339999997</v>
      </c>
      <c r="D245" s="98">
        <f>ROUND('[1]LLP Assets'!$F$1789,6)+ROUND('[1]LLP Assets'!$F$1790,6)</f>
        <v>14107</v>
      </c>
      <c r="F245" s="103">
        <f t="shared" si="5"/>
        <v>0.1243312236461073</v>
      </c>
      <c r="G245" s="103">
        <f t="shared" si="6"/>
        <v>8.281039958204435E-2</v>
      </c>
    </row>
    <row r="246" spans="1:7" x14ac:dyDescent="0.3">
      <c r="A246" s="22" t="s">
        <v>672</v>
      </c>
      <c r="B246" s="22" t="s">
        <v>644</v>
      </c>
      <c r="C246" s="97">
        <f>ROUND('[1]LLP Assets'!$F$1837/1000000,6)+ROUND('[1]LLP Assets'!$F$1838/1000000,6)</f>
        <v>908.76043800000002</v>
      </c>
      <c r="D246" s="98">
        <f>ROUND('[1]LLP Assets'!$F$1791,6)+ROUND('[1]LLP Assets'!$F$1792,6)</f>
        <v>3292</v>
      </c>
      <c r="F246" s="103">
        <f t="shared" si="5"/>
        <v>3.245171809071741E-2</v>
      </c>
      <c r="G246" s="103">
        <f t="shared" si="6"/>
        <v>1.9324578962507263E-2</v>
      </c>
    </row>
    <row r="247" spans="1:7" x14ac:dyDescent="0.3">
      <c r="A247" s="22" t="s">
        <v>673</v>
      </c>
      <c r="B247" s="22" t="s">
        <v>646</v>
      </c>
      <c r="C247" s="97">
        <f>ROUND('[1]LLP Assets'!$F$1839/1000000,6)+ROUND('[1]LLP Assets'!$F$1840/1000000,6)</f>
        <v>0.42526399999999998</v>
      </c>
      <c r="D247" s="98">
        <f>ROUND('[1]LLP Assets'!$F$1793,6)+ROUND('[1]LLP Assets'!$F$1794,6)</f>
        <v>3</v>
      </c>
      <c r="F247" s="103">
        <f t="shared" si="5"/>
        <v>1.5186122618303117E-5</v>
      </c>
      <c r="G247" s="103">
        <f t="shared" si="6"/>
        <v>1.7610491156598359E-5</v>
      </c>
    </row>
    <row r="248" spans="1:7" x14ac:dyDescent="0.3">
      <c r="A248" s="22" t="s">
        <v>674</v>
      </c>
      <c r="B248" s="22" t="s">
        <v>648</v>
      </c>
      <c r="C248" s="97">
        <f>ROUND(SUM('[1]LLP Assets'!$F$1841:$F$1845)/1000000,6)</f>
        <v>0</v>
      </c>
      <c r="D248" s="98">
        <f>ROUND(SUM('[1]LLP Assets'!$F$1795:$F$1798),6)</f>
        <v>0</v>
      </c>
      <c r="F248" s="103">
        <f t="shared" si="5"/>
        <v>0</v>
      </c>
      <c r="G248" s="103">
        <f t="shared" si="6"/>
        <v>0</v>
      </c>
    </row>
    <row r="249" spans="1:7" x14ac:dyDescent="0.3">
      <c r="A249" s="22" t="s">
        <v>675</v>
      </c>
      <c r="B249" s="48" t="s">
        <v>91</v>
      </c>
      <c r="C249" s="97">
        <f>SUM(C241:C248)</f>
        <v>28003.461495000003</v>
      </c>
      <c r="D249" s="98">
        <f>SUM(D241:D248)</f>
        <v>170353</v>
      </c>
      <c r="F249" s="94">
        <f>SUM(F241:F248)</f>
        <v>0.99999999999999989</v>
      </c>
      <c r="G249" s="94">
        <f>SUM(G241:G248)</f>
        <v>1</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f>'[2]Annex 2D'!$E$343</f>
        <v>1</v>
      </c>
      <c r="E260" s="88"/>
      <c r="F260" s="88"/>
      <c r="G260" s="88"/>
    </row>
    <row r="261" spans="1:14" x14ac:dyDescent="0.3">
      <c r="A261" s="22" t="s">
        <v>688</v>
      </c>
      <c r="B261" s="22" t="s">
        <v>689</v>
      </c>
      <c r="C261" s="94">
        <f>'[2]Annex 2D'!$E$345</f>
        <v>0</v>
      </c>
      <c r="E261" s="88"/>
      <c r="F261" s="88"/>
    </row>
    <row r="262" spans="1:14" x14ac:dyDescent="0.3">
      <c r="A262" s="22" t="s">
        <v>690</v>
      </c>
      <c r="B262" s="22" t="s">
        <v>691</v>
      </c>
      <c r="C262" s="94">
        <f>'[2]Annex 2D'!$E$344</f>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17" sqref="C17"/>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B75" sqref="B75"/>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f>'[2]Annex 2D'!$B$169/12</f>
        <v>4.0949999999999998</v>
      </c>
      <c r="H75" s="20"/>
    </row>
    <row r="76" spans="1:14" x14ac:dyDescent="0.3">
      <c r="A76" s="22" t="s">
        <v>1024</v>
      </c>
      <c r="B76" s="22" t="s">
        <v>1638</v>
      </c>
      <c r="C76" s="146">
        <f>'[2]Annex 2D'!$B$170/12</f>
        <v>21.907499999999999</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f>'[2]Annex 2D'!$E$224</f>
        <v>2.6932755900283055E-3</v>
      </c>
      <c r="D82" s="118">
        <v>0</v>
      </c>
      <c r="E82" s="118">
        <v>0</v>
      </c>
      <c r="F82" s="118">
        <v>0</v>
      </c>
      <c r="G82" s="145">
        <f>'[2]Annex 2D'!$E$224</f>
        <v>2.6932755900283055E-3</v>
      </c>
      <c r="H82" s="20"/>
    </row>
    <row r="83" spans="1:8" x14ac:dyDescent="0.3">
      <c r="A83" s="22" t="s">
        <v>1031</v>
      </c>
      <c r="B83" s="22" t="s">
        <v>1046</v>
      </c>
      <c r="C83" s="145">
        <f>'[2]Annex 2D'!$E$225</f>
        <v>5.1779539442790455E-4</v>
      </c>
      <c r="D83" s="118">
        <v>0</v>
      </c>
      <c r="E83" s="118">
        <v>0</v>
      </c>
      <c r="F83" s="118">
        <v>0</v>
      </c>
      <c r="G83" s="145">
        <f>'[2]Annex 2D'!$E$225</f>
        <v>5.1779539442790455E-4</v>
      </c>
      <c r="H83" s="20"/>
    </row>
    <row r="84" spans="1:8" x14ac:dyDescent="0.3">
      <c r="A84" s="22" t="s">
        <v>1032</v>
      </c>
      <c r="B84" s="22" t="s">
        <v>1044</v>
      </c>
      <c r="C84" s="145">
        <f>'[2]Annex 2D'!$E$226</f>
        <v>4.4522531624725191E-7</v>
      </c>
      <c r="D84" s="118">
        <v>0</v>
      </c>
      <c r="E84" s="118">
        <v>0</v>
      </c>
      <c r="F84" s="118">
        <v>0</v>
      </c>
      <c r="G84" s="145">
        <f>'[2]Annex 2D'!$E$226</f>
        <v>4.4522531624725191E-7</v>
      </c>
      <c r="H84" s="20"/>
    </row>
    <row r="85" spans="1:8" x14ac:dyDescent="0.3">
      <c r="A85" s="22" t="s">
        <v>1033</v>
      </c>
      <c r="B85" s="22" t="s">
        <v>1045</v>
      </c>
      <c r="C85" s="145">
        <f>'[2]Annex 2D'!$E$227</f>
        <v>0</v>
      </c>
      <c r="D85" s="118">
        <v>0</v>
      </c>
      <c r="E85" s="118">
        <v>0</v>
      </c>
      <c r="F85" s="118">
        <v>0</v>
      </c>
      <c r="G85" s="145">
        <f>'[2]Annex 2D'!$E$227</f>
        <v>0</v>
      </c>
      <c r="H85" s="20"/>
    </row>
    <row r="86" spans="1:8" x14ac:dyDescent="0.3">
      <c r="A86" s="22" t="s">
        <v>1048</v>
      </c>
      <c r="B86" s="22" t="s">
        <v>1047</v>
      </c>
      <c r="C86" s="145">
        <f>'[2]Annex 2D'!$E$228+'[2]Annex 2D'!$E$229</f>
        <v>0</v>
      </c>
      <c r="D86" s="118">
        <v>0</v>
      </c>
      <c r="E86" s="118">
        <v>0</v>
      </c>
      <c r="F86" s="118">
        <v>0</v>
      </c>
      <c r="G86" s="145">
        <f>'[2]Annex 2D'!$E$228+'[2]Annex 2D'!$E$229</f>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2025-06-25T13:52:10Z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