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checkCompatibility="1" defaultThemeVersion="124226"/>
  <bookViews>
    <workbookView xWindow="120" yWindow="75" windowWidth="15180" windowHeight="8580" tabRatio="764"/>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s>
  <definedNames>
    <definedName name="CPRMonthly">'[1]CPRfrom TrustCalcs'!$C$10</definedName>
    <definedName name="TCDate">[2]Inputs!$I$2</definedName>
  </definedNames>
  <calcPr calcId="144525"/>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C50" i="5"/>
  <c r="C49" i="5"/>
  <c r="C48" i="5"/>
  <c r="C47" i="5"/>
  <c r="C46" i="5"/>
  <c r="C45" i="5"/>
  <c r="C44" i="5"/>
  <c r="C43" i="5"/>
  <c r="C42" i="5"/>
  <c r="C41" i="5"/>
  <c r="C40" i="5"/>
  <c r="C39" i="5"/>
  <c r="C38" i="5"/>
  <c r="C37" i="5"/>
  <c r="C36" i="5"/>
  <c r="C35" i="5"/>
  <c r="C34" i="5"/>
  <c r="C33" i="5"/>
  <c r="C32" i="5"/>
  <c r="C31" i="5"/>
  <c r="C30" i="5"/>
  <c r="C29" i="5"/>
  <c r="C28" i="5"/>
  <c r="C27" i="5"/>
  <c r="C26" i="5"/>
  <c r="C25" i="5"/>
  <c r="L41" i="5"/>
  <c r="J41" i="5"/>
  <c r="L38" i="5"/>
  <c r="L37" i="5"/>
  <c r="L36" i="5"/>
  <c r="L35" i="5"/>
  <c r="L34" i="5"/>
  <c r="L33" i="5"/>
  <c r="L32" i="5"/>
  <c r="J38" i="5"/>
  <c r="J37" i="5"/>
  <c r="J36" i="5"/>
  <c r="J35" i="5"/>
  <c r="J34" i="5"/>
  <c r="J33" i="5"/>
  <c r="J32" i="5"/>
  <c r="E12" i="9" l="1"/>
</calcChain>
</file>

<file path=xl/sharedStrings.xml><?xml version="1.0" encoding="utf-8"?>
<sst xmlns="http://schemas.openxmlformats.org/spreadsheetml/2006/main" count="1163" uniqueCount="531">
  <si>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</si>
  <si>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</si>
  <si>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</si>
  <si>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</si>
  <si>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</si>
  <si>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</si>
  <si>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</si>
  <si>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0207 756 6165</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</si>
  <si>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</si>
  <si>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</si>
  <si>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</si>
  <si>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</si>
  <si>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</si>
  <si>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</si>
  <si>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</si>
  <si>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</si>
  <si>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</si>
  <si>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</si>
  <si>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</si>
  <si>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</si>
  <si>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</si>
  <si>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</si>
  <si>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</si>
  <si>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</si>
  <si>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</si>
  <si>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</si>
  <si>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</si>
  <si>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</si>
  <si>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</si>
  <si>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</si>
  <si>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</si>
  <si>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</si>
  <si>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</si>
  <si>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</si>
  <si>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</si>
  <si>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</si>
  <si>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</si>
  <si>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</si>
  <si>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</si>
  <si>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</si>
  <si>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</si>
  <si>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</si>
  <si>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</si>
  <si>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</si>
  <si>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</si>
  <si>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</si>
  <si>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</si>
  <si>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</si>
  <si>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</si>
  <si>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</si>
  <si>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</si>
  <si>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</si>
  <si>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</si>
  <si>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</si>
  <si>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</si>
  <si>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</si>
  <si>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</si>
  <si>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</si>
  <si>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</si>
  <si>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</si>
  <si>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</si>
  <si>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</si>
  <si>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</si>
  <si>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</si>
  <si>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</si>
  <si>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</si>
  <si>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</si>
  <si>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</si>
  <si>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</si>
  <si>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</si>
  <si>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</si>
  <si>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</si>
  <si>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</si>
  <si>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</si>
  <si>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</si>
  <si>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</si>
  <si>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</si>
  <si>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</si>
  <si>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</si>
  <si>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</si>
  <si>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</si>
  <si>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</si>
  <si>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</si>
  <si>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</si>
  <si>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</si>
  <si>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</si>
  <si>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</si>
  <si>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</si>
  <si>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</si>
  <si>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</si>
  <si>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</si>
  <si>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</si>
  <si>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</si>
  <si>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</si>
  <si>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</si>
  <si>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</si>
  <si>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</si>
  <si>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</si>
  <si>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</si>
  <si>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</si>
  <si>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</si>
  <si>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</si>
  <si>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</si>
  <si>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</si>
  <si>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</si>
  <si>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</si>
  <si>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</si>
  <si>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</si>
  <si>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</si>
  <si>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</si>
  <si>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</si>
  <si>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</si>
  <si>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</si>
  <si>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</si>
  <si>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</si>
  <si>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</si>
  <si>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</si>
  <si>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</si>
  <si>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</si>
  <si>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</si>
  <si>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</si>
  <si>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</si>
  <si>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</si>
  <si>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</si>
  <si>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</si>
  <si>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</si>
  <si>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</si>
  <si>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</si>
  <si>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</si>
  <si>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</si>
  <si>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</si>
  <si>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</si>
  <si>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</si>
  <si>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</si>
  <si>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</si>
  <si>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</si>
  <si>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</si>
  <si>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</si>
  <si>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</si>
  <si>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</si>
  <si>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</si>
  <si>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</si>
  <si>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</si>
  <si>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</si>
  <si>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</si>
  <si>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</si>
  <si>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</si>
  <si>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</si>
  <si>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</si>
  <si>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</si>
  <si>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</si>
  <si>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</si>
  <si>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</si>
  <si>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</si>
  <si>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</si>
  <si>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</si>
  <si>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</si>
  <si>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</si>
  <si>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</si>
  <si>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</si>
  <si>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</si>
  <si>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</si>
  <si>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</si>
  <si>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</si>
  <si>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</si>
  <si>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</si>
  <si>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</si>
  <si>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</si>
  <si>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</si>
  <si>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</si>
  <si>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</si>
  <si>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</si>
  <si>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</si>
  <si>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</si>
  <si>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</si>
  <si>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</si>
  <si>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</si>
  <si>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</si>
  <si>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</si>
  <si>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</si>
  <si>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</si>
  <si>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</si>
  <si>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</si>
  <si>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</si>
  <si>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</si>
  <si>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</si>
  <si>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</si>
  <si>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</si>
  <si>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</si>
  <si>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</si>
  <si>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</si>
  <si>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</si>
  <si>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</si>
  <si>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</si>
  <si>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</si>
  <si>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</si>
  <si>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</si>
  <si>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</si>
  <si>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</si>
  <si>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</si>
  <si>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</si>
  <si>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</si>
  <si>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</si>
  <si>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</si>
  <si>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</si>
  <si>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</si>
  <si>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</si>
  <si>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</si>
  <si>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</si>
  <si>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</si>
  <si>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</si>
  <si>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</si>
  <si>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</si>
  <si>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</si>
  <si>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</si>
  <si>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</si>
  <si>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</si>
  <si>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</si>
  <si>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</si>
  <si>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</si>
  <si>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</si>
  <si>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</si>
  <si>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</si>
  <si>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</si>
  <si>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</si>
  <si>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</si>
  <si>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</si>
  <si>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</si>
  <si>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</si>
  <si>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</si>
  <si>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</si>
  <si>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</si>
  <si>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</si>
  <si>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</si>
  <si>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</si>
  <si>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</si>
  <si>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</si>
  <si>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</si>
  <si>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</si>
  <si>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</si>
  <si>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</si>
  <si>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</si>
  <si>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</si>
  <si>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</si>
  <si>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</si>
  <si>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</si>
  <si>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</si>
  <si>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</si>
  <si>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</si>
  <si>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</si>
  <si>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</si>
  <si>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</si>
  <si>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</si>
  <si>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</si>
  <si>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</si>
  <si>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</si>
  <si>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</si>
  <si>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</si>
  <si>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</si>
  <si>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</si>
  <si>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</si>
  <si>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</si>
  <si>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</si>
  <si>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</si>
  <si>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</si>
  <si>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</si>
  <si>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</si>
  <si>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</si>
  <si>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</si>
  <si>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</si>
  <si>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</si>
  <si>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</si>
  <si>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</si>
  <si>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</si>
  <si>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</si>
  <si>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</si>
  <si>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</si>
  <si>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</si>
  <si>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</si>
  <si>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</si>
  <si>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</si>
  <si>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</si>
  <si>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</si>
  <si>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</si>
  <si>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</si>
  <si>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</si>
  <si>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</si>
  <si>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</si>
  <si>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</si>
  <si>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</si>
  <si>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</si>
  <si>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</si>
  <si>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</si>
  <si>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</si>
  <si>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</si>
  <si>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</si>
  <si>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</si>
  <si>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</si>
  <si>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</si>
  <si>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</si>
  <si>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</si>
  <si>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</si>
  <si>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</si>
  <si>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</si>
  <si>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</si>
  <si>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</si>
  <si>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</si>
  <si>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</si>
  <si>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</si>
  <si>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</si>
  <si>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</si>
  <si>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</si>
  <si>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</si>
  <si>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</si>
  <si>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</si>
  <si>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</si>
  <si>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</si>
  <si>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</si>
  <si>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</si>
  <si>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</si>
  <si>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</si>
  <si>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</si>
  <si>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</si>
  <si>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</si>
  <si>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</si>
  <si>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</si>
  <si>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</si>
  <si>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</si>
  <si>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</si>
  <si>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</si>
  <si>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</si>
  <si>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</si>
  <si>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</si>
  <si>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</si>
  <si>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</si>
  <si>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</si>
  <si>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</si>
  <si>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</si>
  <si>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</si>
  <si>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</si>
  <si>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</si>
  <si>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</si>
  <si>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</si>
  <si>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</si>
  <si>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</si>
  <si>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</si>
  <si>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</si>
  <si>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</si>
  <si>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</si>
  <si>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</si>
  <si>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</si>
  <si>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</si>
  <si>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</si>
  <si>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</si>
  <si>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</si>
  <si>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</si>
  <si>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</si>
  <si>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</si>
  <si>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</si>
  <si>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</si>
  <si>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</si>
  <si>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</si>
  <si>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</si>
  <si>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</si>
  <si>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</si>
  <si>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</si>
  <si>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</si>
  <si>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</si>
  <si>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</si>
  <si>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</si>
  <si>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</si>
  <si>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</si>
  <si>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</si>
  <si>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</si>
  <si>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</si>
  <si>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</si>
  <si>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</si>
  <si>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</si>
  <si>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</si>
  <si>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</si>
  <si>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</si>
  <si>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</si>
  <si>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</si>
  <si>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</si>
  <si>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</si>
  <si>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</si>
  <si>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</si>
  <si>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</si>
  <si>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</si>
  <si>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</si>
  <si>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</si>
  <si>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</si>
  <si>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</si>
  <si>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</si>
  <si>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</si>
  <si>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</si>
  <si>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</si>
  <si>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</si>
  <si>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</si>
  <si>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</si>
  <si>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</si>
  <si>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</si>
  <si>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</si>
  <si>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</si>
  <si>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</si>
  <si>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</si>
  <si>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</si>
  <si>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</si>
  <si>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</si>
  <si>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</si>
  <si>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</si>
  <si>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</si>
  <si>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</si>
  <si>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</si>
  <si>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</si>
  <si>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</si>
  <si>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</si>
  <si>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</si>
  <si>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</si>
  <si>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</si>
  <si>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</si>
  <si>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</si>
  <si>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</si>
  <si>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</si>
  <si>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</si>
  <si>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</si>
  <si>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</si>
  <si>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</si>
  <si>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</si>
  <si>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</si>
  <si>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</si>
  <si>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</si>
  <si>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</si>
  <si>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</si>
  <si>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</si>
  <si>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</si>
  <si>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</si>
  <si>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</si>
  <si>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</si>
  <si>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</si>
  <si>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</si>
  <si>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</si>
  <si>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</si>
  <si>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</si>
  <si>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</si>
  <si>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</si>
  <si>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</si>
  <si>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</si>
  <si>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</si>
  <si>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</si>
  <si>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</si>
  <si>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</si>
  <si>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</si>
  <si>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</si>
  <si>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</si>
  <si>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</si>
  <si>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</si>
  <si>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</si>
  <si>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</si>
  <si>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</si>
  <si>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</si>
  <si>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</si>
  <si>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</si>
  <si>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</si>
  <si>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</si>
  <si>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</si>
  <si>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</si>
  <si>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</si>
  <si>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</si>
  <si>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</si>
  <si>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</si>
  <si>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</si>
  <si>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</si>
  <si>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</si>
  <si>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</si>
  <si>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</si>
  <si>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</si>
  <si>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</si>
  <si>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</si>
  <si>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</si>
  <si>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</si>
  <si>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</si>
  <si>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</si>
  <si>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</si>
  <si>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</si>
  <si>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</si>
  <si>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</si>
  <si>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</si>
  <si>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</si>
  <si>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</si>
  <si>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</si>
  <si>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</si>
  <si>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</si>
  <si>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</si>
  <si>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</si>
  <si>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</si>
  <si>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</si>
  <si>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</si>
  <si>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</si>
  <si>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</si>
  <si>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</si>
  <si>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</si>
  <si>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</si>
  <si>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</si>
  <si>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</si>
  <si>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</si>
  <si>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Excess Spread for the period ended 18 December 13 Annualised</t>
  </si>
  <si>
    <t>Medium Term Funding Team</t>
  </si>
  <si>
    <t>MTF@santander.co.uk</t>
  </si>
  <si>
    <t>18/12/2013-18/03/2014</t>
  </si>
  <si>
    <t>01-Jan-14 to 31-Jan-14</t>
  </si>
  <si>
    <t>Current value of Mortgage Loans in Pool at 31-Jan-14</t>
  </si>
  <si>
    <t>Last months Closing Trust Assets at 31-Dec-13</t>
  </si>
  <si>
    <t>Principal Ledger as calculated on 1-Feb-14</t>
  </si>
  <si>
    <t>Funding Share as calculated on 1-Feb-14</t>
  </si>
  <si>
    <t>Funding Share % as calculated on 1-Feb-14</t>
  </si>
  <si>
    <t>Seller Share as calculated on 1-Feb-14</t>
  </si>
  <si>
    <t>Seller Share % as calculated on 1-Feb-14</t>
  </si>
  <si>
    <t>Minimum Seller Share (Amount) on 31-Jan-14</t>
  </si>
  <si>
    <t>As at the report date, the maximum loan size was £ 1,000,535.08, the minimum loan size was £ -10,141.45 and the average loan size was £ 97,816.27.</t>
  </si>
  <si>
    <t>As at the report date, the maximum seasoning for a loan was 221.00 months, the minimum seasoning was 41.00 months and the weighted average seasoning was 90.13 months.</t>
  </si>
  <si>
    <t>As at the report date, the maximum indexed LTV was 156.92, the minimum indexed LTV was 0.00 and the weighted average indexed LTV was 64.77.</t>
  </si>
  <si>
    <t>As at the report date, the maximum original LTV was 95.00,the minimum LTV at origination was 1.10 and the weighted average LTV at origination was 68.92.</t>
  </si>
  <si>
    <t>21/01/2014-18/02/2014</t>
  </si>
  <si>
    <t>As at the report date, the maximum remaining term for a loan was 465.00 months, the minimum remaining term was 0.00 months and the weighted average remaining term was 179.49 months.</t>
  </si>
  <si>
    <t>As at the report date, the maximum unindexed LTV was 250.04, the minimum unindexed LTV was 0.00 and the weighted average unindexed LTV was 64.09.</t>
  </si>
  <si>
    <t>There were no collateral posted during the Reporting Period 01-Jan-14 to 31-Jan-14</t>
  </si>
  <si>
    <t>Redeemed this period</t>
  </si>
  <si>
    <t>Remortgage</t>
  </si>
  <si>
    <t>&gt;= 30 to &lt; 36</t>
  </si>
  <si>
    <t>Each Issuer Swap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</si>
</sst>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0.00_ ;\-#,##0.00\ "/>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2">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cellStyleXfs>
  <cellXfs count="848">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67" fontId="23" fillId="0" borderId="13" xfId="12" applyFont="1" applyBorder="1"/>
    <xf numFmtId="172" fontId="19" fillId="0" borderId="13" xfId="9" applyNumberFormat="1" applyFont="1" applyFill="1" applyBorder="1" applyAlignment="1">
      <alignment horizontal="left"/>
    </xf>
    <xf numFmtId="172" fontId="19" fillId="0" borderId="17" xfId="9" applyNumberFormat="1" applyFont="1" applyFill="1" applyBorder="1" applyAlignment="1">
      <alignment horizontal="lef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72" fontId="19" fillId="0" borderId="14" xfId="9"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0" fontId="26" fillId="0" borderId="24" xfId="2" applyFont="1" applyBorder="1"/>
    <xf numFmtId="0" fontId="26" fillId="0" borderId="23" xfId="2" applyFont="1" applyBorder="1"/>
    <xf numFmtId="165" fontId="19" fillId="0" borderId="12" xfId="9"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165" fontId="23" fillId="0" borderId="24" xfId="9" applyNumberFormat="1" applyFont="1" applyBorder="1"/>
    <xf numFmtId="0" fontId="25" fillId="0" borderId="24" xfId="2" applyFont="1" applyFill="1" applyBorder="1"/>
    <xf numFmtId="10" fontId="19" fillId="0" borderId="24" xfId="19" applyNumberFormat="1" applyFont="1" applyFill="1" applyBorder="1" applyAlignment="1">
      <alignment horizontal="right"/>
    </xf>
    <xf numFmtId="10" fontId="19" fillId="0" borderId="24" xfId="20" applyNumberFormat="1" applyFont="1" applyFill="1" applyBorder="1" applyAlignment="1">
      <alignment horizontal="right"/>
    </xf>
    <xf numFmtId="10" fontId="19" fillId="0" borderId="23" xfId="19" applyNumberFormat="1" applyFont="1" applyFill="1" applyBorder="1" applyAlignment="1">
      <alignment horizontal="right"/>
    </xf>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65" fontId="19" fillId="0" borderId="24" xfId="9"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43" fontId="19" fillId="0" borderId="10" xfId="26" applyFont="1" applyFill="1" applyBorder="1"/>
    <xf numFmtId="172" fontId="19" fillId="0" borderId="10" xfId="9" quotePrefix="1" applyNumberFormat="1" applyFont="1" applyFill="1" applyBorder="1" applyAlignment="1"/>
    <xf numFmtId="165" fontId="19" fillId="0" borderId="20" xfId="26" applyNumberFormat="1" applyFont="1" applyFill="1" applyBorder="1"/>
    <xf numFmtId="43" fontId="19" fillId="0" borderId="20" xfId="26" applyFont="1" applyFill="1" applyBorder="1"/>
    <xf numFmtId="172" fontId="19" fillId="0" borderId="20" xfId="9" quotePrefix="1" applyNumberFormat="1" applyFont="1" applyFill="1" applyBorder="1" applyAlignment="1"/>
    <xf numFmtId="172" fontId="19" fillId="0" borderId="17" xfId="9" quotePrefix="1" applyNumberFormat="1" applyFont="1" applyFill="1" applyBorder="1" applyAlignment="1"/>
    <xf numFmtId="165" fontId="19" fillId="0" borderId="17" xfId="9" quotePrefix="1" applyNumberFormat="1" applyFont="1" applyFill="1" applyBorder="1" applyAlignment="1"/>
    <xf numFmtId="165" fontId="19" fillId="0" borderId="17" xfId="26" applyNumberFormat="1" applyFont="1" applyFill="1" applyBorder="1"/>
    <xf numFmtId="43" fontId="19" fillId="0" borderId="17" xfId="26"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9" fontId="19" fillId="0" borderId="16" xfId="1" applyFont="1" applyFill="1" applyBorder="1" applyAlignment="1">
      <alignment horizontal="right"/>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10" fontId="19" fillId="0" borderId="0" xfId="2" applyNumberFormat="1" applyFont="1" applyFill="1" applyBorder="1" applyAlignment="1">
      <alignment horizontal="right"/>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0" fontId="23" fillId="0" borderId="18" xfId="2" applyFont="1" applyFill="1" applyBorder="1" applyAlignment="1">
      <alignment horizontal="left"/>
    </xf>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0" fontId="23" fillId="0" borderId="19" xfId="2" applyFont="1" applyFill="1" applyBorder="1" applyAlignment="1">
      <alignment horizontal="left"/>
    </xf>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6" fontId="19" fillId="2" borderId="13" xfId="1" applyNumberFormat="1" applyFont="1" applyFill="1" applyBorder="1"/>
    <xf numFmtId="165" fontId="21" fillId="0" borderId="0" xfId="9" quotePrefix="1" applyNumberFormat="1" applyFont="1" applyFill="1" applyBorder="1" applyAlignment="1">
      <alignment horizontal="center" wrapText="1"/>
    </xf>
    <xf numFmtId="14" fontId="2" fillId="0" borderId="0" xfId="2" applyNumberFormat="1" applyFill="1"/>
    <xf numFmtId="14" fontId="23" fillId="0" borderId="18" xfId="2" applyNumberFormat="1" applyFont="1" applyFill="1" applyBorder="1" applyAlignment="1">
      <alignment horizontal="left"/>
    </xf>
    <xf numFmtId="14" fontId="18" fillId="0" borderId="0" xfId="18" applyNumberFormat="1" applyFont="1"/>
    <xf numFmtId="14" fontId="4" fillId="0" borderId="0" xfId="18" applyNumberFormat="1"/>
    <xf numFmtId="14" fontId="2" fillId="0" borderId="0" xfId="2" applyNumberFormat="1"/>
    <xf numFmtId="14" fontId="19" fillId="0" borderId="0" xfId="7" quotePrefix="1" applyNumberFormat="1" applyFont="1" applyFill="1" applyBorder="1" applyAlignment="1" applyProtection="1">
      <alignment horizontal="center"/>
    </xf>
    <xf numFmtId="14" fontId="2" fillId="0" borderId="0" xfId="2" applyNumberFormat="1" applyFont="1" applyBorder="1"/>
    <xf numFmtId="14" fontId="13"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3" borderId="11" xfId="7" applyNumberFormat="1" applyFont="1" applyFill="1" applyBorder="1" applyAlignment="1">
      <alignment horizontal="center" vertical="center" wrapText="1"/>
    </xf>
    <xf numFmtId="14" fontId="19" fillId="0" borderId="0" xfId="2" applyNumberFormat="1" applyFont="1" applyFill="1" applyBorder="1" applyAlignment="1"/>
    <xf numFmtId="0" fontId="21" fillId="3" borderId="10" xfId="2" applyFont="1" applyFill="1" applyBorder="1" applyAlignment="1">
      <alignment horizontal="center"/>
    </xf>
    <xf numFmtId="200" fontId="19" fillId="0" borderId="12" xfId="14" quotePrefix="1" applyNumberFormat="1" applyFont="1" applyFill="1" applyBorder="1" applyAlignment="1">
      <alignment horizontal="right"/>
    </xf>
    <xf numFmtId="200" fontId="19" fillId="0" borderId="23" xfId="14" quotePrefix="1" applyNumberFormat="1" applyFont="1" applyFill="1" applyBorder="1" applyAlignment="1">
      <alignment horizontal="right"/>
    </xf>
    <xf numFmtId="168" fontId="23" fillId="0" borderId="24" xfId="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0" fontId="19" fillId="0" borderId="13"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0" fontId="19" fillId="0" borderId="12" xfId="15" quotePrefix="1" applyNumberFormat="1" applyFont="1" applyFill="1" applyBorder="1" applyAlignment="1">
      <alignment horizontal="right"/>
    </xf>
    <xf numFmtId="10" fontId="19" fillId="0" borderId="10" xfId="15" quotePrefix="1" applyNumberFormat="1" applyFont="1" applyFill="1" applyBorder="1" applyAlignment="1"/>
    <xf numFmtId="10" fontId="19" fillId="0" borderId="20" xfId="15" quotePrefix="1" applyNumberFormat="1" applyFont="1" applyFill="1" applyBorder="1" applyAlignment="1"/>
    <xf numFmtId="10" fontId="19" fillId="0" borderId="17" xfId="15" quotePrefix="1" applyNumberFormat="1" applyFont="1" applyFill="1" applyBorder="1" applyAlignment="1"/>
    <xf numFmtId="10" fontId="19" fillId="0" borderId="24" xfId="15" quotePrefix="1" applyNumberFormat="1" applyFont="1" applyFill="1" applyBorder="1" applyAlignment="1"/>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3" fillId="0" borderId="14" xfId="8" applyFont="1" applyFill="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2" fillId="36" borderId="12" xfId="7" applyFont="1" applyFill="1" applyBorder="1" applyAlignment="1">
      <alignment vertical="center"/>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0" fontId="19" fillId="0" borderId="10" xfId="2" applyFont="1" applyFill="1" applyBorder="1" applyAlignment="1">
      <alignment horizontal="left"/>
    </xf>
    <xf numFmtId="0" fontId="19" fillId="0" borderId="16" xfId="2" applyFont="1" applyFill="1" applyBorder="1" applyAlignment="1">
      <alignment horizontal="left"/>
    </xf>
    <xf numFmtId="0" fontId="18" fillId="0" borderId="14" xfId="13" applyFont="1" applyFill="1" applyBorder="1" applyAlignment="1">
      <alignment horizontal="left" vertical="center"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18" fillId="0" borderId="14" xfId="13" applyFont="1" applyFill="1" applyBorder="1" applyAlignment="1">
      <alignment horizontal="left" vertical="top" wrapText="1"/>
    </xf>
    <xf numFmtId="0" fontId="4" fillId="0" borderId="14" xfId="25" applyFont="1" applyBorder="1" applyAlignment="1">
      <alignment vertical="top" wrapText="1"/>
    </xf>
    <xf numFmtId="0" fontId="4" fillId="0" borderId="0" xfId="25" applyFont="1" applyAlignment="1">
      <alignment vertical="top"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18" fillId="0" borderId="0" xfId="18" applyFont="1" applyAlignment="1">
      <alignment horizontal="left" wrapText="1"/>
    </xf>
    <xf numFmtId="0" fontId="2" fillId="0" borderId="0" xfId="33" applyFont="1" applyAlignment="1">
      <alignment horizontal="left" vertical="top" wrapText="1"/>
    </xf>
    <xf numFmtId="0" fontId="18" fillId="0" borderId="20" xfId="2" applyFont="1" applyFill="1" applyBorder="1" applyAlignment="1">
      <alignment wrapText="1"/>
    </xf>
  </cellXfs>
  <cellStyles count="1557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25" sqref="A25"/>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41670</v>
      </c>
      <c r="E15" s="21"/>
      <c r="F15" s="22"/>
      <c r="G15" s="9"/>
      <c r="H15" s="9"/>
      <c r="I15" s="9"/>
      <c r="J15" s="9"/>
      <c r="K15" s="9"/>
      <c r="L15" s="9"/>
      <c r="M15" s="9"/>
      <c r="N15" s="9"/>
      <c r="O15" s="23"/>
      <c r="P15" s="24"/>
    </row>
    <row r="16" spans="1:16" ht="12.75">
      <c r="A16" s="25" t="s">
        <v>1</v>
      </c>
      <c r="B16" s="26"/>
      <c r="C16" s="26"/>
      <c r="D16" s="27" t="s">
        <v>510</v>
      </c>
      <c r="E16" s="21"/>
      <c r="F16" s="21"/>
      <c r="G16" s="9"/>
      <c r="H16" s="9"/>
      <c r="I16" s="9"/>
      <c r="J16" s="9"/>
      <c r="K16" s="9"/>
      <c r="L16" s="9"/>
      <c r="M16" s="9"/>
      <c r="N16" s="9"/>
      <c r="O16" s="23"/>
      <c r="P16" s="24"/>
    </row>
    <row r="17" spans="1:16" ht="12.75">
      <c r="A17" s="25" t="s">
        <v>2</v>
      </c>
      <c r="B17" s="26"/>
      <c r="C17" s="26"/>
      <c r="D17" s="27">
        <v>41671</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84" t="s">
        <v>3</v>
      </c>
      <c r="B20" s="784"/>
      <c r="C20" s="784"/>
      <c r="D20" s="784"/>
      <c r="E20" s="784"/>
      <c r="F20" s="784"/>
      <c r="G20" s="784"/>
      <c r="H20" s="784"/>
      <c r="I20" s="784"/>
      <c r="J20" s="784"/>
      <c r="K20" s="784"/>
      <c r="L20" s="784"/>
      <c r="M20" s="784"/>
      <c r="N20" s="784"/>
      <c r="O20" s="784"/>
      <c r="P20" s="31"/>
    </row>
    <row r="21" spans="1:16" ht="12.75">
      <c r="A21" s="17"/>
      <c r="B21" s="17"/>
      <c r="C21" s="17"/>
      <c r="D21" s="3"/>
      <c r="E21" s="3"/>
      <c r="F21" s="4"/>
      <c r="G21" s="4"/>
      <c r="H21" s="5"/>
      <c r="I21" s="5"/>
      <c r="J21" s="5"/>
      <c r="K21" s="5"/>
      <c r="L21" s="3"/>
      <c r="M21" s="3"/>
      <c r="N21" s="3"/>
      <c r="O21" s="5"/>
      <c r="P21" s="6"/>
    </row>
    <row r="22" spans="1:16" ht="66" customHeight="1">
      <c r="A22" s="785" t="s">
        <v>4</v>
      </c>
      <c r="B22" s="785"/>
      <c r="C22" s="785"/>
      <c r="D22" s="785"/>
      <c r="E22" s="785"/>
      <c r="F22" s="785"/>
      <c r="G22" s="785"/>
      <c r="H22" s="785"/>
      <c r="I22" s="785"/>
      <c r="J22" s="785"/>
      <c r="K22" s="785"/>
      <c r="L22" s="785"/>
      <c r="M22" s="785"/>
      <c r="N22" s="785"/>
      <c r="O22" s="785"/>
      <c r="P22" s="32"/>
    </row>
    <row r="23" spans="1:16" ht="12.75">
      <c r="A23" s="33"/>
      <c r="B23" s="33"/>
      <c r="C23" s="33"/>
      <c r="D23" s="3"/>
      <c r="E23" s="3"/>
      <c r="F23" s="33"/>
      <c r="G23" s="33"/>
      <c r="H23" s="33"/>
      <c r="I23" s="33"/>
      <c r="J23" s="33"/>
      <c r="K23" s="33"/>
      <c r="L23" s="33"/>
      <c r="M23" s="33"/>
      <c r="N23" s="33"/>
      <c r="O23" s="5"/>
      <c r="P23" s="6"/>
    </row>
    <row r="24" spans="1:16" ht="32.25" customHeight="1">
      <c r="A24" s="787"/>
      <c r="B24" s="787"/>
      <c r="C24" s="787"/>
      <c r="D24" s="787"/>
      <c r="E24" s="787"/>
      <c r="F24" s="787"/>
      <c r="G24" s="787"/>
      <c r="H24" s="787"/>
      <c r="I24" s="787"/>
      <c r="J24" s="787"/>
      <c r="K24" s="787"/>
      <c r="L24" s="787"/>
      <c r="M24" s="787"/>
      <c r="N24" s="787"/>
      <c r="O24" s="787"/>
      <c r="P24" s="787"/>
    </row>
    <row r="25" spans="1:16" ht="12.75">
      <c r="A25" s="32"/>
      <c r="B25" s="34"/>
      <c r="C25" s="34"/>
      <c r="D25" s="34"/>
      <c r="E25" s="34"/>
      <c r="F25" s="34"/>
      <c r="G25" s="34"/>
      <c r="H25" s="34"/>
      <c r="I25" s="34"/>
      <c r="J25" s="34"/>
      <c r="K25" s="34"/>
      <c r="L25" s="34"/>
      <c r="M25" s="34"/>
      <c r="N25" s="34"/>
      <c r="O25" s="5"/>
      <c r="P25" s="6"/>
    </row>
    <row r="26" spans="1:16" ht="12.75">
      <c r="A26" s="786" t="s">
        <v>5</v>
      </c>
      <c r="B26" s="786"/>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507</v>
      </c>
      <c r="B31" s="37" t="s">
        <v>7</v>
      </c>
      <c r="C31" s="38" t="s">
        <v>508</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January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Normal="100" workbookViewId="0">
      <selection activeCell="A24" sqref="A24:P24"/>
    </sheetView>
  </sheetViews>
  <sheetFormatPr defaultRowHeight="12.75"/>
  <cols>
    <col min="1" max="1" width="37" style="554" customWidth="1"/>
    <col min="2" max="2" width="15.7109375" style="578" customWidth="1"/>
    <col min="3" max="3" width="9.140625" style="554"/>
    <col min="4" max="4" width="36.140625" style="554" customWidth="1"/>
    <col min="5" max="5" width="16.85546875" style="554" customWidth="1"/>
    <col min="6" max="6" width="9.140625" style="554"/>
    <col min="7" max="7" width="64.28515625" style="554" customWidth="1"/>
    <col min="8" max="8" width="15.140625" style="571" bestFit="1" customWidth="1"/>
    <col min="9" max="9" width="9.140625" style="554"/>
    <col min="10" max="10" width="40.85546875" style="554" customWidth="1"/>
    <col min="11" max="11" width="15.42578125" style="554" bestFit="1" customWidth="1"/>
    <col min="12" max="16384" width="9.140625" style="554"/>
  </cols>
  <sheetData>
    <row r="2" spans="1:11" ht="13.5" thickBot="1">
      <c r="A2" s="549" t="s">
        <v>352</v>
      </c>
      <c r="B2" s="550"/>
      <c r="C2" s="551"/>
      <c r="D2" s="551"/>
      <c r="E2" s="551"/>
      <c r="F2" s="551"/>
      <c r="G2" s="551"/>
      <c r="H2" s="552"/>
      <c r="I2" s="553"/>
      <c r="J2" s="553"/>
      <c r="K2" s="553"/>
    </row>
    <row r="3" spans="1:11">
      <c r="A3" s="555"/>
      <c r="B3" s="556"/>
      <c r="C3" s="557"/>
      <c r="D3" s="557"/>
      <c r="E3" s="557"/>
      <c r="F3" s="557"/>
      <c r="G3" s="557"/>
      <c r="H3" s="558"/>
    </row>
    <row r="4" spans="1:11">
      <c r="A4" s="559" t="s">
        <v>353</v>
      </c>
      <c r="B4" s="560"/>
      <c r="C4" s="561"/>
      <c r="D4" s="559" t="s">
        <v>354</v>
      </c>
      <c r="E4" s="559"/>
      <c r="F4" s="561"/>
      <c r="G4" s="559" t="s">
        <v>355</v>
      </c>
      <c r="H4" s="562"/>
      <c r="J4" s="559" t="s">
        <v>356</v>
      </c>
      <c r="K4" s="559"/>
    </row>
    <row r="5" spans="1:11">
      <c r="A5" s="561"/>
      <c r="B5" s="563"/>
      <c r="C5" s="561"/>
      <c r="D5" s="561"/>
      <c r="E5" s="561"/>
      <c r="F5" s="561"/>
      <c r="G5" s="561"/>
      <c r="H5" s="564"/>
      <c r="J5" s="561"/>
      <c r="K5" s="563"/>
    </row>
    <row r="6" spans="1:11">
      <c r="A6" s="561" t="s">
        <v>357</v>
      </c>
      <c r="B6" s="565">
        <v>0</v>
      </c>
      <c r="C6" s="561"/>
      <c r="D6" s="561" t="s">
        <v>17</v>
      </c>
      <c r="E6" s="566">
        <v>126087755.66</v>
      </c>
      <c r="F6" s="561"/>
      <c r="G6" s="561" t="s">
        <v>358</v>
      </c>
      <c r="H6" s="566">
        <v>0</v>
      </c>
      <c r="J6" s="561" t="s">
        <v>359</v>
      </c>
      <c r="K6" s="567">
        <v>0</v>
      </c>
    </row>
    <row r="7" spans="1:11" ht="13.5" thickBot="1">
      <c r="A7" s="561" t="s">
        <v>360</v>
      </c>
      <c r="B7" s="565">
        <v>0</v>
      </c>
      <c r="C7" s="561"/>
      <c r="D7" s="561"/>
      <c r="E7" s="568"/>
      <c r="F7" s="561"/>
      <c r="G7" s="561" t="s">
        <v>361</v>
      </c>
      <c r="H7" s="566">
        <v>0</v>
      </c>
      <c r="J7" s="561" t="s">
        <v>362</v>
      </c>
      <c r="K7" s="567">
        <v>0</v>
      </c>
    </row>
    <row r="8" spans="1:11" ht="14.25" thickTop="1" thickBot="1">
      <c r="A8" s="561"/>
      <c r="B8" s="569"/>
      <c r="C8" s="561"/>
      <c r="D8" s="561"/>
      <c r="E8" s="561"/>
      <c r="F8" s="561"/>
      <c r="H8" s="570"/>
      <c r="J8" s="561" t="s">
        <v>363</v>
      </c>
      <c r="K8" s="567">
        <v>0</v>
      </c>
    </row>
    <row r="9" spans="1:11" ht="13.5" thickTop="1">
      <c r="A9" s="561"/>
      <c r="B9" s="563"/>
      <c r="C9" s="561"/>
      <c r="D9" s="561" t="s">
        <v>21</v>
      </c>
      <c r="E9" s="566">
        <v>55058069.189999998</v>
      </c>
      <c r="F9" s="561"/>
      <c r="G9" s="561"/>
      <c r="J9" s="561" t="s">
        <v>364</v>
      </c>
      <c r="K9" s="567">
        <v>0</v>
      </c>
    </row>
    <row r="10" spans="1:11" ht="13.5" thickBot="1">
      <c r="A10" s="561" t="s">
        <v>365</v>
      </c>
      <c r="B10" s="566">
        <v>655449.54</v>
      </c>
      <c r="C10" s="561"/>
      <c r="D10" s="561"/>
      <c r="E10" s="568"/>
      <c r="F10" s="561"/>
      <c r="G10" s="561" t="s">
        <v>366</v>
      </c>
      <c r="H10" s="566">
        <v>0</v>
      </c>
      <c r="J10" s="572"/>
      <c r="K10" s="573"/>
    </row>
    <row r="11" spans="1:11" ht="13.5" thickTop="1">
      <c r="A11" s="561" t="s">
        <v>366</v>
      </c>
      <c r="B11" s="565">
        <v>0</v>
      </c>
      <c r="C11" s="561"/>
      <c r="D11" s="557"/>
      <c r="E11" s="557"/>
      <c r="F11" s="561"/>
      <c r="G11" s="561" t="s">
        <v>367</v>
      </c>
      <c r="H11" s="566">
        <v>0</v>
      </c>
      <c r="J11" s="561"/>
      <c r="K11" s="574"/>
    </row>
    <row r="12" spans="1:11">
      <c r="A12" s="561" t="s">
        <v>368</v>
      </c>
      <c r="B12" s="565">
        <v>0</v>
      </c>
      <c r="C12" s="561"/>
      <c r="F12" s="561"/>
      <c r="G12" s="561" t="s">
        <v>369</v>
      </c>
      <c r="H12" s="566">
        <v>0</v>
      </c>
      <c r="J12" s="561" t="s">
        <v>370</v>
      </c>
      <c r="K12" s="567">
        <v>0</v>
      </c>
    </row>
    <row r="13" spans="1:11" ht="13.5" thickBot="1">
      <c r="A13" s="561" t="s">
        <v>371</v>
      </c>
      <c r="B13" s="565">
        <v>0</v>
      </c>
      <c r="C13" s="572"/>
      <c r="F13" s="561"/>
      <c r="G13" s="561"/>
      <c r="H13" s="570"/>
      <c r="J13" s="561"/>
      <c r="K13" s="575"/>
    </row>
    <row r="14" spans="1:11" ht="14.25" thickTop="1" thickBot="1">
      <c r="A14" s="561"/>
      <c r="B14" s="569"/>
      <c r="C14" s="561"/>
      <c r="F14" s="561"/>
      <c r="J14" s="561"/>
      <c r="K14" s="576"/>
    </row>
    <row r="15" spans="1:11" ht="13.5" thickTop="1">
      <c r="A15" s="561"/>
      <c r="B15" s="563"/>
      <c r="C15" s="561"/>
      <c r="D15" s="684"/>
      <c r="F15" s="561"/>
      <c r="G15" s="561" t="s">
        <v>372</v>
      </c>
      <c r="H15" s="566">
        <v>0</v>
      </c>
      <c r="J15" s="577" t="s">
        <v>373</v>
      </c>
      <c r="K15" s="567">
        <v>0</v>
      </c>
    </row>
    <row r="16" spans="1:11" ht="13.5" thickBot="1">
      <c r="A16" s="561" t="s">
        <v>374</v>
      </c>
      <c r="B16" s="566">
        <v>22920318.780000001</v>
      </c>
      <c r="C16" s="561"/>
      <c r="F16" s="561"/>
      <c r="H16" s="570"/>
      <c r="J16" s="557"/>
      <c r="K16" s="575"/>
    </row>
    <row r="17" spans="1:9" ht="13.5" thickTop="1">
      <c r="A17" s="561" t="s">
        <v>21</v>
      </c>
      <c r="B17" s="566">
        <v>7954648.0700000003</v>
      </c>
      <c r="C17" s="561"/>
      <c r="D17" s="684"/>
      <c r="F17" s="561"/>
      <c r="G17" s="561"/>
    </row>
    <row r="18" spans="1:9" ht="13.5" thickBot="1">
      <c r="A18" s="561"/>
      <c r="B18" s="569"/>
      <c r="C18" s="561"/>
      <c r="F18" s="561"/>
      <c r="G18" s="561" t="s">
        <v>375</v>
      </c>
      <c r="H18" s="566">
        <v>0</v>
      </c>
    </row>
    <row r="19" spans="1:9" ht="13.5" thickTop="1">
      <c r="A19" s="561"/>
      <c r="B19" s="563"/>
      <c r="C19" s="561"/>
      <c r="F19" s="561"/>
      <c r="G19" s="561" t="s">
        <v>376</v>
      </c>
      <c r="H19" s="566">
        <v>0</v>
      </c>
    </row>
    <row r="20" spans="1:9" ht="13.5" thickBot="1">
      <c r="C20" s="561"/>
      <c r="F20" s="561"/>
      <c r="G20" s="561"/>
      <c r="H20" s="570"/>
    </row>
    <row r="21" spans="1:9" ht="13.5" thickTop="1">
      <c r="C21" s="561"/>
      <c r="F21" s="561"/>
      <c r="G21" s="561"/>
      <c r="H21" s="579"/>
    </row>
    <row r="22" spans="1:9">
      <c r="C22" s="561"/>
      <c r="D22" s="580"/>
      <c r="F22" s="561"/>
      <c r="G22" s="561" t="s">
        <v>377</v>
      </c>
      <c r="H22" s="566">
        <v>0</v>
      </c>
    </row>
    <row r="23" spans="1:9" ht="13.5" thickBot="1">
      <c r="C23" s="561"/>
      <c r="D23" s="580"/>
      <c r="F23" s="561"/>
      <c r="G23" s="561"/>
      <c r="H23" s="570"/>
      <c r="I23" s="581"/>
    </row>
    <row r="24" spans="1:9" ht="13.5" thickTop="1">
      <c r="C24" s="561"/>
      <c r="F24" s="561"/>
      <c r="G24" s="561"/>
      <c r="H24" s="579"/>
    </row>
    <row r="25" spans="1:9">
      <c r="C25" s="561"/>
      <c r="F25" s="561"/>
      <c r="G25" s="588" t="s">
        <v>478</v>
      </c>
      <c r="H25" s="566">
        <v>0</v>
      </c>
    </row>
    <row r="26" spans="1:9" ht="13.5" thickBot="1">
      <c r="C26" s="561"/>
      <c r="F26" s="561"/>
      <c r="G26" s="561"/>
      <c r="H26" s="570"/>
      <c r="I26" s="581"/>
    </row>
    <row r="27" spans="1:9" ht="13.5" thickTop="1">
      <c r="C27" s="561"/>
      <c r="F27" s="561"/>
      <c r="G27" s="561"/>
      <c r="H27" s="579"/>
    </row>
    <row r="28" spans="1:9">
      <c r="A28" s="557"/>
      <c r="B28" s="556"/>
      <c r="C28" s="561"/>
      <c r="F28" s="561"/>
      <c r="G28" s="561" t="s">
        <v>378</v>
      </c>
      <c r="H28" s="567">
        <v>0</v>
      </c>
    </row>
    <row r="29" spans="1:9" ht="13.5" thickBot="1">
      <c r="A29" s="557"/>
      <c r="B29" s="556"/>
      <c r="C29" s="561"/>
      <c r="F29" s="561"/>
      <c r="G29" s="561"/>
      <c r="H29" s="570"/>
    </row>
    <row r="30" spans="1:9" ht="13.5" thickTop="1">
      <c r="A30" s="561"/>
      <c r="B30" s="563"/>
      <c r="C30" s="561"/>
      <c r="F30" s="561"/>
      <c r="G30" s="561"/>
      <c r="H30" s="579"/>
    </row>
    <row r="31" spans="1:9" ht="11.25" customHeight="1">
      <c r="A31" s="561"/>
      <c r="B31" s="563"/>
      <c r="C31" s="561"/>
      <c r="F31" s="561"/>
      <c r="G31" s="583" t="s">
        <v>379</v>
      </c>
      <c r="H31" s="567">
        <v>0</v>
      </c>
    </row>
    <row r="32" spans="1:9">
      <c r="A32" s="561"/>
      <c r="B32" s="563"/>
      <c r="C32" s="561"/>
      <c r="F32" s="561"/>
      <c r="G32" s="583"/>
      <c r="H32" s="584"/>
      <c r="I32" s="581"/>
    </row>
    <row r="33" spans="1:8" ht="13.5" thickBot="1">
      <c r="A33" s="561"/>
      <c r="B33" s="563"/>
      <c r="C33" s="561"/>
      <c r="F33" s="561"/>
      <c r="G33" s="561"/>
      <c r="H33" s="585"/>
    </row>
    <row r="34" spans="1:8" ht="13.5" thickTop="1">
      <c r="A34" s="561"/>
      <c r="B34" s="563"/>
      <c r="C34" s="561"/>
      <c r="F34" s="561"/>
      <c r="G34" s="586"/>
      <c r="H34" s="587"/>
    </row>
    <row r="35" spans="1:8">
      <c r="A35" s="561"/>
      <c r="B35" s="563"/>
      <c r="C35" s="561"/>
      <c r="F35" s="561"/>
      <c r="G35" s="582" t="s">
        <v>381</v>
      </c>
      <c r="H35" s="566">
        <v>0</v>
      </c>
    </row>
    <row r="36" spans="1:8" ht="13.5" thickBot="1">
      <c r="A36" s="561"/>
      <c r="B36" s="563"/>
      <c r="C36" s="561"/>
      <c r="F36" s="561"/>
      <c r="G36" s="586"/>
      <c r="H36" s="585"/>
    </row>
    <row r="37" spans="1:8" ht="13.5" thickTop="1">
      <c r="A37" s="561"/>
      <c r="B37" s="563"/>
      <c r="C37" s="561"/>
      <c r="F37" s="561"/>
      <c r="G37" s="561"/>
      <c r="H37" s="587"/>
    </row>
    <row r="38" spans="1:8">
      <c r="A38" s="561"/>
      <c r="B38" s="563"/>
      <c r="C38" s="561"/>
      <c r="F38" s="561"/>
      <c r="G38" s="561" t="s">
        <v>380</v>
      </c>
      <c r="H38" s="566">
        <v>0</v>
      </c>
    </row>
    <row r="39" spans="1:8" ht="13.5" thickBot="1">
      <c r="A39" s="561"/>
      <c r="B39" s="563"/>
      <c r="C39" s="561"/>
      <c r="F39" s="561"/>
      <c r="G39" s="561"/>
      <c r="H39" s="585"/>
    </row>
    <row r="40" spans="1:8" ht="13.5" thickTop="1">
      <c r="A40" s="561"/>
      <c r="B40" s="563"/>
      <c r="C40" s="561"/>
      <c r="F40" s="561"/>
    </row>
    <row r="41" spans="1:8" ht="12" customHeight="1">
      <c r="A41" s="561"/>
      <c r="B41" s="563"/>
      <c r="C41" s="561"/>
      <c r="F41" s="561"/>
      <c r="G41" s="588" t="s">
        <v>382</v>
      </c>
      <c r="H41" s="567">
        <v>0</v>
      </c>
    </row>
    <row r="42" spans="1:8" ht="13.5" thickBot="1">
      <c r="A42" s="561"/>
      <c r="B42" s="563"/>
      <c r="C42" s="561"/>
      <c r="F42" s="561"/>
      <c r="G42" s="561"/>
      <c r="H42" s="585"/>
    </row>
    <row r="43" spans="1:8" ht="13.5" thickTop="1">
      <c r="A43" s="561"/>
      <c r="B43" s="563"/>
      <c r="C43" s="561"/>
      <c r="F43" s="561"/>
    </row>
    <row r="44" spans="1:8">
      <c r="A44" s="561"/>
      <c r="B44" s="563"/>
      <c r="C44" s="561"/>
      <c r="F44" s="561"/>
    </row>
    <row r="45" spans="1:8">
      <c r="A45" s="561"/>
      <c r="B45" s="563"/>
      <c r="C45" s="561"/>
      <c r="F45" s="561"/>
      <c r="G45" s="589"/>
      <c r="H45" s="558"/>
    </row>
    <row r="46" spans="1:8">
      <c r="A46" s="561"/>
      <c r="B46" s="563"/>
      <c r="C46" s="561"/>
      <c r="F46" s="561"/>
      <c r="G46" s="589"/>
      <c r="H46" s="558"/>
    </row>
    <row r="47" spans="1:8">
      <c r="A47" s="561"/>
      <c r="B47" s="563"/>
      <c r="C47" s="561"/>
      <c r="F47" s="561"/>
    </row>
    <row r="48" spans="1:8">
      <c r="A48" s="557"/>
      <c r="B48" s="556"/>
      <c r="C48" s="561"/>
      <c r="F48" s="555"/>
    </row>
    <row r="49" spans="1:6">
      <c r="A49" s="586"/>
      <c r="B49" s="556"/>
      <c r="C49" s="590"/>
      <c r="F49" s="590"/>
    </row>
    <row r="50" spans="1:6">
      <c r="A50" s="557"/>
      <c r="B50" s="556"/>
      <c r="C50" s="590"/>
      <c r="F50" s="590"/>
    </row>
    <row r="51" spans="1:6">
      <c r="A51" s="557"/>
      <c r="B51" s="556"/>
      <c r="C51" s="590"/>
      <c r="F51" s="590"/>
    </row>
    <row r="52" spans="1:6">
      <c r="A52" s="557"/>
      <c r="B52" s="556"/>
      <c r="C52" s="590"/>
      <c r="F52" s="590"/>
    </row>
    <row r="53" spans="1:6">
      <c r="A53" s="557"/>
      <c r="B53" s="556"/>
      <c r="C53" s="590"/>
      <c r="F53" s="590"/>
    </row>
    <row r="54" spans="1:6">
      <c r="A54" s="557"/>
      <c r="B54" s="556"/>
      <c r="C54" s="590"/>
      <c r="D54" s="561"/>
      <c r="E54" s="572"/>
      <c r="F54" s="590"/>
    </row>
    <row r="55" spans="1:6">
      <c r="A55" s="557"/>
      <c r="B55" s="556"/>
      <c r="C55" s="590"/>
      <c r="F55" s="590"/>
    </row>
    <row r="56" spans="1:6">
      <c r="A56" s="557"/>
      <c r="B56" s="556"/>
      <c r="C56" s="590"/>
      <c r="F56" s="590"/>
    </row>
    <row r="57" spans="1:6">
      <c r="A57" s="557"/>
      <c r="B57" s="556"/>
      <c r="C57" s="590"/>
      <c r="F57" s="590"/>
    </row>
    <row r="58" spans="1:6">
      <c r="A58" s="557"/>
      <c r="B58" s="556"/>
      <c r="C58" s="590"/>
      <c r="F58" s="590"/>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January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A24" sqref="A24:P24"/>
    </sheetView>
  </sheetViews>
  <sheetFormatPr defaultRowHeight="12"/>
  <cols>
    <col min="1" max="2" width="9.140625" style="594"/>
    <col min="3" max="3" width="10.5703125" style="594" customWidth="1"/>
    <col min="4" max="4" width="9.140625" style="594"/>
    <col min="5" max="5" width="17" style="594" customWidth="1"/>
    <col min="6" max="6" width="14.140625" style="595" bestFit="1" customWidth="1"/>
    <col min="7" max="10" width="9.140625" style="594"/>
    <col min="11" max="11" width="16.28515625" style="594" customWidth="1"/>
    <col min="12" max="12" width="9.140625" style="594"/>
    <col min="13" max="13" width="16.5703125" style="594" customWidth="1"/>
    <col min="14" max="14" width="16" style="595" customWidth="1"/>
    <col min="15" max="17" width="9.140625" style="594"/>
    <col min="18" max="18" width="16.85546875" style="594" customWidth="1"/>
    <col min="19" max="19" width="9.140625" style="594"/>
    <col min="20" max="20" width="16.85546875" style="594" customWidth="1"/>
    <col min="21" max="21" width="14.5703125" style="595" bestFit="1" customWidth="1"/>
    <col min="22" max="16384" width="9.140625" style="594"/>
  </cols>
  <sheetData>
    <row r="2" spans="1:22" ht="12.75" thickBot="1">
      <c r="A2" s="549" t="s">
        <v>352</v>
      </c>
      <c r="B2" s="591"/>
      <c r="C2" s="591"/>
      <c r="D2" s="591"/>
      <c r="E2" s="591"/>
      <c r="F2" s="592"/>
      <c r="G2" s="591"/>
      <c r="H2" s="591"/>
      <c r="I2" s="591"/>
      <c r="J2" s="591"/>
      <c r="K2" s="591"/>
      <c r="L2" s="591"/>
      <c r="M2" s="591"/>
      <c r="N2" s="592"/>
      <c r="O2" s="591"/>
      <c r="P2" s="591"/>
      <c r="Q2" s="591"/>
      <c r="R2" s="591"/>
      <c r="S2" s="591"/>
      <c r="T2" s="591"/>
      <c r="U2" s="591"/>
      <c r="V2" s="593"/>
    </row>
    <row r="3" spans="1:22">
      <c r="U3" s="594"/>
    </row>
    <row r="4" spans="1:22">
      <c r="A4" s="596" t="s">
        <v>383</v>
      </c>
      <c r="B4" s="597"/>
      <c r="C4" s="597"/>
      <c r="D4" s="597"/>
      <c r="E4" s="598"/>
      <c r="F4" s="599"/>
      <c r="I4" s="600" t="s">
        <v>384</v>
      </c>
      <c r="J4" s="601"/>
      <c r="K4" s="601"/>
      <c r="L4" s="601"/>
      <c r="M4" s="598"/>
      <c r="N4" s="599"/>
      <c r="P4" s="596" t="s">
        <v>385</v>
      </c>
      <c r="Q4" s="600"/>
      <c r="R4" s="600"/>
      <c r="S4" s="600"/>
      <c r="T4" s="598"/>
      <c r="U4" s="599"/>
    </row>
    <row r="6" spans="1:22">
      <c r="A6" s="594" t="s">
        <v>386</v>
      </c>
      <c r="B6" s="594" t="s">
        <v>387</v>
      </c>
      <c r="F6" s="566">
        <v>0</v>
      </c>
      <c r="I6" s="594" t="s">
        <v>386</v>
      </c>
      <c r="J6" s="594" t="s">
        <v>387</v>
      </c>
      <c r="N6" s="566">
        <v>0</v>
      </c>
      <c r="P6" s="594" t="s">
        <v>386</v>
      </c>
      <c r="Q6" s="594" t="s">
        <v>387</v>
      </c>
      <c r="U6" s="566">
        <v>0</v>
      </c>
    </row>
    <row r="7" spans="1:22">
      <c r="B7" s="594" t="s">
        <v>388</v>
      </c>
      <c r="F7" s="566">
        <v>0</v>
      </c>
      <c r="J7" s="594" t="s">
        <v>388</v>
      </c>
      <c r="N7" s="566">
        <v>0</v>
      </c>
      <c r="Q7" s="594" t="s">
        <v>388</v>
      </c>
      <c r="U7" s="566">
        <v>0</v>
      </c>
    </row>
    <row r="8" spans="1:22">
      <c r="B8" s="594" t="s">
        <v>389</v>
      </c>
      <c r="F8" s="566">
        <v>0</v>
      </c>
      <c r="J8" s="594" t="s">
        <v>389</v>
      </c>
      <c r="N8" s="566">
        <v>0</v>
      </c>
      <c r="Q8" s="594" t="s">
        <v>389</v>
      </c>
      <c r="U8" s="566">
        <v>0</v>
      </c>
    </row>
    <row r="9" spans="1:22">
      <c r="F9" s="602"/>
      <c r="N9" s="603"/>
      <c r="U9" s="603"/>
    </row>
    <row r="10" spans="1:22">
      <c r="F10" s="602"/>
      <c r="N10" s="603"/>
      <c r="U10" s="603"/>
    </row>
    <row r="11" spans="1:22">
      <c r="A11" s="594" t="s">
        <v>390</v>
      </c>
      <c r="B11" s="594" t="s">
        <v>361</v>
      </c>
      <c r="F11" s="604">
        <v>0</v>
      </c>
      <c r="I11" s="594" t="s">
        <v>390</v>
      </c>
      <c r="J11" s="594" t="s">
        <v>361</v>
      </c>
      <c r="N11" s="604">
        <v>0</v>
      </c>
      <c r="P11" s="594" t="s">
        <v>390</v>
      </c>
      <c r="Q11" s="594" t="s">
        <v>361</v>
      </c>
      <c r="U11" s="604">
        <v>0</v>
      </c>
    </row>
    <row r="12" spans="1:22">
      <c r="F12" s="602"/>
      <c r="N12" s="603"/>
      <c r="U12" s="603"/>
    </row>
    <row r="13" spans="1:22">
      <c r="F13" s="602"/>
      <c r="N13" s="603"/>
      <c r="U13" s="603"/>
    </row>
    <row r="14" spans="1:22">
      <c r="A14" s="594" t="s">
        <v>391</v>
      </c>
      <c r="B14" s="594" t="s">
        <v>392</v>
      </c>
      <c r="F14" s="566">
        <v>0</v>
      </c>
      <c r="I14" s="594" t="s">
        <v>391</v>
      </c>
      <c r="J14" s="594" t="s">
        <v>392</v>
      </c>
      <c r="N14" s="566">
        <v>0</v>
      </c>
      <c r="P14" s="594" t="s">
        <v>391</v>
      </c>
      <c r="Q14" s="594" t="s">
        <v>392</v>
      </c>
      <c r="U14" s="566">
        <v>0</v>
      </c>
    </row>
    <row r="15" spans="1:22">
      <c r="B15" s="594" t="s">
        <v>393</v>
      </c>
      <c r="D15" s="683"/>
      <c r="F15" s="566">
        <v>0</v>
      </c>
      <c r="J15" s="594" t="s">
        <v>393</v>
      </c>
      <c r="N15" s="566">
        <v>0</v>
      </c>
      <c r="Q15" s="594" t="s">
        <v>393</v>
      </c>
      <c r="U15" s="566">
        <v>0</v>
      </c>
    </row>
    <row r="16" spans="1:22">
      <c r="B16" s="594" t="s">
        <v>394</v>
      </c>
      <c r="F16" s="566">
        <v>0</v>
      </c>
      <c r="J16" s="594" t="s">
        <v>394</v>
      </c>
      <c r="N16" s="566">
        <v>0</v>
      </c>
      <c r="Q16" s="594" t="s">
        <v>394</v>
      </c>
      <c r="U16" s="566">
        <v>0</v>
      </c>
    </row>
    <row r="17" spans="1:21">
      <c r="D17" s="683"/>
      <c r="F17" s="602"/>
      <c r="N17" s="603"/>
      <c r="U17" s="603"/>
    </row>
    <row r="18" spans="1:21">
      <c r="F18" s="602"/>
      <c r="N18" s="603"/>
      <c r="U18" s="603"/>
    </row>
    <row r="19" spans="1:21">
      <c r="A19" s="594" t="s">
        <v>395</v>
      </c>
      <c r="B19" s="594" t="s">
        <v>396</v>
      </c>
      <c r="F19" s="566">
        <v>0</v>
      </c>
      <c r="I19" s="594" t="s">
        <v>395</v>
      </c>
      <c r="J19" s="594" t="s">
        <v>396</v>
      </c>
      <c r="N19" s="566">
        <v>0</v>
      </c>
      <c r="P19" s="594" t="s">
        <v>395</v>
      </c>
      <c r="Q19" s="594" t="s">
        <v>396</v>
      </c>
      <c r="U19" s="566">
        <v>0</v>
      </c>
    </row>
    <row r="20" spans="1:21">
      <c r="B20" s="594" t="s">
        <v>397</v>
      </c>
      <c r="F20" s="566">
        <v>0</v>
      </c>
      <c r="J20" s="577" t="s">
        <v>397</v>
      </c>
      <c r="K20" s="577"/>
      <c r="L20" s="577"/>
      <c r="M20" s="577"/>
      <c r="N20" s="566">
        <v>0</v>
      </c>
      <c r="Q20" s="594" t="s">
        <v>397</v>
      </c>
      <c r="U20" s="566">
        <v>0</v>
      </c>
    </row>
    <row r="21" spans="1:21">
      <c r="F21" s="602"/>
      <c r="N21" s="603"/>
      <c r="U21" s="603"/>
    </row>
    <row r="22" spans="1:21">
      <c r="A22" s="594" t="s">
        <v>398</v>
      </c>
      <c r="B22" s="594" t="s">
        <v>399</v>
      </c>
      <c r="F22" s="604">
        <v>0</v>
      </c>
      <c r="I22" s="594" t="s">
        <v>398</v>
      </c>
      <c r="J22" s="594" t="s">
        <v>399</v>
      </c>
      <c r="N22" s="604">
        <v>0</v>
      </c>
      <c r="P22" s="594" t="s">
        <v>398</v>
      </c>
      <c r="Q22" s="594" t="s">
        <v>399</v>
      </c>
      <c r="U22" s="604">
        <v>0</v>
      </c>
    </row>
    <row r="23" spans="1:21">
      <c r="F23" s="594"/>
      <c r="N23" s="605"/>
      <c r="U23" s="605"/>
    </row>
    <row r="24" spans="1:21">
      <c r="A24" s="594" t="s">
        <v>400</v>
      </c>
      <c r="B24" s="594" t="s">
        <v>401</v>
      </c>
      <c r="F24" s="566">
        <v>0</v>
      </c>
      <c r="I24" s="594" t="s">
        <v>400</v>
      </c>
      <c r="J24" s="594" t="s">
        <v>401</v>
      </c>
      <c r="N24" s="566">
        <v>0</v>
      </c>
      <c r="P24" s="594" t="s">
        <v>400</v>
      </c>
      <c r="Q24" s="594" t="s">
        <v>401</v>
      </c>
      <c r="U24" s="566">
        <v>0</v>
      </c>
    </row>
    <row r="25" spans="1:21">
      <c r="F25" s="594"/>
      <c r="N25" s="605"/>
      <c r="U25" s="605"/>
    </row>
    <row r="26" spans="1:21">
      <c r="A26" s="594" t="s">
        <v>402</v>
      </c>
      <c r="B26" s="594" t="s">
        <v>403</v>
      </c>
      <c r="F26" s="604">
        <v>0</v>
      </c>
      <c r="I26" s="594" t="s">
        <v>402</v>
      </c>
      <c r="J26" s="594" t="s">
        <v>403</v>
      </c>
      <c r="N26" s="604">
        <v>0</v>
      </c>
      <c r="P26" s="594" t="s">
        <v>402</v>
      </c>
      <c r="Q26" s="594" t="s">
        <v>403</v>
      </c>
      <c r="U26" s="604">
        <v>0</v>
      </c>
    </row>
    <row r="28" spans="1:21">
      <c r="A28" s="594" t="s">
        <v>404</v>
      </c>
      <c r="B28" s="594" t="s">
        <v>405</v>
      </c>
      <c r="F28" s="566">
        <v>0</v>
      </c>
      <c r="I28" s="594" t="s">
        <v>404</v>
      </c>
      <c r="J28" s="594" t="s">
        <v>405</v>
      </c>
      <c r="N28" s="566">
        <v>0</v>
      </c>
      <c r="P28" s="594" t="s">
        <v>404</v>
      </c>
      <c r="Q28" s="594" t="s">
        <v>405</v>
      </c>
      <c r="U28" s="566">
        <v>0</v>
      </c>
    </row>
    <row r="29" spans="1:21">
      <c r="F29" s="602"/>
      <c r="N29" s="603"/>
      <c r="U29" s="603"/>
    </row>
    <row r="30" spans="1:21">
      <c r="A30" s="594" t="s">
        <v>406</v>
      </c>
      <c r="B30" s="594" t="s">
        <v>407</v>
      </c>
      <c r="F30" s="604">
        <v>0</v>
      </c>
      <c r="I30" s="594" t="s">
        <v>406</v>
      </c>
      <c r="J30" s="594" t="s">
        <v>407</v>
      </c>
      <c r="N30" s="604">
        <v>0</v>
      </c>
      <c r="P30" s="594" t="s">
        <v>406</v>
      </c>
      <c r="Q30" s="594" t="s">
        <v>407</v>
      </c>
      <c r="U30" s="604">
        <v>0</v>
      </c>
    </row>
    <row r="31" spans="1:21">
      <c r="F31" s="602"/>
      <c r="N31" s="603"/>
      <c r="U31" s="603"/>
    </row>
    <row r="32" spans="1:21">
      <c r="A32" s="594" t="s">
        <v>408</v>
      </c>
      <c r="B32" s="594" t="s">
        <v>409</v>
      </c>
      <c r="F32" s="566">
        <v>0</v>
      </c>
      <c r="I32" s="594" t="s">
        <v>408</v>
      </c>
      <c r="J32" s="594" t="s">
        <v>409</v>
      </c>
      <c r="N32" s="566">
        <v>0</v>
      </c>
      <c r="P32" s="594" t="s">
        <v>408</v>
      </c>
      <c r="Q32" s="594" t="s">
        <v>409</v>
      </c>
      <c r="U32" s="566">
        <v>0</v>
      </c>
    </row>
    <row r="34" spans="1:21">
      <c r="A34" s="594" t="s">
        <v>410</v>
      </c>
      <c r="B34" s="594" t="s">
        <v>411</v>
      </c>
      <c r="F34" s="566">
        <v>0</v>
      </c>
      <c r="I34" s="594" t="s">
        <v>410</v>
      </c>
      <c r="J34" s="594" t="s">
        <v>411</v>
      </c>
      <c r="N34" s="566">
        <v>0</v>
      </c>
      <c r="P34" s="594" t="s">
        <v>410</v>
      </c>
      <c r="Q34" s="594" t="s">
        <v>411</v>
      </c>
      <c r="U34" s="566">
        <v>0</v>
      </c>
    </row>
    <row r="36" spans="1:21">
      <c r="A36" s="594" t="s">
        <v>412</v>
      </c>
      <c r="B36" s="594" t="s">
        <v>413</v>
      </c>
      <c r="F36" s="604">
        <v>0</v>
      </c>
      <c r="I36" s="594" t="s">
        <v>412</v>
      </c>
      <c r="J36" s="594" t="s">
        <v>413</v>
      </c>
      <c r="N36" s="604">
        <v>0</v>
      </c>
      <c r="P36" s="594" t="s">
        <v>412</v>
      </c>
      <c r="Q36" s="594" t="s">
        <v>413</v>
      </c>
      <c r="U36" s="604">
        <v>6.1700120568275452E-9</v>
      </c>
    </row>
    <row r="37" spans="1:21">
      <c r="F37" s="603"/>
      <c r="N37" s="603"/>
      <c r="U37" s="603"/>
    </row>
    <row r="38" spans="1:21">
      <c r="A38" s="596" t="s">
        <v>414</v>
      </c>
      <c r="B38" s="597"/>
      <c r="C38" s="597"/>
      <c r="D38" s="597"/>
      <c r="E38" s="598"/>
      <c r="F38" s="606"/>
      <c r="I38" s="600" t="s">
        <v>415</v>
      </c>
      <c r="J38" s="600"/>
      <c r="K38" s="600"/>
      <c r="L38" s="598"/>
      <c r="M38" s="598"/>
      <c r="N38" s="606"/>
      <c r="P38" s="596" t="s">
        <v>416</v>
      </c>
      <c r="Q38" s="600"/>
      <c r="R38" s="600"/>
      <c r="S38" s="600"/>
      <c r="T38" s="598"/>
      <c r="U38" s="606"/>
    </row>
    <row r="39" spans="1:21">
      <c r="F39" s="603"/>
      <c r="N39" s="603"/>
      <c r="U39" s="603"/>
    </row>
    <row r="40" spans="1:21">
      <c r="A40" s="594" t="s">
        <v>386</v>
      </c>
      <c r="B40" s="594" t="s">
        <v>417</v>
      </c>
      <c r="F40" s="604">
        <v>0</v>
      </c>
      <c r="I40" s="594" t="s">
        <v>386</v>
      </c>
      <c r="J40" s="594" t="s">
        <v>417</v>
      </c>
      <c r="N40" s="604">
        <v>0</v>
      </c>
      <c r="P40" s="594" t="s">
        <v>386</v>
      </c>
      <c r="Q40" s="594" t="s">
        <v>417</v>
      </c>
      <c r="U40" s="604">
        <v>0</v>
      </c>
    </row>
    <row r="41" spans="1:21">
      <c r="B41" s="594" t="s">
        <v>418</v>
      </c>
      <c r="F41" s="604">
        <v>0</v>
      </c>
      <c r="N41" s="603"/>
      <c r="Q41" s="594" t="s">
        <v>418</v>
      </c>
      <c r="U41" s="604">
        <v>0</v>
      </c>
    </row>
    <row r="42" spans="1:21">
      <c r="F42" s="603"/>
      <c r="N42" s="603"/>
      <c r="U42" s="603"/>
    </row>
    <row r="43" spans="1:21">
      <c r="A43" s="594" t="s">
        <v>390</v>
      </c>
      <c r="B43" s="594" t="s">
        <v>419</v>
      </c>
      <c r="F43" s="604">
        <v>0</v>
      </c>
      <c r="I43" s="594" t="s">
        <v>390</v>
      </c>
      <c r="J43" s="594" t="s">
        <v>419</v>
      </c>
      <c r="N43" s="604">
        <v>0</v>
      </c>
      <c r="P43" s="594" t="s">
        <v>390</v>
      </c>
      <c r="Q43" s="594" t="s">
        <v>419</v>
      </c>
      <c r="U43" s="604">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January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M24"/>
  <sheetViews>
    <sheetView view="pageLayout" zoomScaleNormal="100" workbookViewId="0">
      <selection activeCell="A24" sqref="A24:P24"/>
    </sheetView>
  </sheetViews>
  <sheetFormatPr defaultRowHeight="12"/>
  <cols>
    <col min="1" max="1" width="21.28515625" style="168" customWidth="1"/>
    <col min="2" max="2" width="20.140625" style="168" bestFit="1" customWidth="1"/>
    <col min="3" max="3" width="19" style="168" bestFit="1" customWidth="1"/>
    <col min="4" max="4" width="24.140625" style="168" bestFit="1" customWidth="1"/>
    <col min="5" max="5" width="28.85546875" style="168" bestFit="1" customWidth="1"/>
    <col min="6" max="6" width="12.5703125" style="168" customWidth="1"/>
    <col min="7" max="7" width="17.28515625" style="168" bestFit="1" customWidth="1"/>
    <col min="8" max="8" width="18.42578125" style="168" bestFit="1" customWidth="1"/>
    <col min="9" max="9" width="19" style="168" bestFit="1" customWidth="1"/>
    <col min="10" max="10" width="28.85546875" style="168" bestFit="1" customWidth="1"/>
    <col min="11" max="11" width="11.85546875" style="168" customWidth="1"/>
    <col min="12" max="12" width="17.85546875" style="168" bestFit="1" customWidth="1"/>
    <col min="13" max="114" width="9.140625" style="168"/>
    <col min="115" max="115" width="21.28515625" style="168" customWidth="1"/>
    <col min="116" max="116" width="22.5703125" style="168" customWidth="1"/>
    <col min="117" max="117" width="22.85546875" style="168" customWidth="1"/>
    <col min="118" max="118" width="16" style="168" customWidth="1"/>
    <col min="119" max="119" width="12.5703125" style="168" customWidth="1"/>
    <col min="120" max="120" width="14.28515625" style="168" customWidth="1"/>
    <col min="121" max="121" width="16.85546875" style="168" customWidth="1"/>
    <col min="122" max="122" width="16.28515625" style="168" customWidth="1"/>
    <col min="123" max="123" width="13.28515625" style="168" customWidth="1"/>
    <col min="124" max="124" width="11.85546875" style="168" customWidth="1"/>
    <col min="125" max="125" width="9.140625" style="168"/>
    <col min="126" max="126" width="18.42578125" style="168" customWidth="1"/>
    <col min="127" max="370" width="9.140625" style="168"/>
    <col min="371" max="371" width="21.28515625" style="168" customWidth="1"/>
    <col min="372" max="372" width="22.5703125" style="168" customWidth="1"/>
    <col min="373" max="373" width="22.85546875" style="168" customWidth="1"/>
    <col min="374" max="374" width="16" style="168" customWidth="1"/>
    <col min="375" max="375" width="12.5703125" style="168" customWidth="1"/>
    <col min="376" max="376" width="14.28515625" style="168" customWidth="1"/>
    <col min="377" max="377" width="16.85546875" style="168" customWidth="1"/>
    <col min="378" max="378" width="16.28515625" style="168" customWidth="1"/>
    <col min="379" max="379" width="13.28515625" style="168" customWidth="1"/>
    <col min="380" max="380" width="11.85546875" style="168" customWidth="1"/>
    <col min="381" max="381" width="9.140625" style="168"/>
    <col min="382" max="382" width="18.42578125" style="168" customWidth="1"/>
    <col min="383" max="626" width="9.140625" style="168"/>
    <col min="627" max="627" width="21.28515625" style="168" customWidth="1"/>
    <col min="628" max="628" width="22.5703125" style="168" customWidth="1"/>
    <col min="629" max="629" width="22.85546875" style="168" customWidth="1"/>
    <col min="630" max="630" width="16" style="168" customWidth="1"/>
    <col min="631" max="631" width="12.5703125" style="168" customWidth="1"/>
    <col min="632" max="632" width="14.28515625" style="168" customWidth="1"/>
    <col min="633" max="633" width="16.85546875" style="168" customWidth="1"/>
    <col min="634" max="634" width="16.28515625" style="168" customWidth="1"/>
    <col min="635" max="635" width="13.28515625" style="168" customWidth="1"/>
    <col min="636" max="636" width="11.85546875" style="168" customWidth="1"/>
    <col min="637" max="637" width="9.140625" style="168"/>
    <col min="638" max="638" width="18.42578125" style="168" customWidth="1"/>
    <col min="639" max="882" width="9.140625" style="168"/>
    <col min="883" max="883" width="21.28515625" style="168" customWidth="1"/>
    <col min="884" max="884" width="22.5703125" style="168" customWidth="1"/>
    <col min="885" max="885" width="22.85546875" style="168" customWidth="1"/>
    <col min="886" max="886" width="16" style="168" customWidth="1"/>
    <col min="887" max="887" width="12.5703125" style="168" customWidth="1"/>
    <col min="888" max="888" width="14.28515625" style="168" customWidth="1"/>
    <col min="889" max="889" width="16.85546875" style="168" customWidth="1"/>
    <col min="890" max="890" width="16.28515625" style="168" customWidth="1"/>
    <col min="891" max="891" width="13.28515625" style="168" customWidth="1"/>
    <col min="892" max="892" width="11.85546875" style="168" customWidth="1"/>
    <col min="893" max="893" width="9.140625" style="168"/>
    <col min="894" max="894" width="18.42578125" style="168" customWidth="1"/>
    <col min="895" max="1138" width="9.140625" style="168"/>
    <col min="1139" max="1139" width="21.28515625" style="168" customWidth="1"/>
    <col min="1140" max="1140" width="22.5703125" style="168" customWidth="1"/>
    <col min="1141" max="1141" width="22.85546875" style="168" customWidth="1"/>
    <col min="1142" max="1142" width="16" style="168" customWidth="1"/>
    <col min="1143" max="1143" width="12.5703125" style="168" customWidth="1"/>
    <col min="1144" max="1144" width="14.28515625" style="168" customWidth="1"/>
    <col min="1145" max="1145" width="16.85546875" style="168" customWidth="1"/>
    <col min="1146" max="1146" width="16.28515625" style="168" customWidth="1"/>
    <col min="1147" max="1147" width="13.28515625" style="168" customWidth="1"/>
    <col min="1148" max="1148" width="11.85546875" style="168" customWidth="1"/>
    <col min="1149" max="1149" width="9.140625" style="168"/>
    <col min="1150" max="1150" width="18.42578125" style="168" customWidth="1"/>
    <col min="1151" max="1394" width="9.140625" style="168"/>
    <col min="1395" max="1395" width="21.28515625" style="168" customWidth="1"/>
    <col min="1396" max="1396" width="22.5703125" style="168" customWidth="1"/>
    <col min="1397" max="1397" width="22.85546875" style="168" customWidth="1"/>
    <col min="1398" max="1398" width="16" style="168" customWidth="1"/>
    <col min="1399" max="1399" width="12.5703125" style="168" customWidth="1"/>
    <col min="1400" max="1400" width="14.28515625" style="168" customWidth="1"/>
    <col min="1401" max="1401" width="16.85546875" style="168" customWidth="1"/>
    <col min="1402" max="1402" width="16.28515625" style="168" customWidth="1"/>
    <col min="1403" max="1403" width="13.28515625" style="168" customWidth="1"/>
    <col min="1404" max="1404" width="11.85546875" style="168" customWidth="1"/>
    <col min="1405" max="1405" width="9.140625" style="168"/>
    <col min="1406" max="1406" width="18.42578125" style="168" customWidth="1"/>
    <col min="1407" max="1650" width="9.140625" style="168"/>
    <col min="1651" max="1651" width="21.28515625" style="168" customWidth="1"/>
    <col min="1652" max="1652" width="22.5703125" style="168" customWidth="1"/>
    <col min="1653" max="1653" width="22.85546875" style="168" customWidth="1"/>
    <col min="1654" max="1654" width="16" style="168" customWidth="1"/>
    <col min="1655" max="1655" width="12.5703125" style="168" customWidth="1"/>
    <col min="1656" max="1656" width="14.28515625" style="168" customWidth="1"/>
    <col min="1657" max="1657" width="16.85546875" style="168" customWidth="1"/>
    <col min="1658" max="1658" width="16.28515625" style="168" customWidth="1"/>
    <col min="1659" max="1659" width="13.28515625" style="168" customWidth="1"/>
    <col min="1660" max="1660" width="11.85546875" style="168" customWidth="1"/>
    <col min="1661" max="1661" width="9.140625" style="168"/>
    <col min="1662" max="1662" width="18.42578125" style="168" customWidth="1"/>
    <col min="1663" max="1906" width="9.140625" style="168"/>
    <col min="1907" max="1907" width="21.28515625" style="168" customWidth="1"/>
    <col min="1908" max="1908" width="22.5703125" style="168" customWidth="1"/>
    <col min="1909" max="1909" width="22.85546875" style="168" customWidth="1"/>
    <col min="1910" max="1910" width="16" style="168" customWidth="1"/>
    <col min="1911" max="1911" width="12.5703125" style="168" customWidth="1"/>
    <col min="1912" max="1912" width="14.28515625" style="168" customWidth="1"/>
    <col min="1913" max="1913" width="16.85546875" style="168" customWidth="1"/>
    <col min="1914" max="1914" width="16.28515625" style="168" customWidth="1"/>
    <col min="1915" max="1915" width="13.28515625" style="168" customWidth="1"/>
    <col min="1916" max="1916" width="11.85546875" style="168" customWidth="1"/>
    <col min="1917" max="1917" width="9.140625" style="168"/>
    <col min="1918" max="1918" width="18.42578125" style="168" customWidth="1"/>
    <col min="1919" max="2162" width="9.140625" style="168"/>
    <col min="2163" max="2163" width="21.28515625" style="168" customWidth="1"/>
    <col min="2164" max="2164" width="22.5703125" style="168" customWidth="1"/>
    <col min="2165" max="2165" width="22.85546875" style="168" customWidth="1"/>
    <col min="2166" max="2166" width="16" style="168" customWidth="1"/>
    <col min="2167" max="2167" width="12.5703125" style="168" customWidth="1"/>
    <col min="2168" max="2168" width="14.28515625" style="168" customWidth="1"/>
    <col min="2169" max="2169" width="16.85546875" style="168" customWidth="1"/>
    <col min="2170" max="2170" width="16.28515625" style="168" customWidth="1"/>
    <col min="2171" max="2171" width="13.28515625" style="168" customWidth="1"/>
    <col min="2172" max="2172" width="11.85546875" style="168" customWidth="1"/>
    <col min="2173" max="2173" width="9.140625" style="168"/>
    <col min="2174" max="2174" width="18.42578125" style="168" customWidth="1"/>
    <col min="2175" max="2418" width="9.140625" style="168"/>
    <col min="2419" max="2419" width="21.28515625" style="168" customWidth="1"/>
    <col min="2420" max="2420" width="22.5703125" style="168" customWidth="1"/>
    <col min="2421" max="2421" width="22.85546875" style="168" customWidth="1"/>
    <col min="2422" max="2422" width="16" style="168" customWidth="1"/>
    <col min="2423" max="2423" width="12.5703125" style="168" customWidth="1"/>
    <col min="2424" max="2424" width="14.28515625" style="168" customWidth="1"/>
    <col min="2425" max="2425" width="16.85546875" style="168" customWidth="1"/>
    <col min="2426" max="2426" width="16.28515625" style="168" customWidth="1"/>
    <col min="2427" max="2427" width="13.28515625" style="168" customWidth="1"/>
    <col min="2428" max="2428" width="11.85546875" style="168" customWidth="1"/>
    <col min="2429" max="2429" width="9.140625" style="168"/>
    <col min="2430" max="2430" width="18.42578125" style="168" customWidth="1"/>
    <col min="2431" max="2674" width="9.140625" style="168"/>
    <col min="2675" max="2675" width="21.28515625" style="168" customWidth="1"/>
    <col min="2676" max="2676" width="22.5703125" style="168" customWidth="1"/>
    <col min="2677" max="2677" width="22.85546875" style="168" customWidth="1"/>
    <col min="2678" max="2678" width="16" style="168" customWidth="1"/>
    <col min="2679" max="2679" width="12.5703125" style="168" customWidth="1"/>
    <col min="2680" max="2680" width="14.28515625" style="168" customWidth="1"/>
    <col min="2681" max="2681" width="16.85546875" style="168" customWidth="1"/>
    <col min="2682" max="2682" width="16.28515625" style="168" customWidth="1"/>
    <col min="2683" max="2683" width="13.28515625" style="168" customWidth="1"/>
    <col min="2684" max="2684" width="11.85546875" style="168" customWidth="1"/>
    <col min="2685" max="2685" width="9.140625" style="168"/>
    <col min="2686" max="2686" width="18.42578125" style="168" customWidth="1"/>
    <col min="2687" max="2930" width="9.140625" style="168"/>
    <col min="2931" max="2931" width="21.28515625" style="168" customWidth="1"/>
    <col min="2932" max="2932" width="22.5703125" style="168" customWidth="1"/>
    <col min="2933" max="2933" width="22.85546875" style="168" customWidth="1"/>
    <col min="2934" max="2934" width="16" style="168" customWidth="1"/>
    <col min="2935" max="2935" width="12.5703125" style="168" customWidth="1"/>
    <col min="2936" max="2936" width="14.28515625" style="168" customWidth="1"/>
    <col min="2937" max="2937" width="16.85546875" style="168" customWidth="1"/>
    <col min="2938" max="2938" width="16.28515625" style="168" customWidth="1"/>
    <col min="2939" max="2939" width="13.28515625" style="168" customWidth="1"/>
    <col min="2940" max="2940" width="11.85546875" style="168" customWidth="1"/>
    <col min="2941" max="2941" width="9.140625" style="168"/>
    <col min="2942" max="2942" width="18.42578125" style="168" customWidth="1"/>
    <col min="2943" max="3186" width="9.140625" style="168"/>
    <col min="3187" max="3187" width="21.28515625" style="168" customWidth="1"/>
    <col min="3188" max="3188" width="22.5703125" style="168" customWidth="1"/>
    <col min="3189" max="3189" width="22.85546875" style="168" customWidth="1"/>
    <col min="3190" max="3190" width="16" style="168" customWidth="1"/>
    <col min="3191" max="3191" width="12.5703125" style="168" customWidth="1"/>
    <col min="3192" max="3192" width="14.28515625" style="168" customWidth="1"/>
    <col min="3193" max="3193" width="16.85546875" style="168" customWidth="1"/>
    <col min="3194" max="3194" width="16.28515625" style="168" customWidth="1"/>
    <col min="3195" max="3195" width="13.28515625" style="168" customWidth="1"/>
    <col min="3196" max="3196" width="11.85546875" style="168" customWidth="1"/>
    <col min="3197" max="3197" width="9.140625" style="168"/>
    <col min="3198" max="3198" width="18.42578125" style="168" customWidth="1"/>
    <col min="3199" max="3442" width="9.140625" style="168"/>
    <col min="3443" max="3443" width="21.28515625" style="168" customWidth="1"/>
    <col min="3444" max="3444" width="22.5703125" style="168" customWidth="1"/>
    <col min="3445" max="3445" width="22.85546875" style="168" customWidth="1"/>
    <col min="3446" max="3446" width="16" style="168" customWidth="1"/>
    <col min="3447" max="3447" width="12.5703125" style="168" customWidth="1"/>
    <col min="3448" max="3448" width="14.28515625" style="168" customWidth="1"/>
    <col min="3449" max="3449" width="16.85546875" style="168" customWidth="1"/>
    <col min="3450" max="3450" width="16.28515625" style="168" customWidth="1"/>
    <col min="3451" max="3451" width="13.28515625" style="168" customWidth="1"/>
    <col min="3452" max="3452" width="11.85546875" style="168" customWidth="1"/>
    <col min="3453" max="3453" width="9.140625" style="168"/>
    <col min="3454" max="3454" width="18.42578125" style="168" customWidth="1"/>
    <col min="3455" max="3698" width="9.140625" style="168"/>
    <col min="3699" max="3699" width="21.28515625" style="168" customWidth="1"/>
    <col min="3700" max="3700" width="22.5703125" style="168" customWidth="1"/>
    <col min="3701" max="3701" width="22.85546875" style="168" customWidth="1"/>
    <col min="3702" max="3702" width="16" style="168" customWidth="1"/>
    <col min="3703" max="3703" width="12.5703125" style="168" customWidth="1"/>
    <col min="3704" max="3704" width="14.28515625" style="168" customWidth="1"/>
    <col min="3705" max="3705" width="16.85546875" style="168" customWidth="1"/>
    <col min="3706" max="3706" width="16.28515625" style="168" customWidth="1"/>
    <col min="3707" max="3707" width="13.28515625" style="168" customWidth="1"/>
    <col min="3708" max="3708" width="11.85546875" style="168" customWidth="1"/>
    <col min="3709" max="3709" width="9.140625" style="168"/>
    <col min="3710" max="3710" width="18.42578125" style="168" customWidth="1"/>
    <col min="3711" max="3954" width="9.140625" style="168"/>
    <col min="3955" max="3955" width="21.28515625" style="168" customWidth="1"/>
    <col min="3956" max="3956" width="22.5703125" style="168" customWidth="1"/>
    <col min="3957" max="3957" width="22.85546875" style="168" customWidth="1"/>
    <col min="3958" max="3958" width="16" style="168" customWidth="1"/>
    <col min="3959" max="3959" width="12.5703125" style="168" customWidth="1"/>
    <col min="3960" max="3960" width="14.28515625" style="168" customWidth="1"/>
    <col min="3961" max="3961" width="16.85546875" style="168" customWidth="1"/>
    <col min="3962" max="3962" width="16.28515625" style="168" customWidth="1"/>
    <col min="3963" max="3963" width="13.28515625" style="168" customWidth="1"/>
    <col min="3964" max="3964" width="11.85546875" style="168" customWidth="1"/>
    <col min="3965" max="3965" width="9.140625" style="168"/>
    <col min="3966" max="3966" width="18.42578125" style="168" customWidth="1"/>
    <col min="3967" max="4210" width="9.140625" style="168"/>
    <col min="4211" max="4211" width="21.28515625" style="168" customWidth="1"/>
    <col min="4212" max="4212" width="22.5703125" style="168" customWidth="1"/>
    <col min="4213" max="4213" width="22.85546875" style="168" customWidth="1"/>
    <col min="4214" max="4214" width="16" style="168" customWidth="1"/>
    <col min="4215" max="4215" width="12.5703125" style="168" customWidth="1"/>
    <col min="4216" max="4216" width="14.28515625" style="168" customWidth="1"/>
    <col min="4217" max="4217" width="16.85546875" style="168" customWidth="1"/>
    <col min="4218" max="4218" width="16.28515625" style="168" customWidth="1"/>
    <col min="4219" max="4219" width="13.28515625" style="168" customWidth="1"/>
    <col min="4220" max="4220" width="11.85546875" style="168" customWidth="1"/>
    <col min="4221" max="4221" width="9.140625" style="168"/>
    <col min="4222" max="4222" width="18.42578125" style="168" customWidth="1"/>
    <col min="4223" max="4466" width="9.140625" style="168"/>
    <col min="4467" max="4467" width="21.28515625" style="168" customWidth="1"/>
    <col min="4468" max="4468" width="22.5703125" style="168" customWidth="1"/>
    <col min="4469" max="4469" width="22.85546875" style="168" customWidth="1"/>
    <col min="4470" max="4470" width="16" style="168" customWidth="1"/>
    <col min="4471" max="4471" width="12.5703125" style="168" customWidth="1"/>
    <col min="4472" max="4472" width="14.28515625" style="168" customWidth="1"/>
    <col min="4473" max="4473" width="16.85546875" style="168" customWidth="1"/>
    <col min="4474" max="4474" width="16.28515625" style="168" customWidth="1"/>
    <col min="4475" max="4475" width="13.28515625" style="168" customWidth="1"/>
    <col min="4476" max="4476" width="11.85546875" style="168" customWidth="1"/>
    <col min="4477" max="4477" width="9.140625" style="168"/>
    <col min="4478" max="4478" width="18.42578125" style="168" customWidth="1"/>
    <col min="4479" max="4722" width="9.140625" style="168"/>
    <col min="4723" max="4723" width="21.28515625" style="168" customWidth="1"/>
    <col min="4724" max="4724" width="22.5703125" style="168" customWidth="1"/>
    <col min="4725" max="4725" width="22.85546875" style="168" customWidth="1"/>
    <col min="4726" max="4726" width="16" style="168" customWidth="1"/>
    <col min="4727" max="4727" width="12.5703125" style="168" customWidth="1"/>
    <col min="4728" max="4728" width="14.28515625" style="168" customWidth="1"/>
    <col min="4729" max="4729" width="16.85546875" style="168" customWidth="1"/>
    <col min="4730" max="4730" width="16.28515625" style="168" customWidth="1"/>
    <col min="4731" max="4731" width="13.28515625" style="168" customWidth="1"/>
    <col min="4732" max="4732" width="11.85546875" style="168" customWidth="1"/>
    <col min="4733" max="4733" width="9.140625" style="168"/>
    <col min="4734" max="4734" width="18.42578125" style="168" customWidth="1"/>
    <col min="4735" max="4978" width="9.140625" style="168"/>
    <col min="4979" max="4979" width="21.28515625" style="168" customWidth="1"/>
    <col min="4980" max="4980" width="22.5703125" style="168" customWidth="1"/>
    <col min="4981" max="4981" width="22.85546875" style="168" customWidth="1"/>
    <col min="4982" max="4982" width="16" style="168" customWidth="1"/>
    <col min="4983" max="4983" width="12.5703125" style="168" customWidth="1"/>
    <col min="4984" max="4984" width="14.28515625" style="168" customWidth="1"/>
    <col min="4985" max="4985" width="16.85546875" style="168" customWidth="1"/>
    <col min="4986" max="4986" width="16.28515625" style="168" customWidth="1"/>
    <col min="4987" max="4987" width="13.28515625" style="168" customWidth="1"/>
    <col min="4988" max="4988" width="11.85546875" style="168" customWidth="1"/>
    <col min="4989" max="4989" width="9.140625" style="168"/>
    <col min="4990" max="4990" width="18.42578125" style="168" customWidth="1"/>
    <col min="4991" max="5234" width="9.140625" style="168"/>
    <col min="5235" max="5235" width="21.28515625" style="168" customWidth="1"/>
    <col min="5236" max="5236" width="22.5703125" style="168" customWidth="1"/>
    <col min="5237" max="5237" width="22.85546875" style="168" customWidth="1"/>
    <col min="5238" max="5238" width="16" style="168" customWidth="1"/>
    <col min="5239" max="5239" width="12.5703125" style="168" customWidth="1"/>
    <col min="5240" max="5240" width="14.28515625" style="168" customWidth="1"/>
    <col min="5241" max="5241" width="16.85546875" style="168" customWidth="1"/>
    <col min="5242" max="5242" width="16.28515625" style="168" customWidth="1"/>
    <col min="5243" max="5243" width="13.28515625" style="168" customWidth="1"/>
    <col min="5244" max="5244" width="11.85546875" style="168" customWidth="1"/>
    <col min="5245" max="5245" width="9.140625" style="168"/>
    <col min="5246" max="5246" width="18.42578125" style="168" customWidth="1"/>
    <col min="5247" max="5490" width="9.140625" style="168"/>
    <col min="5491" max="5491" width="21.28515625" style="168" customWidth="1"/>
    <col min="5492" max="5492" width="22.5703125" style="168" customWidth="1"/>
    <col min="5493" max="5493" width="22.85546875" style="168" customWidth="1"/>
    <col min="5494" max="5494" width="16" style="168" customWidth="1"/>
    <col min="5495" max="5495" width="12.5703125" style="168" customWidth="1"/>
    <col min="5496" max="5496" width="14.28515625" style="168" customWidth="1"/>
    <col min="5497" max="5497" width="16.85546875" style="168" customWidth="1"/>
    <col min="5498" max="5498" width="16.28515625" style="168" customWidth="1"/>
    <col min="5499" max="5499" width="13.28515625" style="168" customWidth="1"/>
    <col min="5500" max="5500" width="11.85546875" style="168" customWidth="1"/>
    <col min="5501" max="5501" width="9.140625" style="168"/>
    <col min="5502" max="5502" width="18.42578125" style="168" customWidth="1"/>
    <col min="5503" max="5746" width="9.140625" style="168"/>
    <col min="5747" max="5747" width="21.28515625" style="168" customWidth="1"/>
    <col min="5748" max="5748" width="22.5703125" style="168" customWidth="1"/>
    <col min="5749" max="5749" width="22.85546875" style="168" customWidth="1"/>
    <col min="5750" max="5750" width="16" style="168" customWidth="1"/>
    <col min="5751" max="5751" width="12.5703125" style="168" customWidth="1"/>
    <col min="5752" max="5752" width="14.28515625" style="168" customWidth="1"/>
    <col min="5753" max="5753" width="16.85546875" style="168" customWidth="1"/>
    <col min="5754" max="5754" width="16.28515625" style="168" customWidth="1"/>
    <col min="5755" max="5755" width="13.28515625" style="168" customWidth="1"/>
    <col min="5756" max="5756" width="11.85546875" style="168" customWidth="1"/>
    <col min="5757" max="5757" width="9.140625" style="168"/>
    <col min="5758" max="5758" width="18.42578125" style="168" customWidth="1"/>
    <col min="5759" max="6002" width="9.140625" style="168"/>
    <col min="6003" max="6003" width="21.28515625" style="168" customWidth="1"/>
    <col min="6004" max="6004" width="22.5703125" style="168" customWidth="1"/>
    <col min="6005" max="6005" width="22.85546875" style="168" customWidth="1"/>
    <col min="6006" max="6006" width="16" style="168" customWidth="1"/>
    <col min="6007" max="6007" width="12.5703125" style="168" customWidth="1"/>
    <col min="6008" max="6008" width="14.28515625" style="168" customWidth="1"/>
    <col min="6009" max="6009" width="16.85546875" style="168" customWidth="1"/>
    <col min="6010" max="6010" width="16.28515625" style="168" customWidth="1"/>
    <col min="6011" max="6011" width="13.28515625" style="168" customWidth="1"/>
    <col min="6012" max="6012" width="11.85546875" style="168" customWidth="1"/>
    <col min="6013" max="6013" width="9.140625" style="168"/>
    <col min="6014" max="6014" width="18.42578125" style="168" customWidth="1"/>
    <col min="6015" max="6258" width="9.140625" style="168"/>
    <col min="6259" max="6259" width="21.28515625" style="168" customWidth="1"/>
    <col min="6260" max="6260" width="22.5703125" style="168" customWidth="1"/>
    <col min="6261" max="6261" width="22.85546875" style="168" customWidth="1"/>
    <col min="6262" max="6262" width="16" style="168" customWidth="1"/>
    <col min="6263" max="6263" width="12.5703125" style="168" customWidth="1"/>
    <col min="6264" max="6264" width="14.28515625" style="168" customWidth="1"/>
    <col min="6265" max="6265" width="16.85546875" style="168" customWidth="1"/>
    <col min="6266" max="6266" width="16.28515625" style="168" customWidth="1"/>
    <col min="6267" max="6267" width="13.28515625" style="168" customWidth="1"/>
    <col min="6268" max="6268" width="11.85546875" style="168" customWidth="1"/>
    <col min="6269" max="6269" width="9.140625" style="168"/>
    <col min="6270" max="6270" width="18.42578125" style="168" customWidth="1"/>
    <col min="6271" max="6514" width="9.140625" style="168"/>
    <col min="6515" max="6515" width="21.28515625" style="168" customWidth="1"/>
    <col min="6516" max="6516" width="22.5703125" style="168" customWidth="1"/>
    <col min="6517" max="6517" width="22.85546875" style="168" customWidth="1"/>
    <col min="6518" max="6518" width="16" style="168" customWidth="1"/>
    <col min="6519" max="6519" width="12.5703125" style="168" customWidth="1"/>
    <col min="6520" max="6520" width="14.28515625" style="168" customWidth="1"/>
    <col min="6521" max="6521" width="16.85546875" style="168" customWidth="1"/>
    <col min="6522" max="6522" width="16.28515625" style="168" customWidth="1"/>
    <col min="6523" max="6523" width="13.28515625" style="168" customWidth="1"/>
    <col min="6524" max="6524" width="11.85546875" style="168" customWidth="1"/>
    <col min="6525" max="6525" width="9.140625" style="168"/>
    <col min="6526" max="6526" width="18.42578125" style="168" customWidth="1"/>
    <col min="6527" max="6770" width="9.140625" style="168"/>
    <col min="6771" max="6771" width="21.28515625" style="168" customWidth="1"/>
    <col min="6772" max="6772" width="22.5703125" style="168" customWidth="1"/>
    <col min="6773" max="6773" width="22.85546875" style="168" customWidth="1"/>
    <col min="6774" max="6774" width="16" style="168" customWidth="1"/>
    <col min="6775" max="6775" width="12.5703125" style="168" customWidth="1"/>
    <col min="6776" max="6776" width="14.28515625" style="168" customWidth="1"/>
    <col min="6777" max="6777" width="16.85546875" style="168" customWidth="1"/>
    <col min="6778" max="6778" width="16.28515625" style="168" customWidth="1"/>
    <col min="6779" max="6779" width="13.28515625" style="168" customWidth="1"/>
    <col min="6780" max="6780" width="11.85546875" style="168" customWidth="1"/>
    <col min="6781" max="6781" width="9.140625" style="168"/>
    <col min="6782" max="6782" width="18.42578125" style="168" customWidth="1"/>
    <col min="6783" max="7026" width="9.140625" style="168"/>
    <col min="7027" max="7027" width="21.28515625" style="168" customWidth="1"/>
    <col min="7028" max="7028" width="22.5703125" style="168" customWidth="1"/>
    <col min="7029" max="7029" width="22.85546875" style="168" customWidth="1"/>
    <col min="7030" max="7030" width="16" style="168" customWidth="1"/>
    <col min="7031" max="7031" width="12.5703125" style="168" customWidth="1"/>
    <col min="7032" max="7032" width="14.28515625" style="168" customWidth="1"/>
    <col min="7033" max="7033" width="16.85546875" style="168" customWidth="1"/>
    <col min="7034" max="7034" width="16.28515625" style="168" customWidth="1"/>
    <col min="7035" max="7035" width="13.28515625" style="168" customWidth="1"/>
    <col min="7036" max="7036" width="11.85546875" style="168" customWidth="1"/>
    <col min="7037" max="7037" width="9.140625" style="168"/>
    <col min="7038" max="7038" width="18.42578125" style="168" customWidth="1"/>
    <col min="7039" max="7282" width="9.140625" style="168"/>
    <col min="7283" max="7283" width="21.28515625" style="168" customWidth="1"/>
    <col min="7284" max="7284" width="22.5703125" style="168" customWidth="1"/>
    <col min="7285" max="7285" width="22.85546875" style="168" customWidth="1"/>
    <col min="7286" max="7286" width="16" style="168" customWidth="1"/>
    <col min="7287" max="7287" width="12.5703125" style="168" customWidth="1"/>
    <col min="7288" max="7288" width="14.28515625" style="168" customWidth="1"/>
    <col min="7289" max="7289" width="16.85546875" style="168" customWidth="1"/>
    <col min="7290" max="7290" width="16.28515625" style="168" customWidth="1"/>
    <col min="7291" max="7291" width="13.28515625" style="168" customWidth="1"/>
    <col min="7292" max="7292" width="11.85546875" style="168" customWidth="1"/>
    <col min="7293" max="7293" width="9.140625" style="168"/>
    <col min="7294" max="7294" width="18.42578125" style="168" customWidth="1"/>
    <col min="7295" max="7538" width="9.140625" style="168"/>
    <col min="7539" max="7539" width="21.28515625" style="168" customWidth="1"/>
    <col min="7540" max="7540" width="22.5703125" style="168" customWidth="1"/>
    <col min="7541" max="7541" width="22.85546875" style="168" customWidth="1"/>
    <col min="7542" max="7542" width="16" style="168" customWidth="1"/>
    <col min="7543" max="7543" width="12.5703125" style="168" customWidth="1"/>
    <col min="7544" max="7544" width="14.28515625" style="168" customWidth="1"/>
    <col min="7545" max="7545" width="16.85546875" style="168" customWidth="1"/>
    <col min="7546" max="7546" width="16.28515625" style="168" customWidth="1"/>
    <col min="7547" max="7547" width="13.28515625" style="168" customWidth="1"/>
    <col min="7548" max="7548" width="11.85546875" style="168" customWidth="1"/>
    <col min="7549" max="7549" width="9.140625" style="168"/>
    <col min="7550" max="7550" width="18.42578125" style="168" customWidth="1"/>
    <col min="7551" max="7794" width="9.140625" style="168"/>
    <col min="7795" max="7795" width="21.28515625" style="168" customWidth="1"/>
    <col min="7796" max="7796" width="22.5703125" style="168" customWidth="1"/>
    <col min="7797" max="7797" width="22.85546875" style="168" customWidth="1"/>
    <col min="7798" max="7798" width="16" style="168" customWidth="1"/>
    <col min="7799" max="7799" width="12.5703125" style="168" customWidth="1"/>
    <col min="7800" max="7800" width="14.28515625" style="168" customWidth="1"/>
    <col min="7801" max="7801" width="16.85546875" style="168" customWidth="1"/>
    <col min="7802" max="7802" width="16.28515625" style="168" customWidth="1"/>
    <col min="7803" max="7803" width="13.28515625" style="168" customWidth="1"/>
    <col min="7804" max="7804" width="11.85546875" style="168" customWidth="1"/>
    <col min="7805" max="7805" width="9.140625" style="168"/>
    <col min="7806" max="7806" width="18.42578125" style="168" customWidth="1"/>
    <col min="7807" max="8050" width="9.140625" style="168"/>
    <col min="8051" max="8051" width="21.28515625" style="168" customWidth="1"/>
    <col min="8052" max="8052" width="22.5703125" style="168" customWidth="1"/>
    <col min="8053" max="8053" width="22.85546875" style="168" customWidth="1"/>
    <col min="8054" max="8054" width="16" style="168" customWidth="1"/>
    <col min="8055" max="8055" width="12.5703125" style="168" customWidth="1"/>
    <col min="8056" max="8056" width="14.28515625" style="168" customWidth="1"/>
    <col min="8057" max="8057" width="16.85546875" style="168" customWidth="1"/>
    <col min="8058" max="8058" width="16.28515625" style="168" customWidth="1"/>
    <col min="8059" max="8059" width="13.28515625" style="168" customWidth="1"/>
    <col min="8060" max="8060" width="11.85546875" style="168" customWidth="1"/>
    <col min="8061" max="8061" width="9.140625" style="168"/>
    <col min="8062" max="8062" width="18.42578125" style="168" customWidth="1"/>
    <col min="8063" max="8306" width="9.140625" style="168"/>
    <col min="8307" max="8307" width="21.28515625" style="168" customWidth="1"/>
    <col min="8308" max="8308" width="22.5703125" style="168" customWidth="1"/>
    <col min="8309" max="8309" width="22.85546875" style="168" customWidth="1"/>
    <col min="8310" max="8310" width="16" style="168" customWidth="1"/>
    <col min="8311" max="8311" width="12.5703125" style="168" customWidth="1"/>
    <col min="8312" max="8312" width="14.28515625" style="168" customWidth="1"/>
    <col min="8313" max="8313" width="16.85546875" style="168" customWidth="1"/>
    <col min="8314" max="8314" width="16.28515625" style="168" customWidth="1"/>
    <col min="8315" max="8315" width="13.28515625" style="168" customWidth="1"/>
    <col min="8316" max="8316" width="11.85546875" style="168" customWidth="1"/>
    <col min="8317" max="8317" width="9.140625" style="168"/>
    <col min="8318" max="8318" width="18.42578125" style="168" customWidth="1"/>
    <col min="8319" max="8562" width="9.140625" style="168"/>
    <col min="8563" max="8563" width="21.28515625" style="168" customWidth="1"/>
    <col min="8564" max="8564" width="22.5703125" style="168" customWidth="1"/>
    <col min="8565" max="8565" width="22.85546875" style="168" customWidth="1"/>
    <col min="8566" max="8566" width="16" style="168" customWidth="1"/>
    <col min="8567" max="8567" width="12.5703125" style="168" customWidth="1"/>
    <col min="8568" max="8568" width="14.28515625" style="168" customWidth="1"/>
    <col min="8569" max="8569" width="16.85546875" style="168" customWidth="1"/>
    <col min="8570" max="8570" width="16.28515625" style="168" customWidth="1"/>
    <col min="8571" max="8571" width="13.28515625" style="168" customWidth="1"/>
    <col min="8572" max="8572" width="11.85546875" style="168" customWidth="1"/>
    <col min="8573" max="8573" width="9.140625" style="168"/>
    <col min="8574" max="8574" width="18.42578125" style="168" customWidth="1"/>
    <col min="8575" max="8818" width="9.140625" style="168"/>
    <col min="8819" max="8819" width="21.28515625" style="168" customWidth="1"/>
    <col min="8820" max="8820" width="22.5703125" style="168" customWidth="1"/>
    <col min="8821" max="8821" width="22.85546875" style="168" customWidth="1"/>
    <col min="8822" max="8822" width="16" style="168" customWidth="1"/>
    <col min="8823" max="8823" width="12.5703125" style="168" customWidth="1"/>
    <col min="8824" max="8824" width="14.28515625" style="168" customWidth="1"/>
    <col min="8825" max="8825" width="16.85546875" style="168" customWidth="1"/>
    <col min="8826" max="8826" width="16.28515625" style="168" customWidth="1"/>
    <col min="8827" max="8827" width="13.28515625" style="168" customWidth="1"/>
    <col min="8828" max="8828" width="11.85546875" style="168" customWidth="1"/>
    <col min="8829" max="8829" width="9.140625" style="168"/>
    <col min="8830" max="8830" width="18.42578125" style="168" customWidth="1"/>
    <col min="8831" max="9074" width="9.140625" style="168"/>
    <col min="9075" max="9075" width="21.28515625" style="168" customWidth="1"/>
    <col min="9076" max="9076" width="22.5703125" style="168" customWidth="1"/>
    <col min="9077" max="9077" width="22.85546875" style="168" customWidth="1"/>
    <col min="9078" max="9078" width="16" style="168" customWidth="1"/>
    <col min="9079" max="9079" width="12.5703125" style="168" customWidth="1"/>
    <col min="9080" max="9080" width="14.28515625" style="168" customWidth="1"/>
    <col min="9081" max="9081" width="16.85546875" style="168" customWidth="1"/>
    <col min="9082" max="9082" width="16.28515625" style="168" customWidth="1"/>
    <col min="9083" max="9083" width="13.28515625" style="168" customWidth="1"/>
    <col min="9084" max="9084" width="11.85546875" style="168" customWidth="1"/>
    <col min="9085" max="9085" width="9.140625" style="168"/>
    <col min="9086" max="9086" width="18.42578125" style="168" customWidth="1"/>
    <col min="9087" max="9330" width="9.140625" style="168"/>
    <col min="9331" max="9331" width="21.28515625" style="168" customWidth="1"/>
    <col min="9332" max="9332" width="22.5703125" style="168" customWidth="1"/>
    <col min="9333" max="9333" width="22.85546875" style="168" customWidth="1"/>
    <col min="9334" max="9334" width="16" style="168" customWidth="1"/>
    <col min="9335" max="9335" width="12.5703125" style="168" customWidth="1"/>
    <col min="9336" max="9336" width="14.28515625" style="168" customWidth="1"/>
    <col min="9337" max="9337" width="16.85546875" style="168" customWidth="1"/>
    <col min="9338" max="9338" width="16.28515625" style="168" customWidth="1"/>
    <col min="9339" max="9339" width="13.28515625" style="168" customWidth="1"/>
    <col min="9340" max="9340" width="11.85546875" style="168" customWidth="1"/>
    <col min="9341" max="9341" width="9.140625" style="168"/>
    <col min="9342" max="9342" width="18.42578125" style="168" customWidth="1"/>
    <col min="9343" max="9586" width="9.140625" style="168"/>
    <col min="9587" max="9587" width="21.28515625" style="168" customWidth="1"/>
    <col min="9588" max="9588" width="22.5703125" style="168" customWidth="1"/>
    <col min="9589" max="9589" width="22.85546875" style="168" customWidth="1"/>
    <col min="9590" max="9590" width="16" style="168" customWidth="1"/>
    <col min="9591" max="9591" width="12.5703125" style="168" customWidth="1"/>
    <col min="9592" max="9592" width="14.28515625" style="168" customWidth="1"/>
    <col min="9593" max="9593" width="16.85546875" style="168" customWidth="1"/>
    <col min="9594" max="9594" width="16.28515625" style="168" customWidth="1"/>
    <col min="9595" max="9595" width="13.28515625" style="168" customWidth="1"/>
    <col min="9596" max="9596" width="11.85546875" style="168" customWidth="1"/>
    <col min="9597" max="9597" width="9.140625" style="168"/>
    <col min="9598" max="9598" width="18.42578125" style="168" customWidth="1"/>
    <col min="9599" max="9842" width="9.140625" style="168"/>
    <col min="9843" max="9843" width="21.28515625" style="168" customWidth="1"/>
    <col min="9844" max="9844" width="22.5703125" style="168" customWidth="1"/>
    <col min="9845" max="9845" width="22.85546875" style="168" customWidth="1"/>
    <col min="9846" max="9846" width="16" style="168" customWidth="1"/>
    <col min="9847" max="9847" width="12.5703125" style="168" customWidth="1"/>
    <col min="9848" max="9848" width="14.28515625" style="168" customWidth="1"/>
    <col min="9849" max="9849" width="16.85546875" style="168" customWidth="1"/>
    <col min="9850" max="9850" width="16.28515625" style="168" customWidth="1"/>
    <col min="9851" max="9851" width="13.28515625" style="168" customWidth="1"/>
    <col min="9852" max="9852" width="11.85546875" style="168" customWidth="1"/>
    <col min="9853" max="9853" width="9.140625" style="168"/>
    <col min="9854" max="9854" width="18.42578125" style="168" customWidth="1"/>
    <col min="9855" max="10098" width="9.140625" style="168"/>
    <col min="10099" max="10099" width="21.28515625" style="168" customWidth="1"/>
    <col min="10100" max="10100" width="22.5703125" style="168" customWidth="1"/>
    <col min="10101" max="10101" width="22.85546875" style="168" customWidth="1"/>
    <col min="10102" max="10102" width="16" style="168" customWidth="1"/>
    <col min="10103" max="10103" width="12.5703125" style="168" customWidth="1"/>
    <col min="10104" max="10104" width="14.28515625" style="168" customWidth="1"/>
    <col min="10105" max="10105" width="16.85546875" style="168" customWidth="1"/>
    <col min="10106" max="10106" width="16.28515625" style="168" customWidth="1"/>
    <col min="10107" max="10107" width="13.28515625" style="168" customWidth="1"/>
    <col min="10108" max="10108" width="11.85546875" style="168" customWidth="1"/>
    <col min="10109" max="10109" width="9.140625" style="168"/>
    <col min="10110" max="10110" width="18.42578125" style="168" customWidth="1"/>
    <col min="10111" max="10354" width="9.140625" style="168"/>
    <col min="10355" max="10355" width="21.28515625" style="168" customWidth="1"/>
    <col min="10356" max="10356" width="22.5703125" style="168" customWidth="1"/>
    <col min="10357" max="10357" width="22.85546875" style="168" customWidth="1"/>
    <col min="10358" max="10358" width="16" style="168" customWidth="1"/>
    <col min="10359" max="10359" width="12.5703125" style="168" customWidth="1"/>
    <col min="10360" max="10360" width="14.28515625" style="168" customWidth="1"/>
    <col min="10361" max="10361" width="16.85546875" style="168" customWidth="1"/>
    <col min="10362" max="10362" width="16.28515625" style="168" customWidth="1"/>
    <col min="10363" max="10363" width="13.28515625" style="168" customWidth="1"/>
    <col min="10364" max="10364" width="11.85546875" style="168" customWidth="1"/>
    <col min="10365" max="10365" width="9.140625" style="168"/>
    <col min="10366" max="10366" width="18.42578125" style="168" customWidth="1"/>
    <col min="10367" max="10610" width="9.140625" style="168"/>
    <col min="10611" max="10611" width="21.28515625" style="168" customWidth="1"/>
    <col min="10612" max="10612" width="22.5703125" style="168" customWidth="1"/>
    <col min="10613" max="10613" width="22.85546875" style="168" customWidth="1"/>
    <col min="10614" max="10614" width="16" style="168" customWidth="1"/>
    <col min="10615" max="10615" width="12.5703125" style="168" customWidth="1"/>
    <col min="10616" max="10616" width="14.28515625" style="168" customWidth="1"/>
    <col min="10617" max="10617" width="16.85546875" style="168" customWidth="1"/>
    <col min="10618" max="10618" width="16.28515625" style="168" customWidth="1"/>
    <col min="10619" max="10619" width="13.28515625" style="168" customWidth="1"/>
    <col min="10620" max="10620" width="11.85546875" style="168" customWidth="1"/>
    <col min="10621" max="10621" width="9.140625" style="168"/>
    <col min="10622" max="10622" width="18.42578125" style="168" customWidth="1"/>
    <col min="10623" max="10866" width="9.140625" style="168"/>
    <col min="10867" max="10867" width="21.28515625" style="168" customWidth="1"/>
    <col min="10868" max="10868" width="22.5703125" style="168" customWidth="1"/>
    <col min="10869" max="10869" width="22.85546875" style="168" customWidth="1"/>
    <col min="10870" max="10870" width="16" style="168" customWidth="1"/>
    <col min="10871" max="10871" width="12.5703125" style="168" customWidth="1"/>
    <col min="10872" max="10872" width="14.28515625" style="168" customWidth="1"/>
    <col min="10873" max="10873" width="16.85546875" style="168" customWidth="1"/>
    <col min="10874" max="10874" width="16.28515625" style="168" customWidth="1"/>
    <col min="10875" max="10875" width="13.28515625" style="168" customWidth="1"/>
    <col min="10876" max="10876" width="11.85546875" style="168" customWidth="1"/>
    <col min="10877" max="10877" width="9.140625" style="168"/>
    <col min="10878" max="10878" width="18.42578125" style="168" customWidth="1"/>
    <col min="10879" max="11122" width="9.140625" style="168"/>
    <col min="11123" max="11123" width="21.28515625" style="168" customWidth="1"/>
    <col min="11124" max="11124" width="22.5703125" style="168" customWidth="1"/>
    <col min="11125" max="11125" width="22.85546875" style="168" customWidth="1"/>
    <col min="11126" max="11126" width="16" style="168" customWidth="1"/>
    <col min="11127" max="11127" width="12.5703125" style="168" customWidth="1"/>
    <col min="11128" max="11128" width="14.28515625" style="168" customWidth="1"/>
    <col min="11129" max="11129" width="16.85546875" style="168" customWidth="1"/>
    <col min="11130" max="11130" width="16.28515625" style="168" customWidth="1"/>
    <col min="11131" max="11131" width="13.28515625" style="168" customWidth="1"/>
    <col min="11132" max="11132" width="11.85546875" style="168" customWidth="1"/>
    <col min="11133" max="11133" width="9.140625" style="168"/>
    <col min="11134" max="11134" width="18.42578125" style="168" customWidth="1"/>
    <col min="11135" max="11378" width="9.140625" style="168"/>
    <col min="11379" max="11379" width="21.28515625" style="168" customWidth="1"/>
    <col min="11380" max="11380" width="22.5703125" style="168" customWidth="1"/>
    <col min="11381" max="11381" width="22.85546875" style="168" customWidth="1"/>
    <col min="11382" max="11382" width="16" style="168" customWidth="1"/>
    <col min="11383" max="11383" width="12.5703125" style="168" customWidth="1"/>
    <col min="11384" max="11384" width="14.28515625" style="168" customWidth="1"/>
    <col min="11385" max="11385" width="16.85546875" style="168" customWidth="1"/>
    <col min="11386" max="11386" width="16.28515625" style="168" customWidth="1"/>
    <col min="11387" max="11387" width="13.28515625" style="168" customWidth="1"/>
    <col min="11388" max="11388" width="11.85546875" style="168" customWidth="1"/>
    <col min="11389" max="11389" width="9.140625" style="168"/>
    <col min="11390" max="11390" width="18.42578125" style="168" customWidth="1"/>
    <col min="11391" max="11634" width="9.140625" style="168"/>
    <col min="11635" max="11635" width="21.28515625" style="168" customWidth="1"/>
    <col min="11636" max="11636" width="22.5703125" style="168" customWidth="1"/>
    <col min="11637" max="11637" width="22.85546875" style="168" customWidth="1"/>
    <col min="11638" max="11638" width="16" style="168" customWidth="1"/>
    <col min="11639" max="11639" width="12.5703125" style="168" customWidth="1"/>
    <col min="11640" max="11640" width="14.28515625" style="168" customWidth="1"/>
    <col min="11641" max="11641" width="16.85546875" style="168" customWidth="1"/>
    <col min="11642" max="11642" width="16.28515625" style="168" customWidth="1"/>
    <col min="11643" max="11643" width="13.28515625" style="168" customWidth="1"/>
    <col min="11644" max="11644" width="11.85546875" style="168" customWidth="1"/>
    <col min="11645" max="11645" width="9.140625" style="168"/>
    <col min="11646" max="11646" width="18.42578125" style="168" customWidth="1"/>
    <col min="11647" max="11890" width="9.140625" style="168"/>
    <col min="11891" max="11891" width="21.28515625" style="168" customWidth="1"/>
    <col min="11892" max="11892" width="22.5703125" style="168" customWidth="1"/>
    <col min="11893" max="11893" width="22.85546875" style="168" customWidth="1"/>
    <col min="11894" max="11894" width="16" style="168" customWidth="1"/>
    <col min="11895" max="11895" width="12.5703125" style="168" customWidth="1"/>
    <col min="11896" max="11896" width="14.28515625" style="168" customWidth="1"/>
    <col min="11897" max="11897" width="16.85546875" style="168" customWidth="1"/>
    <col min="11898" max="11898" width="16.28515625" style="168" customWidth="1"/>
    <col min="11899" max="11899" width="13.28515625" style="168" customWidth="1"/>
    <col min="11900" max="11900" width="11.85546875" style="168" customWidth="1"/>
    <col min="11901" max="11901" width="9.140625" style="168"/>
    <col min="11902" max="11902" width="18.42578125" style="168" customWidth="1"/>
    <col min="11903" max="12146" width="9.140625" style="168"/>
    <col min="12147" max="12147" width="21.28515625" style="168" customWidth="1"/>
    <col min="12148" max="12148" width="22.5703125" style="168" customWidth="1"/>
    <col min="12149" max="12149" width="22.85546875" style="168" customWidth="1"/>
    <col min="12150" max="12150" width="16" style="168" customWidth="1"/>
    <col min="12151" max="12151" width="12.5703125" style="168" customWidth="1"/>
    <col min="12152" max="12152" width="14.28515625" style="168" customWidth="1"/>
    <col min="12153" max="12153" width="16.85546875" style="168" customWidth="1"/>
    <col min="12154" max="12154" width="16.28515625" style="168" customWidth="1"/>
    <col min="12155" max="12155" width="13.28515625" style="168" customWidth="1"/>
    <col min="12156" max="12156" width="11.85546875" style="168" customWidth="1"/>
    <col min="12157" max="12157" width="9.140625" style="168"/>
    <col min="12158" max="12158" width="18.42578125" style="168" customWidth="1"/>
    <col min="12159" max="12402" width="9.140625" style="168"/>
    <col min="12403" max="12403" width="21.28515625" style="168" customWidth="1"/>
    <col min="12404" max="12404" width="22.5703125" style="168" customWidth="1"/>
    <col min="12405" max="12405" width="22.85546875" style="168" customWidth="1"/>
    <col min="12406" max="12406" width="16" style="168" customWidth="1"/>
    <col min="12407" max="12407" width="12.5703125" style="168" customWidth="1"/>
    <col min="12408" max="12408" width="14.28515625" style="168" customWidth="1"/>
    <col min="12409" max="12409" width="16.85546875" style="168" customWidth="1"/>
    <col min="12410" max="12410" width="16.28515625" style="168" customWidth="1"/>
    <col min="12411" max="12411" width="13.28515625" style="168" customWidth="1"/>
    <col min="12412" max="12412" width="11.85546875" style="168" customWidth="1"/>
    <col min="12413" max="12413" width="9.140625" style="168"/>
    <col min="12414" max="12414" width="18.42578125" style="168" customWidth="1"/>
    <col min="12415" max="12658" width="9.140625" style="168"/>
    <col min="12659" max="12659" width="21.28515625" style="168" customWidth="1"/>
    <col min="12660" max="12660" width="22.5703125" style="168" customWidth="1"/>
    <col min="12661" max="12661" width="22.85546875" style="168" customWidth="1"/>
    <col min="12662" max="12662" width="16" style="168" customWidth="1"/>
    <col min="12663" max="12663" width="12.5703125" style="168" customWidth="1"/>
    <col min="12664" max="12664" width="14.28515625" style="168" customWidth="1"/>
    <col min="12665" max="12665" width="16.85546875" style="168" customWidth="1"/>
    <col min="12666" max="12666" width="16.28515625" style="168" customWidth="1"/>
    <col min="12667" max="12667" width="13.28515625" style="168" customWidth="1"/>
    <col min="12668" max="12668" width="11.85546875" style="168" customWidth="1"/>
    <col min="12669" max="12669" width="9.140625" style="168"/>
    <col min="12670" max="12670" width="18.42578125" style="168" customWidth="1"/>
    <col min="12671" max="12914" width="9.140625" style="168"/>
    <col min="12915" max="12915" width="21.28515625" style="168" customWidth="1"/>
    <col min="12916" max="12916" width="22.5703125" style="168" customWidth="1"/>
    <col min="12917" max="12917" width="22.85546875" style="168" customWidth="1"/>
    <col min="12918" max="12918" width="16" style="168" customWidth="1"/>
    <col min="12919" max="12919" width="12.5703125" style="168" customWidth="1"/>
    <col min="12920" max="12920" width="14.28515625" style="168" customWidth="1"/>
    <col min="12921" max="12921" width="16.85546875" style="168" customWidth="1"/>
    <col min="12922" max="12922" width="16.28515625" style="168" customWidth="1"/>
    <col min="12923" max="12923" width="13.28515625" style="168" customWidth="1"/>
    <col min="12924" max="12924" width="11.85546875" style="168" customWidth="1"/>
    <col min="12925" max="12925" width="9.140625" style="168"/>
    <col min="12926" max="12926" width="18.42578125" style="168" customWidth="1"/>
    <col min="12927" max="13170" width="9.140625" style="168"/>
    <col min="13171" max="13171" width="21.28515625" style="168" customWidth="1"/>
    <col min="13172" max="13172" width="22.5703125" style="168" customWidth="1"/>
    <col min="13173" max="13173" width="22.85546875" style="168" customWidth="1"/>
    <col min="13174" max="13174" width="16" style="168" customWidth="1"/>
    <col min="13175" max="13175" width="12.5703125" style="168" customWidth="1"/>
    <col min="13176" max="13176" width="14.28515625" style="168" customWidth="1"/>
    <col min="13177" max="13177" width="16.85546875" style="168" customWidth="1"/>
    <col min="13178" max="13178" width="16.28515625" style="168" customWidth="1"/>
    <col min="13179" max="13179" width="13.28515625" style="168" customWidth="1"/>
    <col min="13180" max="13180" width="11.85546875" style="168" customWidth="1"/>
    <col min="13181" max="13181" width="9.140625" style="168"/>
    <col min="13182" max="13182" width="18.42578125" style="168" customWidth="1"/>
    <col min="13183" max="13426" width="9.140625" style="168"/>
    <col min="13427" max="13427" width="21.28515625" style="168" customWidth="1"/>
    <col min="13428" max="13428" width="22.5703125" style="168" customWidth="1"/>
    <col min="13429" max="13429" width="22.85546875" style="168" customWidth="1"/>
    <col min="13430" max="13430" width="16" style="168" customWidth="1"/>
    <col min="13431" max="13431" width="12.5703125" style="168" customWidth="1"/>
    <col min="13432" max="13432" width="14.28515625" style="168" customWidth="1"/>
    <col min="13433" max="13433" width="16.85546875" style="168" customWidth="1"/>
    <col min="13434" max="13434" width="16.28515625" style="168" customWidth="1"/>
    <col min="13435" max="13435" width="13.28515625" style="168" customWidth="1"/>
    <col min="13436" max="13436" width="11.85546875" style="168" customWidth="1"/>
    <col min="13437" max="13437" width="9.140625" style="168"/>
    <col min="13438" max="13438" width="18.42578125" style="168" customWidth="1"/>
    <col min="13439" max="13682" width="9.140625" style="168"/>
    <col min="13683" max="13683" width="21.28515625" style="168" customWidth="1"/>
    <col min="13684" max="13684" width="22.5703125" style="168" customWidth="1"/>
    <col min="13685" max="13685" width="22.85546875" style="168" customWidth="1"/>
    <col min="13686" max="13686" width="16" style="168" customWidth="1"/>
    <col min="13687" max="13687" width="12.5703125" style="168" customWidth="1"/>
    <col min="13688" max="13688" width="14.28515625" style="168" customWidth="1"/>
    <col min="13689" max="13689" width="16.85546875" style="168" customWidth="1"/>
    <col min="13690" max="13690" width="16.28515625" style="168" customWidth="1"/>
    <col min="13691" max="13691" width="13.28515625" style="168" customWidth="1"/>
    <col min="13692" max="13692" width="11.85546875" style="168" customWidth="1"/>
    <col min="13693" max="13693" width="9.140625" style="168"/>
    <col min="13694" max="13694" width="18.42578125" style="168" customWidth="1"/>
    <col min="13695" max="13938" width="9.140625" style="168"/>
    <col min="13939" max="13939" width="21.28515625" style="168" customWidth="1"/>
    <col min="13940" max="13940" width="22.5703125" style="168" customWidth="1"/>
    <col min="13941" max="13941" width="22.85546875" style="168" customWidth="1"/>
    <col min="13942" max="13942" width="16" style="168" customWidth="1"/>
    <col min="13943" max="13943" width="12.5703125" style="168" customWidth="1"/>
    <col min="13944" max="13944" width="14.28515625" style="168" customWidth="1"/>
    <col min="13945" max="13945" width="16.85546875" style="168" customWidth="1"/>
    <col min="13946" max="13946" width="16.28515625" style="168" customWidth="1"/>
    <col min="13947" max="13947" width="13.28515625" style="168" customWidth="1"/>
    <col min="13948" max="13948" width="11.85546875" style="168" customWidth="1"/>
    <col min="13949" max="13949" width="9.140625" style="168"/>
    <col min="13950" max="13950" width="18.42578125" style="168" customWidth="1"/>
    <col min="13951" max="14194" width="9.140625" style="168"/>
    <col min="14195" max="14195" width="21.28515625" style="168" customWidth="1"/>
    <col min="14196" max="14196" width="22.5703125" style="168" customWidth="1"/>
    <col min="14197" max="14197" width="22.85546875" style="168" customWidth="1"/>
    <col min="14198" max="14198" width="16" style="168" customWidth="1"/>
    <col min="14199" max="14199" width="12.5703125" style="168" customWidth="1"/>
    <col min="14200" max="14200" width="14.28515625" style="168" customWidth="1"/>
    <col min="14201" max="14201" width="16.85546875" style="168" customWidth="1"/>
    <col min="14202" max="14202" width="16.28515625" style="168" customWidth="1"/>
    <col min="14203" max="14203" width="13.28515625" style="168" customWidth="1"/>
    <col min="14204" max="14204" width="11.85546875" style="168" customWidth="1"/>
    <col min="14205" max="14205" width="9.140625" style="168"/>
    <col min="14206" max="14206" width="18.42578125" style="168" customWidth="1"/>
    <col min="14207" max="14450" width="9.140625" style="168"/>
    <col min="14451" max="14451" width="21.28515625" style="168" customWidth="1"/>
    <col min="14452" max="14452" width="22.5703125" style="168" customWidth="1"/>
    <col min="14453" max="14453" width="22.85546875" style="168" customWidth="1"/>
    <col min="14454" max="14454" width="16" style="168" customWidth="1"/>
    <col min="14455" max="14455" width="12.5703125" style="168" customWidth="1"/>
    <col min="14456" max="14456" width="14.28515625" style="168" customWidth="1"/>
    <col min="14457" max="14457" width="16.85546875" style="168" customWidth="1"/>
    <col min="14458" max="14458" width="16.28515625" style="168" customWidth="1"/>
    <col min="14459" max="14459" width="13.28515625" style="168" customWidth="1"/>
    <col min="14460" max="14460" width="11.85546875" style="168" customWidth="1"/>
    <col min="14461" max="14461" width="9.140625" style="168"/>
    <col min="14462" max="14462" width="18.42578125" style="168" customWidth="1"/>
    <col min="14463" max="14706" width="9.140625" style="168"/>
    <col min="14707" max="14707" width="21.28515625" style="168" customWidth="1"/>
    <col min="14708" max="14708" width="22.5703125" style="168" customWidth="1"/>
    <col min="14709" max="14709" width="22.85546875" style="168" customWidth="1"/>
    <col min="14710" max="14710" width="16" style="168" customWidth="1"/>
    <col min="14711" max="14711" width="12.5703125" style="168" customWidth="1"/>
    <col min="14712" max="14712" width="14.28515625" style="168" customWidth="1"/>
    <col min="14713" max="14713" width="16.85546875" style="168" customWidth="1"/>
    <col min="14714" max="14714" width="16.28515625" style="168" customWidth="1"/>
    <col min="14715" max="14715" width="13.28515625" style="168" customWidth="1"/>
    <col min="14716" max="14716" width="11.85546875" style="168" customWidth="1"/>
    <col min="14717" max="14717" width="9.140625" style="168"/>
    <col min="14718" max="14718" width="18.42578125" style="168" customWidth="1"/>
    <col min="14719" max="14962" width="9.140625" style="168"/>
    <col min="14963" max="14963" width="21.28515625" style="168" customWidth="1"/>
    <col min="14964" max="14964" width="22.5703125" style="168" customWidth="1"/>
    <col min="14965" max="14965" width="22.85546875" style="168" customWidth="1"/>
    <col min="14966" max="14966" width="16" style="168" customWidth="1"/>
    <col min="14967" max="14967" width="12.5703125" style="168" customWidth="1"/>
    <col min="14968" max="14968" width="14.28515625" style="168" customWidth="1"/>
    <col min="14969" max="14969" width="16.85546875" style="168" customWidth="1"/>
    <col min="14970" max="14970" width="16.28515625" style="168" customWidth="1"/>
    <col min="14971" max="14971" width="13.28515625" style="168" customWidth="1"/>
    <col min="14972" max="14972" width="11.85546875" style="168" customWidth="1"/>
    <col min="14973" max="14973" width="9.140625" style="168"/>
    <col min="14974" max="14974" width="18.42578125" style="168" customWidth="1"/>
    <col min="14975" max="15218" width="9.140625" style="168"/>
    <col min="15219" max="15219" width="21.28515625" style="168" customWidth="1"/>
    <col min="15220" max="15220" width="22.5703125" style="168" customWidth="1"/>
    <col min="15221" max="15221" width="22.85546875" style="168" customWidth="1"/>
    <col min="15222" max="15222" width="16" style="168" customWidth="1"/>
    <col min="15223" max="15223" width="12.5703125" style="168" customWidth="1"/>
    <col min="15224" max="15224" width="14.28515625" style="168" customWidth="1"/>
    <col min="15225" max="15225" width="16.85546875" style="168" customWidth="1"/>
    <col min="15226" max="15226" width="16.28515625" style="168" customWidth="1"/>
    <col min="15227" max="15227" width="13.28515625" style="168" customWidth="1"/>
    <col min="15228" max="15228" width="11.85546875" style="168" customWidth="1"/>
    <col min="15229" max="15229" width="9.140625" style="168"/>
    <col min="15230" max="15230" width="18.42578125" style="168" customWidth="1"/>
    <col min="15231" max="15474" width="9.140625" style="168"/>
    <col min="15475" max="15475" width="21.28515625" style="168" customWidth="1"/>
    <col min="15476" max="15476" width="22.5703125" style="168" customWidth="1"/>
    <col min="15477" max="15477" width="22.85546875" style="168" customWidth="1"/>
    <col min="15478" max="15478" width="16" style="168" customWidth="1"/>
    <col min="15479" max="15479" width="12.5703125" style="168" customWidth="1"/>
    <col min="15480" max="15480" width="14.28515625" style="168" customWidth="1"/>
    <col min="15481" max="15481" width="16.85546875" style="168" customWidth="1"/>
    <col min="15482" max="15482" width="16.28515625" style="168" customWidth="1"/>
    <col min="15483" max="15483" width="13.28515625" style="168" customWidth="1"/>
    <col min="15484" max="15484" width="11.85546875" style="168" customWidth="1"/>
    <col min="15485" max="15485" width="9.140625" style="168"/>
    <col min="15486" max="15486" width="18.42578125" style="168" customWidth="1"/>
    <col min="15487" max="15730" width="9.140625" style="168"/>
    <col min="15731" max="15731" width="21.28515625" style="168" customWidth="1"/>
    <col min="15732" max="15732" width="22.5703125" style="168" customWidth="1"/>
    <col min="15733" max="15733" width="22.85546875" style="168" customWidth="1"/>
    <col min="15734" max="15734" width="16" style="168" customWidth="1"/>
    <col min="15735" max="15735" width="12.5703125" style="168" customWidth="1"/>
    <col min="15736" max="15736" width="14.28515625" style="168" customWidth="1"/>
    <col min="15737" max="15737" width="16.85546875" style="168" customWidth="1"/>
    <col min="15738" max="15738" width="16.28515625" style="168" customWidth="1"/>
    <col min="15739" max="15739" width="13.28515625" style="168" customWidth="1"/>
    <col min="15740" max="15740" width="11.85546875" style="168" customWidth="1"/>
    <col min="15741" max="15741" width="9.140625" style="168"/>
    <col min="15742" max="15742" width="18.42578125" style="168" customWidth="1"/>
    <col min="15743" max="15986" width="9.140625" style="168"/>
    <col min="15987" max="15987" width="21.28515625" style="168" customWidth="1"/>
    <col min="15988" max="15988" width="22.5703125" style="168" customWidth="1"/>
    <col min="15989" max="15989" width="22.85546875" style="168" customWidth="1"/>
    <col min="15990" max="15990" width="16" style="168" customWidth="1"/>
    <col min="15991" max="15991" width="12.5703125" style="168" customWidth="1"/>
    <col min="15992" max="15992" width="14.28515625" style="168" customWidth="1"/>
    <col min="15993" max="15993" width="16.85546875" style="168" customWidth="1"/>
    <col min="15994" max="15994" width="16.28515625" style="168" customWidth="1"/>
    <col min="15995" max="15995" width="13.28515625" style="168" customWidth="1"/>
    <col min="15996" max="15996" width="11.85546875" style="168" customWidth="1"/>
    <col min="15997" max="15997" width="9.140625" style="168"/>
    <col min="15998" max="15998" width="18.42578125" style="168" customWidth="1"/>
    <col min="15999" max="16384" width="9.140625" style="168"/>
  </cols>
  <sheetData>
    <row r="1" spans="1:13" ht="15" customHeight="1" thickBot="1">
      <c r="A1" s="607" t="s">
        <v>420</v>
      </c>
      <c r="B1" s="607"/>
      <c r="C1" s="608"/>
      <c r="D1" s="608"/>
      <c r="E1" s="608"/>
      <c r="F1" s="608"/>
      <c r="G1" s="608"/>
      <c r="H1" s="608"/>
      <c r="I1" s="608"/>
      <c r="J1" s="608"/>
      <c r="K1" s="608"/>
      <c r="L1" s="608"/>
    </row>
    <row r="3" spans="1:13" ht="12.75" thickBot="1">
      <c r="A3" s="609"/>
      <c r="B3" s="609"/>
      <c r="C3" s="609"/>
      <c r="D3" s="609"/>
      <c r="E3" s="609"/>
      <c r="F3" s="609"/>
      <c r="G3" s="609"/>
      <c r="H3" s="609"/>
      <c r="I3" s="609"/>
      <c r="J3" s="609"/>
      <c r="K3" s="609"/>
      <c r="L3" s="609"/>
    </row>
    <row r="4" spans="1:13" ht="16.5" customHeight="1" thickBot="1">
      <c r="A4" s="610" t="s">
        <v>421</v>
      </c>
      <c r="B4" s="610" t="s">
        <v>422</v>
      </c>
      <c r="C4" s="610" t="s">
        <v>423</v>
      </c>
      <c r="D4" s="610" t="s">
        <v>424</v>
      </c>
      <c r="E4" s="610" t="s">
        <v>425</v>
      </c>
      <c r="F4" s="610" t="s">
        <v>426</v>
      </c>
      <c r="G4" s="610" t="s">
        <v>427</v>
      </c>
      <c r="H4" s="610" t="s">
        <v>428</v>
      </c>
      <c r="I4" s="610" t="s">
        <v>429</v>
      </c>
      <c r="J4" s="610" t="s">
        <v>430</v>
      </c>
      <c r="K4" s="610" t="s">
        <v>431</v>
      </c>
      <c r="L4" s="610" t="s">
        <v>432</v>
      </c>
    </row>
    <row r="5" spans="1:13">
      <c r="A5" s="611" t="s">
        <v>434</v>
      </c>
      <c r="B5" s="612" t="s">
        <v>433</v>
      </c>
      <c r="C5" s="613">
        <v>243500000</v>
      </c>
      <c r="D5" s="614" t="s">
        <v>314</v>
      </c>
      <c r="E5" s="615">
        <v>1.5800000000000002E-2</v>
      </c>
      <c r="F5" s="619">
        <v>1.745E-2</v>
      </c>
      <c r="G5" s="617">
        <v>401301.52777777775</v>
      </c>
      <c r="H5" s="613">
        <v>152796250</v>
      </c>
      <c r="I5" s="611" t="s">
        <v>246</v>
      </c>
      <c r="J5" s="615">
        <v>1.32E-2</v>
      </c>
      <c r="K5" s="616">
        <v>0</v>
      </c>
      <c r="L5" s="617">
        <v>0</v>
      </c>
      <c r="M5" s="618"/>
    </row>
    <row r="6" spans="1:13">
      <c r="A6" s="611" t="s">
        <v>435</v>
      </c>
      <c r="B6" s="612" t="s">
        <v>433</v>
      </c>
      <c r="C6" s="613">
        <v>244000000</v>
      </c>
      <c r="D6" s="614" t="s">
        <v>314</v>
      </c>
      <c r="E6" s="615">
        <v>1.5299999999999999E-2</v>
      </c>
      <c r="F6" s="619">
        <v>1.695E-2</v>
      </c>
      <c r="G6" s="617">
        <v>390603.33333333331</v>
      </c>
      <c r="H6" s="613">
        <v>153110000</v>
      </c>
      <c r="I6" s="611" t="s">
        <v>246</v>
      </c>
      <c r="J6" s="615">
        <v>1.2699999999999999E-2</v>
      </c>
      <c r="K6" s="616">
        <v>0</v>
      </c>
      <c r="L6" s="617">
        <v>0</v>
      </c>
      <c r="M6" s="618"/>
    </row>
    <row r="7" spans="1:13">
      <c r="A7" s="611" t="s">
        <v>436</v>
      </c>
      <c r="B7" s="612" t="s">
        <v>433</v>
      </c>
      <c r="C7" s="613">
        <v>244500000</v>
      </c>
      <c r="D7" s="614" t="s">
        <v>314</v>
      </c>
      <c r="E7" s="615">
        <v>1.4800000000000001E-2</v>
      </c>
      <c r="F7" s="619">
        <v>1.6449999999999999E-2</v>
      </c>
      <c r="G7" s="617">
        <v>379857.91666666669</v>
      </c>
      <c r="H7" s="613">
        <v>153423750</v>
      </c>
      <c r="I7" s="611" t="s">
        <v>246</v>
      </c>
      <c r="J7" s="615">
        <v>1.2200000000000001E-2</v>
      </c>
      <c r="K7" s="616">
        <v>0</v>
      </c>
      <c r="L7" s="617">
        <v>0</v>
      </c>
      <c r="M7" s="618"/>
    </row>
    <row r="8" spans="1:13">
      <c r="A8" s="611" t="s">
        <v>437</v>
      </c>
      <c r="B8" s="612" t="s">
        <v>433</v>
      </c>
      <c r="C8" s="613">
        <v>245000000</v>
      </c>
      <c r="D8" s="614" t="s">
        <v>314</v>
      </c>
      <c r="E8" s="615">
        <v>1.43E-2</v>
      </c>
      <c r="F8" s="619">
        <v>1.5949999999999999E-2</v>
      </c>
      <c r="G8" s="617">
        <v>369065.27777777775</v>
      </c>
      <c r="H8" s="613">
        <v>153737500</v>
      </c>
      <c r="I8" s="611" t="s">
        <v>246</v>
      </c>
      <c r="J8" s="615">
        <v>1.17E-2</v>
      </c>
      <c r="K8" s="616">
        <v>0</v>
      </c>
      <c r="L8" s="617">
        <v>0</v>
      </c>
      <c r="M8" s="618"/>
    </row>
    <row r="9" spans="1:13">
      <c r="A9" s="611" t="s">
        <v>438</v>
      </c>
      <c r="B9" s="612" t="s">
        <v>433</v>
      </c>
      <c r="C9" s="613">
        <v>243500000</v>
      </c>
      <c r="D9" s="614" t="s">
        <v>314</v>
      </c>
      <c r="E9" s="615">
        <v>1.5800000000000002E-2</v>
      </c>
      <c r="F9" s="619">
        <v>1.745E-2</v>
      </c>
      <c r="G9" s="617">
        <v>401301.52777777775</v>
      </c>
      <c r="H9" s="613">
        <v>152796250</v>
      </c>
      <c r="I9" s="611" t="s">
        <v>246</v>
      </c>
      <c r="J9" s="615">
        <v>1.32E-2</v>
      </c>
      <c r="K9" s="616">
        <v>0</v>
      </c>
      <c r="L9" s="617">
        <v>0</v>
      </c>
      <c r="M9" s="618"/>
    </row>
    <row r="10" spans="1:13">
      <c r="A10" s="611" t="s">
        <v>439</v>
      </c>
      <c r="B10" s="612" t="s">
        <v>433</v>
      </c>
      <c r="C10" s="613">
        <v>244000000</v>
      </c>
      <c r="D10" s="614" t="s">
        <v>314</v>
      </c>
      <c r="E10" s="615">
        <v>1.5299999999999999E-2</v>
      </c>
      <c r="F10" s="619">
        <v>1.695E-2</v>
      </c>
      <c r="G10" s="617">
        <v>390603.33333333331</v>
      </c>
      <c r="H10" s="613">
        <v>153110000</v>
      </c>
      <c r="I10" s="611" t="s">
        <v>246</v>
      </c>
      <c r="J10" s="615">
        <v>1.2699999999999999E-2</v>
      </c>
      <c r="K10" s="616">
        <v>0</v>
      </c>
      <c r="L10" s="617">
        <v>0</v>
      </c>
      <c r="M10" s="618"/>
    </row>
    <row r="11" spans="1:13">
      <c r="A11" s="611" t="s">
        <v>440</v>
      </c>
      <c r="B11" s="612" t="s">
        <v>433</v>
      </c>
      <c r="C11" s="613">
        <v>244500000</v>
      </c>
      <c r="D11" s="614" t="s">
        <v>314</v>
      </c>
      <c r="E11" s="615">
        <v>1.4800000000000001E-2</v>
      </c>
      <c r="F11" s="619">
        <v>1.6449999999999999E-2</v>
      </c>
      <c r="G11" s="617">
        <v>379857.91666666669</v>
      </c>
      <c r="H11" s="613">
        <v>153423750</v>
      </c>
      <c r="I11" s="611" t="s">
        <v>246</v>
      </c>
      <c r="J11" s="615">
        <v>1.2200000000000001E-2</v>
      </c>
      <c r="K11" s="616">
        <v>0</v>
      </c>
      <c r="L11" s="617">
        <v>0</v>
      </c>
      <c r="M11" s="618"/>
    </row>
    <row r="12" spans="1:13">
      <c r="A12" s="611" t="s">
        <v>441</v>
      </c>
      <c r="B12" s="612" t="s">
        <v>433</v>
      </c>
      <c r="C12" s="613">
        <v>245500000</v>
      </c>
      <c r="D12" s="682" t="s">
        <v>314</v>
      </c>
      <c r="E12" s="615">
        <v>1.43E-2</v>
      </c>
      <c r="F12" s="619">
        <v>1.5949999999999999E-2</v>
      </c>
      <c r="G12" s="617">
        <v>369818.47222222219</v>
      </c>
      <c r="H12" s="613">
        <v>154051250</v>
      </c>
      <c r="I12" s="611" t="s">
        <v>246</v>
      </c>
      <c r="J12" s="615">
        <v>1.17E-2</v>
      </c>
      <c r="K12" s="616">
        <v>0</v>
      </c>
      <c r="L12" s="617">
        <v>0</v>
      </c>
      <c r="M12" s="618"/>
    </row>
    <row r="13" spans="1:13" ht="12.75" thickBot="1">
      <c r="A13" s="620" t="s">
        <v>442</v>
      </c>
      <c r="B13" s="621" t="s">
        <v>433</v>
      </c>
      <c r="C13" s="622">
        <v>245500000</v>
      </c>
      <c r="D13" s="623" t="s">
        <v>314</v>
      </c>
      <c r="E13" s="624">
        <v>1.38E-2</v>
      </c>
      <c r="F13" s="625">
        <v>1.545E-2</v>
      </c>
      <c r="G13" s="626">
        <v>358225.41666666669</v>
      </c>
      <c r="H13" s="622">
        <v>154051250</v>
      </c>
      <c r="I13" s="620" t="s">
        <v>246</v>
      </c>
      <c r="J13" s="624">
        <v>1.12E-2</v>
      </c>
      <c r="K13" s="627">
        <v>0</v>
      </c>
      <c r="L13" s="626">
        <v>0</v>
      </c>
      <c r="M13" s="618"/>
    </row>
    <row r="14" spans="1:13">
      <c r="A14" s="628"/>
      <c r="D14" s="685"/>
      <c r="M14" s="618"/>
    </row>
    <row r="15" spans="1:13" s="187" customFormat="1">
      <c r="A15" s="628"/>
      <c r="B15" s="168"/>
      <c r="C15" s="168"/>
      <c r="D15" s="168"/>
      <c r="E15" s="168"/>
      <c r="F15" s="168"/>
      <c r="G15" s="168"/>
      <c r="H15" s="168"/>
      <c r="I15" s="168"/>
      <c r="J15" s="168"/>
      <c r="K15" s="168"/>
      <c r="L15" s="168"/>
      <c r="M15" s="285"/>
    </row>
    <row r="16" spans="1:13" ht="13.5" thickBot="1">
      <c r="A16" s="629" t="s">
        <v>443</v>
      </c>
      <c r="B16" s="629"/>
      <c r="C16" s="553"/>
      <c r="D16" s="553"/>
      <c r="E16" s="553"/>
      <c r="F16" s="553"/>
      <c r="G16" s="553"/>
      <c r="H16" s="553"/>
      <c r="I16" s="553"/>
      <c r="J16" s="553"/>
      <c r="K16" s="553"/>
      <c r="L16" s="553"/>
    </row>
    <row r="17" spans="1:12" ht="12.75">
      <c r="A17" s="554"/>
      <c r="B17" s="554"/>
      <c r="C17" s="554"/>
      <c r="D17" s="554"/>
      <c r="E17" s="554"/>
      <c r="F17" s="554"/>
      <c r="G17" s="554"/>
      <c r="H17" s="554"/>
      <c r="I17" s="554"/>
      <c r="J17" s="554"/>
      <c r="K17" s="554"/>
      <c r="L17" s="554"/>
    </row>
    <row r="18" spans="1:12" s="554" customFormat="1" ht="13.5" thickBot="1"/>
    <row r="19" spans="1:12" s="554" customFormat="1" ht="13.5" thickBot="1">
      <c r="A19" s="610" t="s">
        <v>421</v>
      </c>
      <c r="B19" s="630" t="s">
        <v>444</v>
      </c>
      <c r="C19" s="631" t="s">
        <v>422</v>
      </c>
      <c r="J19" s="632"/>
    </row>
    <row r="20" spans="1:12" s="554" customFormat="1" ht="13.5" thickBot="1">
      <c r="A20" s="633"/>
      <c r="B20" s="634"/>
      <c r="C20" s="635"/>
    </row>
    <row r="21" spans="1:12" s="554" customFormat="1" ht="12.75">
      <c r="A21" s="636"/>
    </row>
    <row r="22" spans="1:12" s="554" customFormat="1" ht="12.75">
      <c r="A22" s="168" t="s">
        <v>526</v>
      </c>
    </row>
    <row r="23" spans="1:12" s="554" customFormat="1" ht="12.75">
      <c r="A23" s="168"/>
      <c r="B23" s="168"/>
      <c r="C23" s="168"/>
      <c r="D23" s="168"/>
      <c r="E23" s="168"/>
      <c r="F23" s="168"/>
      <c r="G23" s="168"/>
      <c r="H23" s="168"/>
      <c r="I23" s="168"/>
      <c r="J23" s="168"/>
      <c r="K23" s="168"/>
      <c r="L23" s="168"/>
    </row>
    <row r="24" spans="1:12" s="554" customFormat="1" ht="12.75">
      <c r="A24" s="168"/>
      <c r="B24" s="168"/>
      <c r="C24" s="168"/>
      <c r="D24" s="168"/>
      <c r="E24" s="168"/>
      <c r="F24" s="168"/>
      <c r="G24" s="168"/>
      <c r="H24" s="168"/>
      <c r="I24" s="168"/>
      <c r="J24" s="168"/>
      <c r="K24" s="168"/>
      <c r="L24" s="168"/>
    </row>
  </sheetData>
  <pageMargins left="0.70866141732283472" right="0.70866141732283472" top="0.74803149606299213" bottom="0.74803149606299213" header="0.31496062992125984" footer="0.31496062992125984"/>
  <pageSetup paperSize="8" scale="80" orientation="landscape" r:id="rId1"/>
  <headerFooter scaleWithDoc="0">
    <oddHeader>&amp;C&amp;8Langton Investors' Report - January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45"/>
  <sheetViews>
    <sheetView view="pageLayout" zoomScale="80" zoomScaleNormal="100" zoomScaleSheetLayoutView="70" zoomScalePageLayoutView="80" workbookViewId="0">
      <selection activeCell="A24" sqref="A24:P24"/>
    </sheetView>
  </sheetViews>
  <sheetFormatPr defaultRowHeight="12"/>
  <cols>
    <col min="1" max="1" width="6.42578125" style="168" customWidth="1"/>
    <col min="2" max="2" width="101" style="168" customWidth="1"/>
    <col min="3" max="3" width="24.28515625" style="168" customWidth="1"/>
    <col min="4" max="4" width="6.28515625" style="168" customWidth="1"/>
    <col min="5" max="256" width="9.140625" style="168"/>
    <col min="257" max="257" width="6.42578125" style="168" customWidth="1"/>
    <col min="258" max="258" width="123.7109375" style="168" customWidth="1"/>
    <col min="259" max="259" width="9.42578125" style="168" customWidth="1"/>
    <col min="260" max="512" width="9.140625" style="168"/>
    <col min="513" max="513" width="6.42578125" style="168" customWidth="1"/>
    <col min="514" max="514" width="123.7109375" style="168" customWidth="1"/>
    <col min="515" max="515" width="9.42578125" style="168" customWidth="1"/>
    <col min="516" max="768" width="9.140625" style="168"/>
    <col min="769" max="769" width="6.42578125" style="168" customWidth="1"/>
    <col min="770" max="770" width="123.7109375" style="168" customWidth="1"/>
    <col min="771" max="771" width="9.42578125" style="168" customWidth="1"/>
    <col min="772" max="1024" width="9.140625" style="168"/>
    <col min="1025" max="1025" width="6.42578125" style="168" customWidth="1"/>
    <col min="1026" max="1026" width="123.7109375" style="168" customWidth="1"/>
    <col min="1027" max="1027" width="9.42578125" style="168" customWidth="1"/>
    <col min="1028" max="1280" width="9.140625" style="168"/>
    <col min="1281" max="1281" width="6.42578125" style="168" customWidth="1"/>
    <col min="1282" max="1282" width="123.7109375" style="168" customWidth="1"/>
    <col min="1283" max="1283" width="9.42578125" style="168" customWidth="1"/>
    <col min="1284" max="1536" width="9.140625" style="168"/>
    <col min="1537" max="1537" width="6.42578125" style="168" customWidth="1"/>
    <col min="1538" max="1538" width="123.7109375" style="168" customWidth="1"/>
    <col min="1539" max="1539" width="9.42578125" style="168" customWidth="1"/>
    <col min="1540" max="1792" width="9.140625" style="168"/>
    <col min="1793" max="1793" width="6.42578125" style="168" customWidth="1"/>
    <col min="1794" max="1794" width="123.7109375" style="168" customWidth="1"/>
    <col min="1795" max="1795" width="9.42578125" style="168" customWidth="1"/>
    <col min="1796" max="2048" width="9.140625" style="168"/>
    <col min="2049" max="2049" width="6.42578125" style="168" customWidth="1"/>
    <col min="2050" max="2050" width="123.7109375" style="168" customWidth="1"/>
    <col min="2051" max="2051" width="9.42578125" style="168" customWidth="1"/>
    <col min="2052" max="2304" width="9.140625" style="168"/>
    <col min="2305" max="2305" width="6.42578125" style="168" customWidth="1"/>
    <col min="2306" max="2306" width="123.7109375" style="168" customWidth="1"/>
    <col min="2307" max="2307" width="9.42578125" style="168" customWidth="1"/>
    <col min="2308" max="2560" width="9.140625" style="168"/>
    <col min="2561" max="2561" width="6.42578125" style="168" customWidth="1"/>
    <col min="2562" max="2562" width="123.7109375" style="168" customWidth="1"/>
    <col min="2563" max="2563" width="9.42578125" style="168" customWidth="1"/>
    <col min="2564" max="2816" width="9.140625" style="168"/>
    <col min="2817" max="2817" width="6.42578125" style="168" customWidth="1"/>
    <col min="2818" max="2818" width="123.7109375" style="168" customWidth="1"/>
    <col min="2819" max="2819" width="9.42578125" style="168" customWidth="1"/>
    <col min="2820" max="3072" width="9.140625" style="168"/>
    <col min="3073" max="3073" width="6.42578125" style="168" customWidth="1"/>
    <col min="3074" max="3074" width="123.7109375" style="168" customWidth="1"/>
    <col min="3075" max="3075" width="9.42578125" style="168" customWidth="1"/>
    <col min="3076" max="3328" width="9.140625" style="168"/>
    <col min="3329" max="3329" width="6.42578125" style="168" customWidth="1"/>
    <col min="3330" max="3330" width="123.7109375" style="168" customWidth="1"/>
    <col min="3331" max="3331" width="9.42578125" style="168" customWidth="1"/>
    <col min="3332" max="3584" width="9.140625" style="168"/>
    <col min="3585" max="3585" width="6.42578125" style="168" customWidth="1"/>
    <col min="3586" max="3586" width="123.7109375" style="168" customWidth="1"/>
    <col min="3587" max="3587" width="9.42578125" style="168" customWidth="1"/>
    <col min="3588" max="3840" width="9.140625" style="168"/>
    <col min="3841" max="3841" width="6.42578125" style="168" customWidth="1"/>
    <col min="3842" max="3842" width="123.7109375" style="168" customWidth="1"/>
    <col min="3843" max="3843" width="9.42578125" style="168" customWidth="1"/>
    <col min="3844" max="4096" width="9.140625" style="168"/>
    <col min="4097" max="4097" width="6.42578125" style="168" customWidth="1"/>
    <col min="4098" max="4098" width="123.7109375" style="168" customWidth="1"/>
    <col min="4099" max="4099" width="9.42578125" style="168" customWidth="1"/>
    <col min="4100" max="4352" width="9.140625" style="168"/>
    <col min="4353" max="4353" width="6.42578125" style="168" customWidth="1"/>
    <col min="4354" max="4354" width="123.7109375" style="168" customWidth="1"/>
    <col min="4355" max="4355" width="9.42578125" style="168" customWidth="1"/>
    <col min="4356" max="4608" width="9.140625" style="168"/>
    <col min="4609" max="4609" width="6.42578125" style="168" customWidth="1"/>
    <col min="4610" max="4610" width="123.7109375" style="168" customWidth="1"/>
    <col min="4611" max="4611" width="9.42578125" style="168" customWidth="1"/>
    <col min="4612" max="4864" width="9.140625" style="168"/>
    <col min="4865" max="4865" width="6.42578125" style="168" customWidth="1"/>
    <col min="4866" max="4866" width="123.7109375" style="168" customWidth="1"/>
    <col min="4867" max="4867" width="9.42578125" style="168" customWidth="1"/>
    <col min="4868" max="5120" width="9.140625" style="168"/>
    <col min="5121" max="5121" width="6.42578125" style="168" customWidth="1"/>
    <col min="5122" max="5122" width="123.7109375" style="168" customWidth="1"/>
    <col min="5123" max="5123" width="9.42578125" style="168" customWidth="1"/>
    <col min="5124" max="5376" width="9.140625" style="168"/>
    <col min="5377" max="5377" width="6.42578125" style="168" customWidth="1"/>
    <col min="5378" max="5378" width="123.7109375" style="168" customWidth="1"/>
    <col min="5379" max="5379" width="9.42578125" style="168" customWidth="1"/>
    <col min="5380" max="5632" width="9.140625" style="168"/>
    <col min="5633" max="5633" width="6.42578125" style="168" customWidth="1"/>
    <col min="5634" max="5634" width="123.7109375" style="168" customWidth="1"/>
    <col min="5635" max="5635" width="9.42578125" style="168" customWidth="1"/>
    <col min="5636" max="5888" width="9.140625" style="168"/>
    <col min="5889" max="5889" width="6.42578125" style="168" customWidth="1"/>
    <col min="5890" max="5890" width="123.7109375" style="168" customWidth="1"/>
    <col min="5891" max="5891" width="9.42578125" style="168" customWidth="1"/>
    <col min="5892" max="6144" width="9.140625" style="168"/>
    <col min="6145" max="6145" width="6.42578125" style="168" customWidth="1"/>
    <col min="6146" max="6146" width="123.7109375" style="168" customWidth="1"/>
    <col min="6147" max="6147" width="9.42578125" style="168" customWidth="1"/>
    <col min="6148" max="6400" width="9.140625" style="168"/>
    <col min="6401" max="6401" width="6.42578125" style="168" customWidth="1"/>
    <col min="6402" max="6402" width="123.7109375" style="168" customWidth="1"/>
    <col min="6403" max="6403" width="9.42578125" style="168" customWidth="1"/>
    <col min="6404" max="6656" width="9.140625" style="168"/>
    <col min="6657" max="6657" width="6.42578125" style="168" customWidth="1"/>
    <col min="6658" max="6658" width="123.7109375" style="168" customWidth="1"/>
    <col min="6659" max="6659" width="9.42578125" style="168" customWidth="1"/>
    <col min="6660" max="6912" width="9.140625" style="168"/>
    <col min="6913" max="6913" width="6.42578125" style="168" customWidth="1"/>
    <col min="6914" max="6914" width="123.7109375" style="168" customWidth="1"/>
    <col min="6915" max="6915" width="9.42578125" style="168" customWidth="1"/>
    <col min="6916" max="7168" width="9.140625" style="168"/>
    <col min="7169" max="7169" width="6.42578125" style="168" customWidth="1"/>
    <col min="7170" max="7170" width="123.7109375" style="168" customWidth="1"/>
    <col min="7171" max="7171" width="9.42578125" style="168" customWidth="1"/>
    <col min="7172" max="7424" width="9.140625" style="168"/>
    <col min="7425" max="7425" width="6.42578125" style="168" customWidth="1"/>
    <col min="7426" max="7426" width="123.7109375" style="168" customWidth="1"/>
    <col min="7427" max="7427" width="9.42578125" style="168" customWidth="1"/>
    <col min="7428" max="7680" width="9.140625" style="168"/>
    <col min="7681" max="7681" width="6.42578125" style="168" customWidth="1"/>
    <col min="7682" max="7682" width="123.7109375" style="168" customWidth="1"/>
    <col min="7683" max="7683" width="9.42578125" style="168" customWidth="1"/>
    <col min="7684" max="7936" width="9.140625" style="168"/>
    <col min="7937" max="7937" width="6.42578125" style="168" customWidth="1"/>
    <col min="7938" max="7938" width="123.7109375" style="168" customWidth="1"/>
    <col min="7939" max="7939" width="9.42578125" style="168" customWidth="1"/>
    <col min="7940" max="8192" width="9.140625" style="168"/>
    <col min="8193" max="8193" width="6.42578125" style="168" customWidth="1"/>
    <col min="8194" max="8194" width="123.7109375" style="168" customWidth="1"/>
    <col min="8195" max="8195" width="9.42578125" style="168" customWidth="1"/>
    <col min="8196" max="8448" width="9.140625" style="168"/>
    <col min="8449" max="8449" width="6.42578125" style="168" customWidth="1"/>
    <col min="8450" max="8450" width="123.7109375" style="168" customWidth="1"/>
    <col min="8451" max="8451" width="9.42578125" style="168" customWidth="1"/>
    <col min="8452" max="8704" width="9.140625" style="168"/>
    <col min="8705" max="8705" width="6.42578125" style="168" customWidth="1"/>
    <col min="8706" max="8706" width="123.7109375" style="168" customWidth="1"/>
    <col min="8707" max="8707" width="9.42578125" style="168" customWidth="1"/>
    <col min="8708" max="8960" width="9.140625" style="168"/>
    <col min="8961" max="8961" width="6.42578125" style="168" customWidth="1"/>
    <col min="8962" max="8962" width="123.7109375" style="168" customWidth="1"/>
    <col min="8963" max="8963" width="9.42578125" style="168" customWidth="1"/>
    <col min="8964" max="9216" width="9.140625" style="168"/>
    <col min="9217" max="9217" width="6.42578125" style="168" customWidth="1"/>
    <col min="9218" max="9218" width="123.7109375" style="168" customWidth="1"/>
    <col min="9219" max="9219" width="9.42578125" style="168" customWidth="1"/>
    <col min="9220" max="9472" width="9.140625" style="168"/>
    <col min="9473" max="9473" width="6.42578125" style="168" customWidth="1"/>
    <col min="9474" max="9474" width="123.7109375" style="168" customWidth="1"/>
    <col min="9475" max="9475" width="9.42578125" style="168" customWidth="1"/>
    <col min="9476" max="9728" width="9.140625" style="168"/>
    <col min="9729" max="9729" width="6.42578125" style="168" customWidth="1"/>
    <col min="9730" max="9730" width="123.7109375" style="168" customWidth="1"/>
    <col min="9731" max="9731" width="9.42578125" style="168" customWidth="1"/>
    <col min="9732" max="9984" width="9.140625" style="168"/>
    <col min="9985" max="9985" width="6.42578125" style="168" customWidth="1"/>
    <col min="9986" max="9986" width="123.7109375" style="168" customWidth="1"/>
    <col min="9987" max="9987" width="9.42578125" style="168" customWidth="1"/>
    <col min="9988" max="10240" width="9.140625" style="168"/>
    <col min="10241" max="10241" width="6.42578125" style="168" customWidth="1"/>
    <col min="10242" max="10242" width="123.7109375" style="168" customWidth="1"/>
    <col min="10243" max="10243" width="9.42578125" style="168" customWidth="1"/>
    <col min="10244" max="10496" width="9.140625" style="168"/>
    <col min="10497" max="10497" width="6.42578125" style="168" customWidth="1"/>
    <col min="10498" max="10498" width="123.7109375" style="168" customWidth="1"/>
    <col min="10499" max="10499" width="9.42578125" style="168" customWidth="1"/>
    <col min="10500" max="10752" width="9.140625" style="168"/>
    <col min="10753" max="10753" width="6.42578125" style="168" customWidth="1"/>
    <col min="10754" max="10754" width="123.7109375" style="168" customWidth="1"/>
    <col min="10755" max="10755" width="9.42578125" style="168" customWidth="1"/>
    <col min="10756" max="11008" width="9.140625" style="168"/>
    <col min="11009" max="11009" width="6.42578125" style="168" customWidth="1"/>
    <col min="11010" max="11010" width="123.7109375" style="168" customWidth="1"/>
    <col min="11011" max="11011" width="9.42578125" style="168" customWidth="1"/>
    <col min="11012" max="11264" width="9.140625" style="168"/>
    <col min="11265" max="11265" width="6.42578125" style="168" customWidth="1"/>
    <col min="11266" max="11266" width="123.7109375" style="168" customWidth="1"/>
    <col min="11267" max="11267" width="9.42578125" style="168" customWidth="1"/>
    <col min="11268" max="11520" width="9.140625" style="168"/>
    <col min="11521" max="11521" width="6.42578125" style="168" customWidth="1"/>
    <col min="11522" max="11522" width="123.7109375" style="168" customWidth="1"/>
    <col min="11523" max="11523" width="9.42578125" style="168" customWidth="1"/>
    <col min="11524" max="11776" width="9.140625" style="168"/>
    <col min="11777" max="11777" width="6.42578125" style="168" customWidth="1"/>
    <col min="11778" max="11778" width="123.7109375" style="168" customWidth="1"/>
    <col min="11779" max="11779" width="9.42578125" style="168" customWidth="1"/>
    <col min="11780" max="12032" width="9.140625" style="168"/>
    <col min="12033" max="12033" width="6.42578125" style="168" customWidth="1"/>
    <col min="12034" max="12034" width="123.7109375" style="168" customWidth="1"/>
    <col min="12035" max="12035" width="9.42578125" style="168" customWidth="1"/>
    <col min="12036" max="12288" width="9.140625" style="168"/>
    <col min="12289" max="12289" width="6.42578125" style="168" customWidth="1"/>
    <col min="12290" max="12290" width="123.7109375" style="168" customWidth="1"/>
    <col min="12291" max="12291" width="9.42578125" style="168" customWidth="1"/>
    <col min="12292" max="12544" width="9.140625" style="168"/>
    <col min="12545" max="12545" width="6.42578125" style="168" customWidth="1"/>
    <col min="12546" max="12546" width="123.7109375" style="168" customWidth="1"/>
    <col min="12547" max="12547" width="9.42578125" style="168" customWidth="1"/>
    <col min="12548" max="12800" width="9.140625" style="168"/>
    <col min="12801" max="12801" width="6.42578125" style="168" customWidth="1"/>
    <col min="12802" max="12802" width="123.7109375" style="168" customWidth="1"/>
    <col min="12803" max="12803" width="9.42578125" style="168" customWidth="1"/>
    <col min="12804" max="13056" width="9.140625" style="168"/>
    <col min="13057" max="13057" width="6.42578125" style="168" customWidth="1"/>
    <col min="13058" max="13058" width="123.7109375" style="168" customWidth="1"/>
    <col min="13059" max="13059" width="9.42578125" style="168" customWidth="1"/>
    <col min="13060" max="13312" width="9.140625" style="168"/>
    <col min="13313" max="13313" width="6.42578125" style="168" customWidth="1"/>
    <col min="13314" max="13314" width="123.7109375" style="168" customWidth="1"/>
    <col min="13315" max="13315" width="9.42578125" style="168" customWidth="1"/>
    <col min="13316" max="13568" width="9.140625" style="168"/>
    <col min="13569" max="13569" width="6.42578125" style="168" customWidth="1"/>
    <col min="13570" max="13570" width="123.7109375" style="168" customWidth="1"/>
    <col min="13571" max="13571" width="9.42578125" style="168" customWidth="1"/>
    <col min="13572" max="13824" width="9.140625" style="168"/>
    <col min="13825" max="13825" width="6.42578125" style="168" customWidth="1"/>
    <col min="13826" max="13826" width="123.7109375" style="168" customWidth="1"/>
    <col min="13827" max="13827" width="9.42578125" style="168" customWidth="1"/>
    <col min="13828" max="14080" width="9.140625" style="168"/>
    <col min="14081" max="14081" width="6.42578125" style="168" customWidth="1"/>
    <col min="14082" max="14082" width="123.7109375" style="168" customWidth="1"/>
    <col min="14083" max="14083" width="9.42578125" style="168" customWidth="1"/>
    <col min="14084" max="14336" width="9.140625" style="168"/>
    <col min="14337" max="14337" width="6.42578125" style="168" customWidth="1"/>
    <col min="14338" max="14338" width="123.7109375" style="168" customWidth="1"/>
    <col min="14339" max="14339" width="9.42578125" style="168" customWidth="1"/>
    <col min="14340" max="14592" width="9.140625" style="168"/>
    <col min="14593" max="14593" width="6.42578125" style="168" customWidth="1"/>
    <col min="14594" max="14594" width="123.7109375" style="168" customWidth="1"/>
    <col min="14595" max="14595" width="9.42578125" style="168" customWidth="1"/>
    <col min="14596" max="14848" width="9.140625" style="168"/>
    <col min="14849" max="14849" width="6.42578125" style="168" customWidth="1"/>
    <col min="14850" max="14850" width="123.7109375" style="168" customWidth="1"/>
    <col min="14851" max="14851" width="9.42578125" style="168" customWidth="1"/>
    <col min="14852" max="15104" width="9.140625" style="168"/>
    <col min="15105" max="15105" width="6.42578125" style="168" customWidth="1"/>
    <col min="15106" max="15106" width="123.7109375" style="168" customWidth="1"/>
    <col min="15107" max="15107" width="9.42578125" style="168" customWidth="1"/>
    <col min="15108" max="15360" width="9.140625" style="168"/>
    <col min="15361" max="15361" width="6.42578125" style="168" customWidth="1"/>
    <col min="15362" max="15362" width="123.7109375" style="168" customWidth="1"/>
    <col min="15363" max="15363" width="9.42578125" style="168" customWidth="1"/>
    <col min="15364" max="15616" width="9.140625" style="168"/>
    <col min="15617" max="15617" width="6.42578125" style="168" customWidth="1"/>
    <col min="15618" max="15618" width="123.7109375" style="168" customWidth="1"/>
    <col min="15619" max="15619" width="9.42578125" style="168" customWidth="1"/>
    <col min="15620" max="15872" width="9.140625" style="168"/>
    <col min="15873" max="15873" width="6.42578125" style="168" customWidth="1"/>
    <col min="15874" max="15874" width="123.7109375" style="168" customWidth="1"/>
    <col min="15875" max="15875" width="9.42578125" style="168" customWidth="1"/>
    <col min="15876" max="16128" width="9.140625" style="168"/>
    <col min="16129" max="16129" width="6.42578125" style="168" customWidth="1"/>
    <col min="16130" max="16130" width="123.7109375" style="168" customWidth="1"/>
    <col min="16131" max="16131" width="9.42578125" style="168" customWidth="1"/>
    <col min="16132" max="16384" width="9.140625" style="168"/>
  </cols>
  <sheetData>
    <row r="1" spans="1:4" ht="12.75" thickBot="1"/>
    <row r="2" spans="1:4" ht="13.5" customHeight="1" thickBot="1">
      <c r="A2" s="42"/>
      <c r="B2" s="637" t="s">
        <v>445</v>
      </c>
      <c r="C2" s="638"/>
    </row>
    <row r="3" spans="1:4">
      <c r="A3" s="42"/>
      <c r="B3" s="639" t="s">
        <v>446</v>
      </c>
      <c r="C3" s="640"/>
    </row>
    <row r="4" spans="1:4">
      <c r="A4" s="42"/>
      <c r="B4" s="641" t="s">
        <v>447</v>
      </c>
      <c r="C4" s="642" t="s">
        <v>479</v>
      </c>
      <c r="D4" s="618"/>
    </row>
    <row r="5" spans="1:4">
      <c r="A5" s="42"/>
      <c r="B5" s="641"/>
      <c r="C5" s="642"/>
      <c r="D5" s="618"/>
    </row>
    <row r="6" spans="1:4">
      <c r="A6" s="42"/>
      <c r="B6" s="643" t="s">
        <v>448</v>
      </c>
      <c r="C6" s="642"/>
      <c r="D6" s="618"/>
    </row>
    <row r="7" spans="1:4">
      <c r="A7" s="42"/>
      <c r="B7" s="641" t="s">
        <v>449</v>
      </c>
      <c r="C7" s="642" t="s">
        <v>479</v>
      </c>
      <c r="D7" s="618"/>
    </row>
    <row r="8" spans="1:4">
      <c r="A8" s="42"/>
      <c r="B8" s="641" t="s">
        <v>450</v>
      </c>
      <c r="C8" s="642" t="s">
        <v>479</v>
      </c>
      <c r="D8" s="618"/>
    </row>
    <row r="9" spans="1:4">
      <c r="A9" s="42"/>
      <c r="B9" s="641" t="s">
        <v>451</v>
      </c>
      <c r="C9" s="642" t="s">
        <v>479</v>
      </c>
      <c r="D9" s="618"/>
    </row>
    <row r="10" spans="1:4" ht="24">
      <c r="A10" s="42"/>
      <c r="B10" s="847" t="s">
        <v>452</v>
      </c>
      <c r="C10" s="642" t="s">
        <v>479</v>
      </c>
      <c r="D10" s="618"/>
    </row>
    <row r="11" spans="1:4">
      <c r="A11" s="42"/>
      <c r="B11" s="641"/>
      <c r="C11" s="642"/>
      <c r="D11" s="618"/>
    </row>
    <row r="12" spans="1:4">
      <c r="A12" s="42"/>
      <c r="B12" s="643"/>
      <c r="C12" s="642"/>
      <c r="D12" s="618"/>
    </row>
    <row r="13" spans="1:4">
      <c r="A13" s="42"/>
      <c r="B13" s="641"/>
      <c r="C13" s="642"/>
      <c r="D13" s="618"/>
    </row>
    <row r="14" spans="1:4" ht="12.75" thickBot="1">
      <c r="A14" s="42"/>
      <c r="B14" s="644" t="s">
        <v>453</v>
      </c>
      <c r="C14" s="645"/>
      <c r="D14" s="618"/>
    </row>
    <row r="15" spans="1:4">
      <c r="A15" s="42"/>
      <c r="B15" s="42"/>
      <c r="C15" s="646"/>
      <c r="D15" s="681"/>
    </row>
    <row r="16" spans="1:4">
      <c r="A16" s="647"/>
      <c r="B16" s="41"/>
      <c r="C16" s="648"/>
      <c r="D16" s="618"/>
    </row>
    <row r="17" spans="1:4">
      <c r="A17" s="42"/>
      <c r="B17" s="649" t="s">
        <v>454</v>
      </c>
      <c r="C17" s="650"/>
      <c r="D17" s="681"/>
    </row>
    <row r="18" spans="1:4">
      <c r="A18" s="651">
        <v>1</v>
      </c>
      <c r="B18" s="148" t="s">
        <v>455</v>
      </c>
      <c r="C18" s="42"/>
    </row>
    <row r="19" spans="1:4" ht="24">
      <c r="A19" s="652"/>
      <c r="B19" s="653" t="s">
        <v>456</v>
      </c>
      <c r="C19" s="42"/>
    </row>
    <row r="20" spans="1:4">
      <c r="A20" s="654">
        <v>2</v>
      </c>
      <c r="B20" s="148" t="s">
        <v>457</v>
      </c>
      <c r="C20" s="42"/>
    </row>
    <row r="21" spans="1:4">
      <c r="A21" s="652"/>
      <c r="B21" s="653" t="s">
        <v>458</v>
      </c>
      <c r="C21" s="42"/>
    </row>
    <row r="22" spans="1:4">
      <c r="A22" s="654">
        <v>3</v>
      </c>
      <c r="B22" s="148" t="s">
        <v>459</v>
      </c>
      <c r="C22" s="42"/>
    </row>
    <row r="23" spans="1:4">
      <c r="A23" s="647"/>
      <c r="B23" s="653" t="s">
        <v>460</v>
      </c>
      <c r="C23" s="42"/>
    </row>
    <row r="24" spans="1:4">
      <c r="A24" s="654">
        <v>4</v>
      </c>
      <c r="B24" s="655" t="s">
        <v>461</v>
      </c>
      <c r="C24" s="42"/>
    </row>
    <row r="25" spans="1:4">
      <c r="A25" s="654"/>
      <c r="B25" s="653" t="s">
        <v>462</v>
      </c>
      <c r="C25" s="42"/>
    </row>
    <row r="26" spans="1:4">
      <c r="A26" s="654"/>
      <c r="B26" s="653" t="s">
        <v>463</v>
      </c>
      <c r="C26" s="42"/>
    </row>
    <row r="27" spans="1:4">
      <c r="A27" s="654">
        <v>5</v>
      </c>
      <c r="B27" s="655" t="s">
        <v>464</v>
      </c>
      <c r="C27" s="42"/>
    </row>
    <row r="28" spans="1:4" ht="24">
      <c r="A28" s="654"/>
      <c r="B28" s="653" t="s">
        <v>465</v>
      </c>
      <c r="C28" s="42"/>
    </row>
    <row r="29" spans="1:4">
      <c r="A29" s="654">
        <v>6</v>
      </c>
      <c r="B29" s="655" t="s">
        <v>466</v>
      </c>
      <c r="C29" s="42"/>
    </row>
    <row r="30" spans="1:4" ht="26.25" customHeight="1">
      <c r="A30" s="647"/>
      <c r="B30" s="653" t="s">
        <v>467</v>
      </c>
      <c r="C30" s="42"/>
    </row>
    <row r="31" spans="1:4">
      <c r="A31" s="656">
        <v>7</v>
      </c>
      <c r="B31" s="657" t="s">
        <v>468</v>
      </c>
    </row>
    <row r="32" spans="1:4" ht="14.25" customHeight="1">
      <c r="A32" s="647"/>
      <c r="B32" s="653" t="s">
        <v>469</v>
      </c>
    </row>
    <row r="33" spans="1:2" ht="11.25" customHeight="1">
      <c r="A33" s="658">
        <v>8</v>
      </c>
      <c r="B33" s="657" t="s">
        <v>470</v>
      </c>
    </row>
    <row r="34" spans="1:2" ht="11.25" customHeight="1">
      <c r="A34" s="554"/>
      <c r="B34" s="845" t="s">
        <v>471</v>
      </c>
    </row>
    <row r="35" spans="1:2" ht="12.75">
      <c r="A35" s="554"/>
      <c r="B35" s="845"/>
    </row>
    <row r="36" spans="1:2" ht="12.75">
      <c r="A36" s="554"/>
      <c r="B36" s="845"/>
    </row>
    <row r="37" spans="1:2">
      <c r="A37" s="280">
        <v>9</v>
      </c>
      <c r="B37" s="280" t="s">
        <v>472</v>
      </c>
    </row>
    <row r="38" spans="1:2">
      <c r="B38" s="7" t="s">
        <v>473</v>
      </c>
    </row>
    <row r="39" spans="1:2">
      <c r="A39" s="280"/>
      <c r="B39" s="7" t="s">
        <v>474</v>
      </c>
    </row>
    <row r="40" spans="1:2">
      <c r="B40" s="7" t="s">
        <v>475</v>
      </c>
    </row>
    <row r="41" spans="1:2">
      <c r="A41" s="659">
        <v>10</v>
      </c>
      <c r="B41" s="659" t="s">
        <v>476</v>
      </c>
    </row>
    <row r="42" spans="1:2" ht="12" customHeight="1">
      <c r="A42" s="660"/>
      <c r="B42" s="846" t="s">
        <v>477</v>
      </c>
    </row>
    <row r="43" spans="1:2">
      <c r="A43" s="660"/>
      <c r="B43" s="846"/>
    </row>
    <row r="44" spans="1:2">
      <c r="A44" s="660"/>
      <c r="B44" s="846"/>
    </row>
    <row r="45" spans="1:2">
      <c r="A45" s="660"/>
      <c r="B45" s="846"/>
    </row>
  </sheetData>
  <mergeCells count="2">
    <mergeCell ref="B34:B36"/>
    <mergeCell ref="B42:B45"/>
  </mergeCells>
  <pageMargins left="0.70866141732283472" right="0.70866141732283472" top="0.74803149606299213" bottom="0.74803149606299213" header="0.31496062992125984" footer="0.31496062992125984"/>
  <pageSetup paperSize="8" orientation="landscape" r:id="rId1"/>
  <headerFooter scaleWithDoc="0">
    <oddHeader>&amp;C&amp;8Langton Investors' Report - January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topLeftCell="A19" zoomScale="90" zoomScaleNormal="70" zoomScaleSheetLayoutView="40" zoomScalePageLayoutView="90" workbookViewId="0">
      <selection activeCell="A24" sqref="A24:P24"/>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8</v>
      </c>
      <c r="B2" s="52"/>
      <c r="C2" s="53"/>
      <c r="D2" s="53"/>
      <c r="E2" s="54"/>
      <c r="F2" s="55"/>
    </row>
    <row r="3" spans="1:6" ht="13.5" thickTop="1" thickBot="1">
      <c r="A3" s="57"/>
      <c r="B3" s="58"/>
      <c r="C3" s="59"/>
      <c r="D3" s="59"/>
      <c r="E3" s="60"/>
      <c r="F3" s="61"/>
    </row>
    <row r="4" spans="1:6" ht="36.75" customHeight="1" thickBot="1">
      <c r="A4" s="62"/>
      <c r="B4" s="62"/>
      <c r="C4" s="63" t="s">
        <v>9</v>
      </c>
      <c r="D4" s="64" t="s">
        <v>10</v>
      </c>
      <c r="E4" s="63" t="s">
        <v>11</v>
      </c>
      <c r="F4" s="64" t="s">
        <v>12</v>
      </c>
    </row>
    <row r="5" spans="1:6" ht="39" customHeight="1">
      <c r="A5" s="755" t="s">
        <v>13</v>
      </c>
      <c r="B5" s="662" t="s">
        <v>14</v>
      </c>
      <c r="C5" s="662"/>
      <c r="D5" s="662"/>
      <c r="E5" s="663"/>
      <c r="F5" s="664"/>
    </row>
    <row r="6" spans="1:6" ht="39" customHeight="1">
      <c r="A6" s="754"/>
      <c r="B6" s="750" t="s">
        <v>15</v>
      </c>
      <c r="C6" s="750"/>
      <c r="D6" s="750"/>
      <c r="E6" s="665"/>
      <c r="F6" s="666"/>
    </row>
    <row r="7" spans="1:6" ht="39" customHeight="1">
      <c r="A7" s="754"/>
      <c r="B7" s="750" t="s">
        <v>16</v>
      </c>
      <c r="C7" s="750"/>
      <c r="D7" s="750"/>
      <c r="E7" s="665"/>
      <c r="F7" s="666"/>
    </row>
    <row r="8" spans="1:6" ht="39" customHeight="1">
      <c r="A8" s="752" t="s">
        <v>374</v>
      </c>
      <c r="B8" s="753" t="s">
        <v>18</v>
      </c>
      <c r="C8" s="753"/>
      <c r="D8" s="753"/>
      <c r="E8" s="667"/>
      <c r="F8" s="668"/>
    </row>
    <row r="9" spans="1:6" ht="39" customHeight="1">
      <c r="A9" s="754" t="s">
        <v>19</v>
      </c>
      <c r="B9" s="750" t="s">
        <v>20</v>
      </c>
      <c r="C9" s="750"/>
      <c r="D9" s="750"/>
      <c r="E9" s="665"/>
      <c r="F9" s="669"/>
    </row>
    <row r="10" spans="1:6" ht="39" customHeight="1">
      <c r="A10" s="752" t="s">
        <v>21</v>
      </c>
      <c r="B10" s="753" t="s">
        <v>22</v>
      </c>
      <c r="C10" s="753" t="s">
        <v>23</v>
      </c>
      <c r="D10" s="753" t="s">
        <v>24</v>
      </c>
      <c r="E10" s="667" t="s">
        <v>480</v>
      </c>
      <c r="F10" s="670" t="s">
        <v>481</v>
      </c>
    </row>
    <row r="11" spans="1:6" ht="50.25" customHeight="1">
      <c r="A11" s="752"/>
      <c r="B11" s="753"/>
      <c r="C11" s="753"/>
      <c r="D11" s="753"/>
      <c r="E11" s="667" t="s">
        <v>26</v>
      </c>
      <c r="F11" s="668" t="s">
        <v>482</v>
      </c>
    </row>
    <row r="12" spans="1:6" ht="50.25" customHeight="1">
      <c r="A12" s="752"/>
      <c r="B12" s="753"/>
      <c r="C12" s="753"/>
      <c r="D12" s="753"/>
      <c r="E12" s="667" t="s">
        <v>26</v>
      </c>
      <c r="F12" s="668" t="s">
        <v>483</v>
      </c>
    </row>
    <row r="13" spans="1:6" ht="39.75" customHeight="1">
      <c r="A13" s="752"/>
      <c r="B13" s="753"/>
      <c r="C13" s="753"/>
      <c r="D13" s="753"/>
      <c r="E13" s="667" t="s">
        <v>27</v>
      </c>
      <c r="F13" s="668" t="s">
        <v>484</v>
      </c>
    </row>
    <row r="14" spans="1:6" ht="27" customHeight="1">
      <c r="A14" s="752"/>
      <c r="B14" s="753"/>
      <c r="C14" s="753"/>
      <c r="D14" s="753"/>
      <c r="E14" s="667" t="s">
        <v>27</v>
      </c>
      <c r="F14" s="668" t="s">
        <v>485</v>
      </c>
    </row>
    <row r="15" spans="1:6" ht="39" customHeight="1">
      <c r="A15" s="754" t="s">
        <v>28</v>
      </c>
      <c r="B15" s="750" t="s">
        <v>22</v>
      </c>
      <c r="C15" s="750" t="s">
        <v>23</v>
      </c>
      <c r="D15" s="688" t="s">
        <v>24</v>
      </c>
      <c r="E15" s="665" t="s">
        <v>27</v>
      </c>
      <c r="F15" s="669" t="s">
        <v>486</v>
      </c>
    </row>
    <row r="16" spans="1:6" ht="39" customHeight="1">
      <c r="A16" s="752" t="s">
        <v>29</v>
      </c>
      <c r="B16" s="753" t="s">
        <v>22</v>
      </c>
      <c r="C16" s="753" t="s">
        <v>23</v>
      </c>
      <c r="D16" s="753" t="s">
        <v>24</v>
      </c>
      <c r="E16" s="667"/>
      <c r="F16" s="668"/>
    </row>
    <row r="17" spans="1:6" ht="50.25" customHeight="1">
      <c r="A17" s="754" t="s">
        <v>30</v>
      </c>
      <c r="B17" s="750" t="s">
        <v>22</v>
      </c>
      <c r="C17" s="750" t="s">
        <v>23</v>
      </c>
      <c r="D17" s="688" t="s">
        <v>24</v>
      </c>
      <c r="E17" s="665"/>
      <c r="F17" s="669"/>
    </row>
    <row r="18" spans="1:6" ht="66" customHeight="1">
      <c r="A18" s="752" t="s">
        <v>31</v>
      </c>
      <c r="B18" s="753" t="s">
        <v>22</v>
      </c>
      <c r="C18" s="753" t="s">
        <v>23</v>
      </c>
      <c r="D18" s="753" t="s">
        <v>24</v>
      </c>
      <c r="E18" s="671" t="s">
        <v>487</v>
      </c>
      <c r="F18" s="668" t="s">
        <v>488</v>
      </c>
    </row>
    <row r="19" spans="1:6" ht="39" customHeight="1">
      <c r="A19" s="752"/>
      <c r="B19" s="753"/>
      <c r="C19" s="753"/>
      <c r="D19" s="753"/>
      <c r="E19" s="671" t="s">
        <v>489</v>
      </c>
      <c r="F19" s="668" t="s">
        <v>490</v>
      </c>
    </row>
    <row r="20" spans="1:6" ht="69" customHeight="1">
      <c r="A20" s="672" t="s">
        <v>32</v>
      </c>
      <c r="B20" s="673" t="s">
        <v>22</v>
      </c>
      <c r="C20" s="673" t="s">
        <v>23</v>
      </c>
      <c r="D20" s="673" t="s">
        <v>24</v>
      </c>
      <c r="E20" s="674" t="s">
        <v>487</v>
      </c>
      <c r="F20" s="675" t="s">
        <v>491</v>
      </c>
    </row>
    <row r="21" spans="1:6" ht="67.5" customHeight="1">
      <c r="A21" s="752" t="s">
        <v>33</v>
      </c>
      <c r="B21" s="753" t="s">
        <v>22</v>
      </c>
      <c r="C21" s="753" t="s">
        <v>23</v>
      </c>
      <c r="D21" s="753" t="s">
        <v>24</v>
      </c>
      <c r="E21" s="671" t="s">
        <v>487</v>
      </c>
      <c r="F21" s="668" t="s">
        <v>492</v>
      </c>
    </row>
    <row r="22" spans="1:6" ht="39" customHeight="1">
      <c r="A22" s="754" t="s">
        <v>493</v>
      </c>
      <c r="B22" s="750" t="s">
        <v>22</v>
      </c>
      <c r="C22" s="750" t="s">
        <v>23</v>
      </c>
      <c r="D22" s="750" t="s">
        <v>24</v>
      </c>
      <c r="E22" s="665" t="s">
        <v>494</v>
      </c>
      <c r="F22" s="669" t="s">
        <v>495</v>
      </c>
    </row>
    <row r="23" spans="1:6" ht="39" customHeight="1">
      <c r="A23" s="754"/>
      <c r="B23" s="750"/>
      <c r="C23" s="750"/>
      <c r="D23" s="750"/>
      <c r="E23" s="665" t="s">
        <v>496</v>
      </c>
      <c r="F23" s="669" t="s">
        <v>497</v>
      </c>
    </row>
    <row r="24" spans="1:6" ht="39" customHeight="1">
      <c r="A24" s="783"/>
      <c r="B24" s="753" t="s">
        <v>34</v>
      </c>
      <c r="C24" s="753" t="s">
        <v>23</v>
      </c>
      <c r="D24" s="753" t="s">
        <v>24</v>
      </c>
      <c r="E24" s="667" t="s">
        <v>498</v>
      </c>
      <c r="F24" s="668" t="s">
        <v>495</v>
      </c>
    </row>
    <row r="25" spans="1:6" ht="39" customHeight="1">
      <c r="A25" s="752" t="s">
        <v>530</v>
      </c>
      <c r="B25" s="753"/>
      <c r="C25" s="753"/>
      <c r="D25" s="753"/>
      <c r="E25" s="667" t="s">
        <v>496</v>
      </c>
      <c r="F25" s="668" t="s">
        <v>497</v>
      </c>
    </row>
    <row r="26" spans="1:6" ht="39" customHeight="1">
      <c r="A26" s="752"/>
      <c r="B26" s="753"/>
      <c r="C26" s="753"/>
      <c r="D26" s="753"/>
      <c r="E26" s="667"/>
      <c r="F26" s="668"/>
    </row>
    <row r="27" spans="1:6" ht="39" customHeight="1">
      <c r="A27" s="754" t="s">
        <v>35</v>
      </c>
      <c r="B27" s="750" t="s">
        <v>499</v>
      </c>
      <c r="C27" s="750" t="s">
        <v>23</v>
      </c>
      <c r="D27" s="750" t="s">
        <v>24</v>
      </c>
      <c r="E27" s="665"/>
      <c r="F27" s="665"/>
    </row>
    <row r="28" spans="1:6" ht="39" customHeight="1">
      <c r="A28" s="752" t="s">
        <v>500</v>
      </c>
      <c r="B28" s="753" t="s">
        <v>36</v>
      </c>
      <c r="C28" s="753"/>
      <c r="D28" s="753"/>
      <c r="E28" s="667"/>
      <c r="F28" s="667"/>
    </row>
    <row r="29" spans="1:6" ht="45" customHeight="1">
      <c r="A29" s="754" t="s">
        <v>37</v>
      </c>
      <c r="B29" s="750" t="s">
        <v>501</v>
      </c>
      <c r="C29" s="750"/>
      <c r="D29" s="750"/>
      <c r="E29" s="665"/>
      <c r="F29" s="665"/>
    </row>
    <row r="30" spans="1:6" ht="25.5">
      <c r="A30" s="751" t="s">
        <v>502</v>
      </c>
      <c r="B30" s="753" t="s">
        <v>499</v>
      </c>
      <c r="C30" s="753" t="s">
        <v>23</v>
      </c>
      <c r="D30" s="753" t="s">
        <v>24</v>
      </c>
      <c r="E30" s="667"/>
      <c r="F30" s="667"/>
    </row>
    <row r="31" spans="1:6" ht="51.75" thickBot="1">
      <c r="A31" s="676" t="s">
        <v>503</v>
      </c>
      <c r="B31" s="677" t="s">
        <v>504</v>
      </c>
      <c r="C31" s="678"/>
      <c r="D31" s="678"/>
      <c r="E31" s="677"/>
      <c r="F31" s="677"/>
    </row>
    <row r="32" spans="1:6" ht="12.75">
      <c r="A32" s="749" t="s">
        <v>505</v>
      </c>
      <c r="B32" s="749"/>
      <c r="C32" s="749"/>
      <c r="D32" s="749"/>
      <c r="E32" s="749"/>
      <c r="F32" s="749"/>
    </row>
  </sheetData>
  <pageMargins left="0.70866141732283472" right="0.70866141732283472" top="0.74803149606299213" bottom="0.74803149606299213" header="0.31496062992125984" footer="0.31496062992125984"/>
  <pageSetup paperSize="8" scale="60" orientation="landscape" r:id="rId1"/>
  <headerFooter scaleWithDoc="0">
    <oddHeader>&amp;C&amp;8Langton Investors' Report - January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zoomScaleNormal="80" zoomScaleSheetLayoutView="55" workbookViewId="0">
      <selection activeCell="A24" sqref="A24:P24"/>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38</v>
      </c>
      <c r="B2" s="65"/>
      <c r="C2" s="65"/>
      <c r="D2" s="65"/>
      <c r="E2" s="65"/>
      <c r="F2" s="65"/>
      <c r="G2" s="65"/>
      <c r="H2" s="65"/>
      <c r="I2" s="65"/>
      <c r="J2" s="65"/>
      <c r="K2" s="65"/>
      <c r="L2" s="65"/>
      <c r="M2" s="65"/>
    </row>
    <row r="3" spans="1:13" ht="12.75" thickBot="1"/>
    <row r="4" spans="1:13">
      <c r="A4" s="768" t="s">
        <v>39</v>
      </c>
      <c r="B4" s="66"/>
      <c r="C4" s="67"/>
      <c r="D4" s="67"/>
      <c r="E4" s="68"/>
      <c r="I4" s="770" t="s">
        <v>40</v>
      </c>
      <c r="J4" s="69"/>
      <c r="K4" s="69"/>
      <c r="L4" s="69"/>
      <c r="M4" s="70"/>
    </row>
    <row r="5" spans="1:13" ht="13.5" customHeight="1" thickBot="1">
      <c r="A5" s="769"/>
      <c r="B5" s="71"/>
      <c r="C5" s="71"/>
      <c r="D5" s="71"/>
      <c r="E5" s="72"/>
      <c r="I5" s="771"/>
      <c r="J5" s="73"/>
      <c r="K5" s="73"/>
      <c r="L5" s="73"/>
      <c r="M5" s="74"/>
    </row>
    <row r="6" spans="1:13">
      <c r="A6" s="782" t="s">
        <v>41</v>
      </c>
      <c r="B6" s="76"/>
      <c r="C6" s="77"/>
      <c r="D6" s="78"/>
      <c r="E6" s="79">
        <v>72499</v>
      </c>
      <c r="I6" s="80" t="s">
        <v>511</v>
      </c>
      <c r="J6" s="81"/>
      <c r="K6" s="81"/>
      <c r="L6" s="82"/>
      <c r="M6" s="83">
        <v>9465168933.9699993</v>
      </c>
    </row>
    <row r="7" spans="1:13" ht="12.75" thickBot="1">
      <c r="A7" s="781" t="s">
        <v>42</v>
      </c>
      <c r="B7" s="85"/>
      <c r="C7" s="86"/>
      <c r="D7" s="87"/>
      <c r="E7" s="88">
        <v>7496212046.6000004</v>
      </c>
      <c r="I7" s="89" t="s">
        <v>512</v>
      </c>
      <c r="J7" s="90"/>
      <c r="K7" s="90"/>
      <c r="L7" s="91"/>
      <c r="M7" s="92">
        <v>9646737163.1200008</v>
      </c>
    </row>
    <row r="8" spans="1:13">
      <c r="A8" s="782" t="s">
        <v>43</v>
      </c>
      <c r="B8" s="76"/>
      <c r="C8" s="77"/>
      <c r="D8" s="78"/>
      <c r="E8" s="93">
        <v>96996</v>
      </c>
      <c r="I8" s="94" t="s">
        <v>44</v>
      </c>
      <c r="J8" s="95"/>
      <c r="K8" s="81"/>
      <c r="L8" s="82"/>
      <c r="M8" s="83">
        <v>31530416.390000001</v>
      </c>
    </row>
    <row r="9" spans="1:13" ht="12.75" thickBot="1">
      <c r="A9" s="780" t="s">
        <v>45</v>
      </c>
      <c r="B9" s="97"/>
      <c r="C9" s="98"/>
      <c r="D9" s="99"/>
      <c r="E9" s="100">
        <v>9487786823.5200005</v>
      </c>
      <c r="G9" s="101"/>
      <c r="I9" s="102" t="s">
        <v>46</v>
      </c>
      <c r="J9" s="81"/>
      <c r="K9" s="81"/>
      <c r="L9" s="82"/>
      <c r="M9" s="83">
        <v>70677697.63999939</v>
      </c>
    </row>
    <row r="10" spans="1:13" ht="12.75" thickBot="1">
      <c r="A10" s="103" t="s">
        <v>47</v>
      </c>
      <c r="B10" s="104"/>
      <c r="C10" s="104"/>
      <c r="D10" s="105"/>
      <c r="E10" s="696">
        <v>3.7964011421690987E-2</v>
      </c>
      <c r="G10" s="101"/>
      <c r="I10" s="102" t="s">
        <v>48</v>
      </c>
      <c r="J10" s="81"/>
      <c r="K10" s="81"/>
      <c r="L10" s="82"/>
      <c r="M10" s="83">
        <v>110468127.2100006</v>
      </c>
    </row>
    <row r="11" spans="1:13" ht="12.75" customHeight="1" thickBot="1">
      <c r="A11" s="764"/>
      <c r="B11" s="764"/>
      <c r="C11" s="764"/>
      <c r="D11" s="764"/>
      <c r="E11" s="764"/>
      <c r="G11" s="106"/>
      <c r="I11" s="80" t="s">
        <v>513</v>
      </c>
      <c r="J11" s="81"/>
      <c r="K11" s="81"/>
      <c r="L11" s="91"/>
      <c r="M11" s="679">
        <v>320593639.30000001</v>
      </c>
    </row>
    <row r="12" spans="1:13">
      <c r="A12" s="106"/>
      <c r="B12" s="106"/>
      <c r="C12" s="106"/>
      <c r="D12" s="106"/>
      <c r="E12" s="106"/>
      <c r="G12" s="106"/>
      <c r="I12" s="107" t="s">
        <v>514</v>
      </c>
      <c r="J12" s="95"/>
      <c r="K12" s="95"/>
      <c r="L12" s="81"/>
      <c r="M12" s="83">
        <v>7034918256.668993</v>
      </c>
    </row>
    <row r="13" spans="1:13">
      <c r="A13" s="97"/>
      <c r="B13" s="101"/>
      <c r="C13" s="101"/>
      <c r="D13" s="101"/>
      <c r="E13" s="108"/>
      <c r="I13" s="80" t="s">
        <v>515</v>
      </c>
      <c r="J13" s="81"/>
      <c r="K13" s="81"/>
      <c r="L13" s="81"/>
      <c r="M13" s="109">
        <v>0.74324279999999998</v>
      </c>
    </row>
    <row r="14" spans="1:13">
      <c r="A14" s="97"/>
      <c r="B14" s="97"/>
      <c r="C14" s="98"/>
      <c r="D14" s="98"/>
      <c r="E14" s="108"/>
      <c r="I14" s="80" t="s">
        <v>516</v>
      </c>
      <c r="J14" s="81"/>
      <c r="K14" s="81"/>
      <c r="L14" s="81"/>
      <c r="M14" s="83">
        <v>2430250677.3010063</v>
      </c>
    </row>
    <row r="15" spans="1:13">
      <c r="A15" s="110"/>
      <c r="B15" s="101"/>
      <c r="C15" s="101"/>
      <c r="D15" s="687"/>
      <c r="E15" s="101"/>
      <c r="I15" s="80" t="s">
        <v>517</v>
      </c>
      <c r="J15" s="81"/>
      <c r="K15" s="81"/>
      <c r="L15" s="111"/>
      <c r="M15" s="109">
        <v>0.25675720000000002</v>
      </c>
    </row>
    <row r="16" spans="1:13">
      <c r="A16" s="110"/>
      <c r="B16" s="101"/>
      <c r="C16" s="101"/>
      <c r="D16" s="101"/>
      <c r="E16" s="101"/>
      <c r="I16" s="80" t="s">
        <v>518</v>
      </c>
      <c r="J16" s="81"/>
      <c r="K16" s="81"/>
      <c r="L16" s="111"/>
      <c r="M16" s="83"/>
    </row>
    <row r="17" spans="1:13">
      <c r="A17" s="97"/>
      <c r="B17" s="97"/>
      <c r="C17" s="98"/>
      <c r="D17" s="692"/>
      <c r="E17" s="108"/>
      <c r="I17" s="112" t="s">
        <v>49</v>
      </c>
      <c r="J17" s="113"/>
      <c r="K17" s="81"/>
      <c r="L17" s="111"/>
      <c r="M17" s="83">
        <v>397537095.22674</v>
      </c>
    </row>
    <row r="18" spans="1:13">
      <c r="A18" s="97"/>
      <c r="B18" s="97"/>
      <c r="C18" s="98"/>
      <c r="D18" s="98"/>
      <c r="E18" s="108"/>
      <c r="H18" s="114"/>
      <c r="I18" s="115" t="s">
        <v>50</v>
      </c>
      <c r="J18" s="81"/>
      <c r="K18" s="81"/>
      <c r="L18" s="116"/>
      <c r="M18" s="83">
        <v>138811743.10080004</v>
      </c>
    </row>
    <row r="19" spans="1:13">
      <c r="A19" s="97"/>
      <c r="B19" s="97"/>
      <c r="C19" s="98"/>
      <c r="D19" s="98"/>
      <c r="E19" s="108"/>
      <c r="H19" s="114"/>
      <c r="I19" s="115" t="s">
        <v>51</v>
      </c>
      <c r="J19" s="81"/>
      <c r="K19" s="81"/>
      <c r="L19" s="82"/>
      <c r="M19" s="83">
        <v>0</v>
      </c>
    </row>
    <row r="20" spans="1:13">
      <c r="A20" s="97"/>
      <c r="B20" s="97"/>
      <c r="C20" s="98"/>
      <c r="D20" s="98"/>
      <c r="E20" s="108"/>
      <c r="H20" s="114"/>
      <c r="I20" s="81" t="s">
        <v>52</v>
      </c>
      <c r="J20" s="81"/>
      <c r="K20" s="81"/>
      <c r="L20" s="82"/>
      <c r="M20" s="83">
        <v>536348838.32754004</v>
      </c>
    </row>
    <row r="21" spans="1:13" ht="12.75" thickBot="1">
      <c r="A21" s="97"/>
      <c r="B21" s="97"/>
      <c r="C21" s="98"/>
      <c r="D21" s="98"/>
      <c r="E21" s="108"/>
      <c r="H21" s="114"/>
      <c r="I21" s="89" t="s">
        <v>53</v>
      </c>
      <c r="J21" s="90"/>
      <c r="K21" s="90"/>
      <c r="L21" s="91"/>
      <c r="M21" s="117">
        <v>5.6665532550888971E-2</v>
      </c>
    </row>
    <row r="22" spans="1:13" ht="12.75" thickBot="1">
      <c r="A22" s="101"/>
      <c r="B22" s="101"/>
      <c r="C22" s="101"/>
      <c r="D22" s="101"/>
      <c r="E22" s="101"/>
      <c r="L22" s="118"/>
    </row>
    <row r="23" spans="1:13" ht="18.75" customHeight="1">
      <c r="A23" s="772" t="s">
        <v>54</v>
      </c>
      <c r="B23" s="773"/>
      <c r="C23" s="776" t="s">
        <v>55</v>
      </c>
      <c r="D23" s="762" t="s">
        <v>56</v>
      </c>
      <c r="E23" s="778" t="s">
        <v>57</v>
      </c>
      <c r="F23" s="778" t="s">
        <v>58</v>
      </c>
      <c r="G23" s="778" t="s">
        <v>59</v>
      </c>
      <c r="H23" s="119"/>
      <c r="L23" s="101"/>
      <c r="M23" s="120"/>
    </row>
    <row r="24" spans="1:13" ht="13.5" customHeight="1" thickBot="1">
      <c r="A24" s="774"/>
      <c r="B24" s="775"/>
      <c r="C24" s="777"/>
      <c r="D24" s="763" t="s">
        <v>60</v>
      </c>
      <c r="E24" s="779"/>
      <c r="F24" s="779"/>
      <c r="G24" s="779"/>
      <c r="H24" s="121"/>
      <c r="M24" s="120"/>
    </row>
    <row r="25" spans="1:13">
      <c r="A25" s="122" t="s">
        <v>61</v>
      </c>
      <c r="B25" s="123"/>
      <c r="C25" s="124">
        <v>92555</v>
      </c>
      <c r="D25" s="694">
        <v>8952652774.2900009</v>
      </c>
      <c r="E25" s="125">
        <v>0</v>
      </c>
      <c r="F25" s="697">
        <v>0.95489999999999997</v>
      </c>
      <c r="G25" s="698">
        <v>0.94459999999999988</v>
      </c>
      <c r="H25" s="126"/>
      <c r="M25" s="101"/>
    </row>
    <row r="26" spans="1:13">
      <c r="A26" s="127" t="s">
        <v>62</v>
      </c>
      <c r="B26" s="128"/>
      <c r="C26" s="124">
        <v>1734</v>
      </c>
      <c r="D26" s="694">
        <v>198186589.77000001</v>
      </c>
      <c r="E26" s="125">
        <v>1419993.65</v>
      </c>
      <c r="F26" s="699">
        <v>1.7899999999999999E-2</v>
      </c>
      <c r="G26" s="700">
        <v>2.0899999999999998E-2</v>
      </c>
      <c r="H26" s="126"/>
      <c r="M26" s="101"/>
    </row>
    <row r="27" spans="1:13">
      <c r="A27" s="127" t="s">
        <v>63</v>
      </c>
      <c r="B27" s="128"/>
      <c r="C27" s="124">
        <v>831</v>
      </c>
      <c r="D27" s="694">
        <v>102931347.28</v>
      </c>
      <c r="E27" s="125">
        <v>1297227.3999999999</v>
      </c>
      <c r="F27" s="699">
        <v>8.6E-3</v>
      </c>
      <c r="G27" s="700">
        <v>1.09E-2</v>
      </c>
      <c r="H27" s="126"/>
      <c r="M27" s="101"/>
    </row>
    <row r="28" spans="1:13">
      <c r="A28" s="127" t="s">
        <v>64</v>
      </c>
      <c r="B28" s="128"/>
      <c r="C28" s="124">
        <v>501</v>
      </c>
      <c r="D28" s="694">
        <v>62574301.509999998</v>
      </c>
      <c r="E28" s="125">
        <v>1139061.1100000001</v>
      </c>
      <c r="F28" s="699">
        <v>5.1999999999999998E-3</v>
      </c>
      <c r="G28" s="700">
        <v>6.6E-3</v>
      </c>
      <c r="H28" s="126"/>
      <c r="M28" s="101"/>
    </row>
    <row r="29" spans="1:13">
      <c r="A29" s="127" t="s">
        <v>65</v>
      </c>
      <c r="B29" s="128"/>
      <c r="C29" s="124">
        <v>332</v>
      </c>
      <c r="D29" s="694">
        <v>42085094.75</v>
      </c>
      <c r="E29" s="125">
        <v>963940.29</v>
      </c>
      <c r="F29" s="699">
        <v>3.4000000000000002E-3</v>
      </c>
      <c r="G29" s="700">
        <v>4.4000000000000003E-3</v>
      </c>
      <c r="H29" s="126"/>
      <c r="M29" s="101"/>
    </row>
    <row r="30" spans="1:13">
      <c r="A30" s="127" t="s">
        <v>66</v>
      </c>
      <c r="B30" s="128"/>
      <c r="C30" s="124">
        <v>205</v>
      </c>
      <c r="D30" s="694">
        <v>25934640.969999999</v>
      </c>
      <c r="E30" s="125">
        <v>719897.84</v>
      </c>
      <c r="F30" s="699">
        <v>2.0999999999999999E-3</v>
      </c>
      <c r="G30" s="700">
        <v>2.7000000000000001E-3</v>
      </c>
      <c r="H30" s="126"/>
      <c r="M30" s="101"/>
    </row>
    <row r="31" spans="1:13">
      <c r="A31" s="127" t="s">
        <v>67</v>
      </c>
      <c r="B31" s="128"/>
      <c r="C31" s="124">
        <v>158</v>
      </c>
      <c r="D31" s="694">
        <v>19503355.539999999</v>
      </c>
      <c r="E31" s="125">
        <v>672780.96</v>
      </c>
      <c r="F31" s="699">
        <v>1.6000000000000001E-3</v>
      </c>
      <c r="G31" s="700">
        <v>2.0999999999999999E-3</v>
      </c>
      <c r="H31" s="126"/>
    </row>
    <row r="32" spans="1:13">
      <c r="A32" s="127" t="s">
        <v>68</v>
      </c>
      <c r="B32" s="128"/>
      <c r="C32" s="124">
        <v>107</v>
      </c>
      <c r="D32" s="694">
        <v>12980845.08</v>
      </c>
      <c r="E32" s="125">
        <v>487972.93</v>
      </c>
      <c r="F32" s="699">
        <v>1.1000000000000001E-3</v>
      </c>
      <c r="G32" s="700">
        <v>1.4000000000000002E-3</v>
      </c>
      <c r="H32" s="126"/>
    </row>
    <row r="33" spans="1:14">
      <c r="A33" s="127" t="s">
        <v>69</v>
      </c>
      <c r="B33" s="128"/>
      <c r="C33" s="124">
        <v>77</v>
      </c>
      <c r="D33" s="694">
        <v>10666393.66</v>
      </c>
      <c r="E33" s="125">
        <v>426825.22</v>
      </c>
      <c r="F33" s="699">
        <v>8.0000000000000004E-4</v>
      </c>
      <c r="G33" s="700">
        <v>1.1000000000000001E-3</v>
      </c>
      <c r="H33" s="126"/>
    </row>
    <row r="34" spans="1:14">
      <c r="A34" s="127" t="s">
        <v>70</v>
      </c>
      <c r="B34" s="128"/>
      <c r="C34" s="124">
        <v>68</v>
      </c>
      <c r="D34" s="694">
        <v>7301324.8200000003</v>
      </c>
      <c r="E34" s="125">
        <v>349286.23</v>
      </c>
      <c r="F34" s="699">
        <v>7.000000000000001E-4</v>
      </c>
      <c r="G34" s="700">
        <v>8.0000000000000004E-4</v>
      </c>
      <c r="H34" s="126"/>
    </row>
    <row r="35" spans="1:14">
      <c r="A35" s="127" t="s">
        <v>71</v>
      </c>
      <c r="B35" s="128"/>
      <c r="C35" s="124">
        <v>54</v>
      </c>
      <c r="D35" s="694">
        <v>6191771.5700000003</v>
      </c>
      <c r="E35" s="125">
        <v>310651.38</v>
      </c>
      <c r="F35" s="699">
        <v>5.9999999999999995E-4</v>
      </c>
      <c r="G35" s="700">
        <v>7.000000000000001E-4</v>
      </c>
      <c r="H35" s="126"/>
    </row>
    <row r="36" spans="1:14">
      <c r="A36" s="127" t="s">
        <v>72</v>
      </c>
      <c r="B36" s="128"/>
      <c r="C36" s="124">
        <v>53</v>
      </c>
      <c r="D36" s="694">
        <v>6287655.7800000003</v>
      </c>
      <c r="E36" s="125">
        <v>320334.12</v>
      </c>
      <c r="F36" s="699">
        <v>5.0000000000000001E-4</v>
      </c>
      <c r="G36" s="700">
        <v>7.000000000000001E-4</v>
      </c>
      <c r="H36" s="126"/>
    </row>
    <row r="37" spans="1:14" ht="12.75" thickBot="1">
      <c r="A37" s="129" t="s">
        <v>73</v>
      </c>
      <c r="B37" s="130"/>
      <c r="C37" s="124">
        <v>253</v>
      </c>
      <c r="D37" s="694">
        <v>30558445.710000001</v>
      </c>
      <c r="E37" s="125">
        <v>2441015.19</v>
      </c>
      <c r="F37" s="701">
        <v>2.5999999999999999E-3</v>
      </c>
      <c r="G37" s="702">
        <v>3.2000000000000002E-3</v>
      </c>
      <c r="H37" s="126"/>
    </row>
    <row r="38" spans="1:14" ht="12.75" thickBot="1">
      <c r="A38" s="131" t="s">
        <v>74</v>
      </c>
      <c r="B38" s="132"/>
      <c r="C38" s="133">
        <v>96928</v>
      </c>
      <c r="D38" s="695">
        <v>9477854540.7299995</v>
      </c>
      <c r="E38" s="133">
        <v>11374358.41</v>
      </c>
      <c r="F38" s="702">
        <v>1</v>
      </c>
      <c r="G38" s="702">
        <v>1</v>
      </c>
      <c r="H38" s="126"/>
    </row>
    <row r="39" spans="1:14" ht="12" customHeight="1">
      <c r="A39" s="764" t="s">
        <v>75</v>
      </c>
      <c r="B39" s="764"/>
      <c r="C39" s="764"/>
      <c r="D39" s="764"/>
      <c r="E39" s="764"/>
      <c r="F39" s="764"/>
      <c r="G39" s="764"/>
      <c r="H39" s="765"/>
    </row>
    <row r="40" spans="1:14">
      <c r="A40" s="765"/>
      <c r="B40" s="765"/>
      <c r="C40" s="765"/>
      <c r="D40" s="765"/>
      <c r="E40" s="765"/>
      <c r="F40" s="765"/>
      <c r="G40" s="765"/>
      <c r="H40" s="765"/>
    </row>
    <row r="41" spans="1:14" ht="12" customHeight="1">
      <c r="A41" s="97"/>
      <c r="B41" s="97"/>
      <c r="C41" s="134"/>
      <c r="D41" s="134"/>
      <c r="E41" s="134"/>
      <c r="F41" s="126"/>
      <c r="G41" s="126"/>
      <c r="H41" s="126"/>
    </row>
    <row r="42" spans="1:14" ht="12.75" thickBot="1">
      <c r="F42" s="126"/>
      <c r="G42" s="126"/>
      <c r="H42" s="126"/>
    </row>
    <row r="43" spans="1:14" ht="13.5" customHeight="1">
      <c r="A43" s="756" t="s">
        <v>76</v>
      </c>
      <c r="B43" s="757"/>
      <c r="C43" s="760" t="s">
        <v>55</v>
      </c>
      <c r="D43" s="762" t="s">
        <v>77</v>
      </c>
      <c r="F43" s="126"/>
      <c r="G43" s="126"/>
      <c r="H43" s="126"/>
      <c r="L43" s="135"/>
      <c r="M43" s="136"/>
    </row>
    <row r="44" spans="1:14" ht="12.75" thickBot="1">
      <c r="A44" s="758"/>
      <c r="B44" s="759"/>
      <c r="C44" s="761"/>
      <c r="D44" s="763"/>
      <c r="E44" s="10"/>
      <c r="F44" s="126"/>
      <c r="G44" s="126"/>
      <c r="H44" s="126"/>
      <c r="L44" s="135"/>
      <c r="M44" s="136"/>
      <c r="N44" s="137"/>
    </row>
    <row r="45" spans="1:14">
      <c r="A45" s="782"/>
      <c r="B45" s="138"/>
      <c r="C45" s="139"/>
      <c r="D45" s="140"/>
      <c r="E45" s="10"/>
      <c r="F45" s="106"/>
      <c r="G45" s="106"/>
      <c r="H45" s="106"/>
      <c r="L45" s="135"/>
      <c r="M45" s="136"/>
      <c r="N45" s="137"/>
    </row>
    <row r="46" spans="1:14">
      <c r="A46" s="780" t="s">
        <v>78</v>
      </c>
      <c r="B46" s="114"/>
      <c r="C46" s="141">
        <v>23</v>
      </c>
      <c r="D46" s="142">
        <v>3528290.69</v>
      </c>
      <c r="E46" s="10"/>
      <c r="F46" s="143"/>
      <c r="G46" s="143"/>
      <c r="H46" s="143"/>
      <c r="L46" s="135"/>
      <c r="M46" s="144"/>
      <c r="N46" s="137"/>
    </row>
    <row r="47" spans="1:14">
      <c r="A47" s="780" t="s">
        <v>79</v>
      </c>
      <c r="B47" s="114"/>
      <c r="C47" s="141">
        <v>2331</v>
      </c>
      <c r="D47" s="142">
        <v>241739230.39000031</v>
      </c>
      <c r="E47" s="10"/>
      <c r="F47" s="120"/>
      <c r="G47" s="120"/>
      <c r="H47" s="120"/>
      <c r="L47" s="135"/>
      <c r="M47" s="144"/>
      <c r="N47" s="137"/>
    </row>
    <row r="48" spans="1:14" ht="12.75" thickBot="1">
      <c r="A48" s="781"/>
      <c r="B48" s="145"/>
      <c r="C48" s="146"/>
      <c r="D48" s="147"/>
      <c r="E48" s="10"/>
      <c r="F48" s="120"/>
      <c r="G48" s="120"/>
      <c r="H48" s="120"/>
      <c r="L48" s="135"/>
      <c r="M48" s="144"/>
      <c r="N48" s="137"/>
    </row>
    <row r="49" spans="1:14" ht="12.75" customHeight="1">
      <c r="A49" s="766" t="s">
        <v>80</v>
      </c>
      <c r="B49" s="766"/>
      <c r="C49" s="766"/>
      <c r="D49" s="766"/>
      <c r="F49" s="120"/>
      <c r="G49" s="120"/>
      <c r="H49" s="120"/>
      <c r="L49" s="135"/>
      <c r="M49" s="144"/>
      <c r="N49" s="137"/>
    </row>
    <row r="50" spans="1:14" ht="13.5" customHeight="1">
      <c r="A50" s="767"/>
      <c r="B50" s="767"/>
      <c r="C50" s="767"/>
      <c r="D50" s="767"/>
      <c r="E50" s="134"/>
      <c r="F50" s="120"/>
      <c r="G50" s="120"/>
      <c r="H50" s="120"/>
      <c r="L50" s="148"/>
      <c r="M50" s="148"/>
      <c r="N50" s="137"/>
    </row>
    <row r="51" spans="1:14" ht="13.5" customHeight="1" thickBot="1">
      <c r="A51" s="149"/>
      <c r="B51" s="149"/>
      <c r="C51" s="149"/>
      <c r="D51" s="149"/>
      <c r="E51" s="134"/>
      <c r="F51" s="120"/>
      <c r="G51" s="120"/>
      <c r="H51" s="120"/>
      <c r="L51" s="148"/>
      <c r="M51" s="148"/>
      <c r="N51" s="137"/>
    </row>
    <row r="52" spans="1:14" ht="12" customHeight="1">
      <c r="A52" s="756" t="s">
        <v>81</v>
      </c>
      <c r="B52" s="757"/>
      <c r="C52" s="760" t="s">
        <v>55</v>
      </c>
      <c r="D52" s="762" t="s">
        <v>82</v>
      </c>
      <c r="E52" s="134"/>
      <c r="F52" s="120"/>
      <c r="G52" s="120"/>
      <c r="H52" s="120"/>
      <c r="N52" s="148"/>
    </row>
    <row r="53" spans="1:14" ht="12.75" thickBot="1">
      <c r="A53" s="758"/>
      <c r="B53" s="759"/>
      <c r="C53" s="761"/>
      <c r="D53" s="763" t="s">
        <v>60</v>
      </c>
      <c r="E53" s="134"/>
      <c r="F53" s="120"/>
      <c r="G53" s="120"/>
      <c r="H53" s="120"/>
    </row>
    <row r="54" spans="1:14">
      <c r="A54" s="150"/>
      <c r="B54" s="138"/>
      <c r="C54" s="151"/>
      <c r="D54" s="152"/>
      <c r="E54" s="134"/>
      <c r="F54" s="120"/>
      <c r="G54" s="120"/>
      <c r="H54" s="120"/>
    </row>
    <row r="55" spans="1:14">
      <c r="A55" s="780" t="s">
        <v>83</v>
      </c>
      <c r="B55" s="114"/>
      <c r="C55" s="141">
        <v>435</v>
      </c>
      <c r="D55" s="153">
        <v>14119605.62000001</v>
      </c>
      <c r="E55" s="134"/>
      <c r="F55" s="120"/>
      <c r="G55" s="120"/>
      <c r="H55" s="120"/>
    </row>
    <row r="56" spans="1:14">
      <c r="A56" s="780" t="s">
        <v>84</v>
      </c>
      <c r="B56" s="114"/>
      <c r="C56" s="141">
        <v>9</v>
      </c>
      <c r="D56" s="153">
        <v>455974.81999999844</v>
      </c>
      <c r="E56" s="106"/>
      <c r="F56" s="120"/>
      <c r="G56" s="120"/>
      <c r="H56" s="120"/>
    </row>
    <row r="57" spans="1:14">
      <c r="A57" s="780" t="s">
        <v>85</v>
      </c>
      <c r="B57" s="114"/>
      <c r="C57" s="141">
        <v>444</v>
      </c>
      <c r="D57" s="153">
        <v>14575580.440000009</v>
      </c>
      <c r="E57" s="143"/>
      <c r="F57" s="120"/>
      <c r="G57" s="120"/>
      <c r="H57" s="120"/>
    </row>
    <row r="58" spans="1:14">
      <c r="A58" s="780" t="s">
        <v>86</v>
      </c>
      <c r="B58" s="114"/>
      <c r="C58" s="154">
        <v>46</v>
      </c>
      <c r="D58" s="153">
        <v>29716</v>
      </c>
      <c r="E58" s="120"/>
      <c r="F58" s="120"/>
      <c r="G58" s="120"/>
      <c r="H58" s="120"/>
    </row>
    <row r="59" spans="1:14" ht="12.75" thickBot="1">
      <c r="A59" s="155"/>
      <c r="B59" s="145"/>
      <c r="C59" s="156"/>
      <c r="D59" s="157"/>
      <c r="E59" s="120"/>
      <c r="F59" s="120"/>
      <c r="G59" s="120"/>
      <c r="H59" s="120"/>
    </row>
    <row r="60" spans="1:14" ht="12.75" thickBot="1">
      <c r="E60" s="120"/>
      <c r="F60" s="120"/>
      <c r="G60" s="120"/>
      <c r="H60" s="120"/>
      <c r="N60" s="120"/>
    </row>
    <row r="61" spans="1:14" ht="12" customHeight="1">
      <c r="A61" s="756" t="s">
        <v>87</v>
      </c>
      <c r="B61" s="757"/>
      <c r="C61" s="760" t="s">
        <v>55</v>
      </c>
      <c r="D61" s="762" t="s">
        <v>56</v>
      </c>
      <c r="E61" s="120"/>
      <c r="F61" s="120"/>
      <c r="G61" s="120"/>
      <c r="H61" s="120"/>
      <c r="N61" s="120"/>
    </row>
    <row r="62" spans="1:14" ht="12" customHeight="1" thickBot="1">
      <c r="A62" s="758"/>
      <c r="B62" s="759"/>
      <c r="C62" s="761"/>
      <c r="D62" s="763" t="s">
        <v>60</v>
      </c>
      <c r="E62" s="120"/>
      <c r="F62" s="120"/>
      <c r="G62" s="120"/>
      <c r="H62" s="120"/>
    </row>
    <row r="63" spans="1:14">
      <c r="A63" s="158"/>
      <c r="B63" s="159"/>
      <c r="C63" s="160"/>
      <c r="D63" s="161"/>
      <c r="E63" s="120"/>
      <c r="F63" s="120"/>
      <c r="G63" s="120"/>
      <c r="H63" s="120"/>
    </row>
    <row r="64" spans="1:14">
      <c r="A64" s="162" t="s">
        <v>88</v>
      </c>
      <c r="B64" s="114"/>
      <c r="C64" s="142">
        <v>660</v>
      </c>
      <c r="D64" s="142">
        <v>87397854</v>
      </c>
      <c r="E64" s="120"/>
      <c r="F64" s="120"/>
      <c r="G64" s="120"/>
      <c r="H64" s="120"/>
    </row>
    <row r="65" spans="1:14">
      <c r="A65" s="780"/>
      <c r="B65" s="114"/>
      <c r="C65" s="141"/>
      <c r="D65" s="142"/>
      <c r="E65" s="120"/>
      <c r="F65" s="120"/>
      <c r="G65" s="120"/>
      <c r="H65" s="120"/>
    </row>
    <row r="66" spans="1:14">
      <c r="A66" s="780" t="s">
        <v>89</v>
      </c>
      <c r="B66" s="114"/>
      <c r="C66" s="141">
        <v>17</v>
      </c>
      <c r="D66" s="164">
        <v>2766570</v>
      </c>
      <c r="E66" s="120"/>
      <c r="F66" s="120"/>
      <c r="G66" s="120"/>
      <c r="H66" s="120"/>
    </row>
    <row r="67" spans="1:14">
      <c r="A67" s="780" t="s">
        <v>90</v>
      </c>
      <c r="B67" s="114"/>
      <c r="C67" s="163">
        <v>11</v>
      </c>
      <c r="D67" s="164">
        <v>1971817.7100000083</v>
      </c>
      <c r="E67" s="120"/>
      <c r="F67" s="120"/>
      <c r="G67" s="120"/>
      <c r="H67" s="120"/>
    </row>
    <row r="68" spans="1:14">
      <c r="A68" s="780" t="s">
        <v>91</v>
      </c>
      <c r="B68" s="114"/>
      <c r="C68" s="141">
        <v>68</v>
      </c>
      <c r="D68" s="164">
        <v>9932283</v>
      </c>
      <c r="E68" s="120"/>
      <c r="F68" s="120"/>
      <c r="G68" s="120"/>
      <c r="H68" s="120"/>
    </row>
    <row r="69" spans="1:14">
      <c r="A69" s="780"/>
      <c r="B69" s="114"/>
      <c r="C69" s="141"/>
      <c r="D69" s="142"/>
      <c r="E69" s="120"/>
      <c r="F69" s="120"/>
      <c r="G69" s="120"/>
      <c r="H69" s="120"/>
      <c r="N69" s="120"/>
    </row>
    <row r="70" spans="1:14">
      <c r="A70" s="780" t="s">
        <v>92</v>
      </c>
      <c r="B70" s="114"/>
      <c r="C70" s="141">
        <v>592</v>
      </c>
      <c r="D70" s="142">
        <v>77465571.319999963</v>
      </c>
      <c r="E70" s="120"/>
      <c r="F70" s="120"/>
      <c r="G70" s="120"/>
      <c r="H70" s="120"/>
    </row>
    <row r="71" spans="1:14" ht="12.75" thickBot="1">
      <c r="A71" s="781"/>
      <c r="B71" s="145"/>
      <c r="C71" s="165"/>
      <c r="D71" s="166"/>
      <c r="E71" s="120"/>
      <c r="F71" s="120"/>
      <c r="G71" s="120"/>
      <c r="H71" s="120"/>
    </row>
    <row r="72" spans="1:14">
      <c r="A72" s="45"/>
      <c r="B72" s="120"/>
      <c r="C72" s="167"/>
      <c r="D72" s="167"/>
      <c r="E72" s="120"/>
      <c r="F72" s="120"/>
      <c r="G72" s="120"/>
      <c r="H72" s="120"/>
    </row>
    <row r="73" spans="1:14">
      <c r="A73" s="97"/>
      <c r="B73" s="120"/>
      <c r="C73" s="167"/>
      <c r="D73" s="167"/>
      <c r="E73" s="120"/>
      <c r="F73" s="120"/>
      <c r="G73" s="120"/>
      <c r="H73" s="120"/>
    </row>
    <row r="74" spans="1:14">
      <c r="A74" s="120"/>
      <c r="B74" s="120"/>
      <c r="C74" s="120"/>
      <c r="D74" s="120"/>
      <c r="E74" s="120"/>
      <c r="F74" s="120"/>
      <c r="G74" s="120"/>
      <c r="H74" s="120"/>
    </row>
  </sheetData>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January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55"/>
  <sheetViews>
    <sheetView view="pageLayout" zoomScale="90" zoomScaleNormal="100" zoomScalePageLayoutView="90" workbookViewId="0">
      <selection activeCell="A24" sqref="A24:P24"/>
    </sheetView>
  </sheetViews>
  <sheetFormatPr defaultRowHeight="12"/>
  <cols>
    <col min="1" max="1" width="9.140625" style="168"/>
    <col min="2" max="2" width="35" style="168" customWidth="1"/>
    <col min="3" max="3" width="20.85546875" style="168" customWidth="1"/>
    <col min="4" max="4" width="12.7109375" style="168" bestFit="1" customWidth="1"/>
    <col min="5" max="5" width="20.140625" style="168" customWidth="1"/>
    <col min="6" max="6" width="9.7109375" style="168" bestFit="1" customWidth="1"/>
    <col min="7" max="7" width="6.42578125" style="168" customWidth="1"/>
    <col min="8" max="8" width="56.140625" style="168" customWidth="1"/>
    <col min="9" max="9" width="17.7109375" style="168" bestFit="1" customWidth="1"/>
    <col min="10" max="10" width="18.7109375" style="168" bestFit="1" customWidth="1"/>
    <col min="11" max="11" width="15" style="168" customWidth="1"/>
    <col min="12" max="12" width="6.28515625" style="168" customWidth="1"/>
    <col min="13" max="255" width="9.140625" style="168"/>
    <col min="256" max="256" width="6.42578125" style="168" customWidth="1"/>
    <col min="257" max="262" width="9.140625" style="168"/>
    <col min="263" max="263" width="6.42578125" style="168" customWidth="1"/>
    <col min="264" max="264" width="56.140625" style="168" customWidth="1"/>
    <col min="265" max="265" width="33.42578125" style="168" customWidth="1"/>
    <col min="266" max="511" width="9.140625" style="168"/>
    <col min="512" max="512" width="6.42578125" style="168" customWidth="1"/>
    <col min="513" max="518" width="9.140625" style="168"/>
    <col min="519" max="519" width="6.42578125" style="168" customWidth="1"/>
    <col min="520" max="520" width="56.140625" style="168" customWidth="1"/>
    <col min="521" max="521" width="33.42578125" style="168" customWidth="1"/>
    <col min="522" max="767" width="9.140625" style="168"/>
    <col min="768" max="768" width="6.42578125" style="168" customWidth="1"/>
    <col min="769" max="774" width="9.140625" style="168"/>
    <col min="775" max="775" width="6.42578125" style="168" customWidth="1"/>
    <col min="776" max="776" width="56.140625" style="168" customWidth="1"/>
    <col min="777" max="777" width="33.42578125" style="168" customWidth="1"/>
    <col min="778" max="1023" width="9.140625" style="168"/>
    <col min="1024" max="1024" width="6.42578125" style="168" customWidth="1"/>
    <col min="1025" max="1030" width="9.140625" style="168"/>
    <col min="1031" max="1031" width="6.42578125" style="168" customWidth="1"/>
    <col min="1032" max="1032" width="56.140625" style="168" customWidth="1"/>
    <col min="1033" max="1033" width="33.42578125" style="168" customWidth="1"/>
    <col min="1034" max="1279" width="9.140625" style="168"/>
    <col min="1280" max="1280" width="6.42578125" style="168" customWidth="1"/>
    <col min="1281" max="1286" width="9.140625" style="168"/>
    <col min="1287" max="1287" width="6.42578125" style="168" customWidth="1"/>
    <col min="1288" max="1288" width="56.140625" style="168" customWidth="1"/>
    <col min="1289" max="1289" width="33.42578125" style="168" customWidth="1"/>
    <col min="1290" max="1535" width="9.140625" style="168"/>
    <col min="1536" max="1536" width="6.42578125" style="168" customWidth="1"/>
    <col min="1537" max="1542" width="9.140625" style="168"/>
    <col min="1543" max="1543" width="6.42578125" style="168" customWidth="1"/>
    <col min="1544" max="1544" width="56.140625" style="168" customWidth="1"/>
    <col min="1545" max="1545" width="33.42578125" style="168" customWidth="1"/>
    <col min="1546" max="1791" width="9.140625" style="168"/>
    <col min="1792" max="1792" width="6.42578125" style="168" customWidth="1"/>
    <col min="1793" max="1798" width="9.140625" style="168"/>
    <col min="1799" max="1799" width="6.42578125" style="168" customWidth="1"/>
    <col min="1800" max="1800" width="56.140625" style="168" customWidth="1"/>
    <col min="1801" max="1801" width="33.42578125" style="168" customWidth="1"/>
    <col min="1802" max="2047" width="9.140625" style="168"/>
    <col min="2048" max="2048" width="6.42578125" style="168" customWidth="1"/>
    <col min="2049" max="2054" width="9.140625" style="168"/>
    <col min="2055" max="2055" width="6.42578125" style="168" customWidth="1"/>
    <col min="2056" max="2056" width="56.140625" style="168" customWidth="1"/>
    <col min="2057" max="2057" width="33.42578125" style="168" customWidth="1"/>
    <col min="2058" max="2303" width="9.140625" style="168"/>
    <col min="2304" max="2304" width="6.42578125" style="168" customWidth="1"/>
    <col min="2305" max="2310" width="9.140625" style="168"/>
    <col min="2311" max="2311" width="6.42578125" style="168" customWidth="1"/>
    <col min="2312" max="2312" width="56.140625" style="168" customWidth="1"/>
    <col min="2313" max="2313" width="33.42578125" style="168" customWidth="1"/>
    <col min="2314" max="2559" width="9.140625" style="168"/>
    <col min="2560" max="2560" width="6.42578125" style="168" customWidth="1"/>
    <col min="2561" max="2566" width="9.140625" style="168"/>
    <col min="2567" max="2567" width="6.42578125" style="168" customWidth="1"/>
    <col min="2568" max="2568" width="56.140625" style="168" customWidth="1"/>
    <col min="2569" max="2569" width="33.42578125" style="168" customWidth="1"/>
    <col min="2570" max="2815" width="9.140625" style="168"/>
    <col min="2816" max="2816" width="6.42578125" style="168" customWidth="1"/>
    <col min="2817" max="2822" width="9.140625" style="168"/>
    <col min="2823" max="2823" width="6.42578125" style="168" customWidth="1"/>
    <col min="2824" max="2824" width="56.140625" style="168" customWidth="1"/>
    <col min="2825" max="2825" width="33.42578125" style="168" customWidth="1"/>
    <col min="2826" max="3071" width="9.140625" style="168"/>
    <col min="3072" max="3072" width="6.42578125" style="168" customWidth="1"/>
    <col min="3073" max="3078" width="9.140625" style="168"/>
    <col min="3079" max="3079" width="6.42578125" style="168" customWidth="1"/>
    <col min="3080" max="3080" width="56.140625" style="168" customWidth="1"/>
    <col min="3081" max="3081" width="33.42578125" style="168" customWidth="1"/>
    <col min="3082" max="3327" width="9.140625" style="168"/>
    <col min="3328" max="3328" width="6.42578125" style="168" customWidth="1"/>
    <col min="3329" max="3334" width="9.140625" style="168"/>
    <col min="3335" max="3335" width="6.42578125" style="168" customWidth="1"/>
    <col min="3336" max="3336" width="56.140625" style="168" customWidth="1"/>
    <col min="3337" max="3337" width="33.42578125" style="168" customWidth="1"/>
    <col min="3338" max="3583" width="9.140625" style="168"/>
    <col min="3584" max="3584" width="6.42578125" style="168" customWidth="1"/>
    <col min="3585" max="3590" width="9.140625" style="168"/>
    <col min="3591" max="3591" width="6.42578125" style="168" customWidth="1"/>
    <col min="3592" max="3592" width="56.140625" style="168" customWidth="1"/>
    <col min="3593" max="3593" width="33.42578125" style="168" customWidth="1"/>
    <col min="3594" max="3839" width="9.140625" style="168"/>
    <col min="3840" max="3840" width="6.42578125" style="168" customWidth="1"/>
    <col min="3841" max="3846" width="9.140625" style="168"/>
    <col min="3847" max="3847" width="6.42578125" style="168" customWidth="1"/>
    <col min="3848" max="3848" width="56.140625" style="168" customWidth="1"/>
    <col min="3849" max="3849" width="33.42578125" style="168" customWidth="1"/>
    <col min="3850" max="4095" width="9.140625" style="168"/>
    <col min="4096" max="4096" width="6.42578125" style="168" customWidth="1"/>
    <col min="4097" max="4102" width="9.140625" style="168"/>
    <col min="4103" max="4103" width="6.42578125" style="168" customWidth="1"/>
    <col min="4104" max="4104" width="56.140625" style="168" customWidth="1"/>
    <col min="4105" max="4105" width="33.42578125" style="168" customWidth="1"/>
    <col min="4106" max="4351" width="9.140625" style="168"/>
    <col min="4352" max="4352" width="6.42578125" style="168" customWidth="1"/>
    <col min="4353" max="4358" width="9.140625" style="168"/>
    <col min="4359" max="4359" width="6.42578125" style="168" customWidth="1"/>
    <col min="4360" max="4360" width="56.140625" style="168" customWidth="1"/>
    <col min="4361" max="4361" width="33.42578125" style="168" customWidth="1"/>
    <col min="4362" max="4607" width="9.140625" style="168"/>
    <col min="4608" max="4608" width="6.42578125" style="168" customWidth="1"/>
    <col min="4609" max="4614" width="9.140625" style="168"/>
    <col min="4615" max="4615" width="6.42578125" style="168" customWidth="1"/>
    <col min="4616" max="4616" width="56.140625" style="168" customWidth="1"/>
    <col min="4617" max="4617" width="33.42578125" style="168" customWidth="1"/>
    <col min="4618" max="4863" width="9.140625" style="168"/>
    <col min="4864" max="4864" width="6.42578125" style="168" customWidth="1"/>
    <col min="4865" max="4870" width="9.140625" style="168"/>
    <col min="4871" max="4871" width="6.42578125" style="168" customWidth="1"/>
    <col min="4872" max="4872" width="56.140625" style="168" customWidth="1"/>
    <col min="4873" max="4873" width="33.42578125" style="168" customWidth="1"/>
    <col min="4874" max="5119" width="9.140625" style="168"/>
    <col min="5120" max="5120" width="6.42578125" style="168" customWidth="1"/>
    <col min="5121" max="5126" width="9.140625" style="168"/>
    <col min="5127" max="5127" width="6.42578125" style="168" customWidth="1"/>
    <col min="5128" max="5128" width="56.140625" style="168" customWidth="1"/>
    <col min="5129" max="5129" width="33.42578125" style="168" customWidth="1"/>
    <col min="5130" max="5375" width="9.140625" style="168"/>
    <col min="5376" max="5376" width="6.42578125" style="168" customWidth="1"/>
    <col min="5377" max="5382" width="9.140625" style="168"/>
    <col min="5383" max="5383" width="6.42578125" style="168" customWidth="1"/>
    <col min="5384" max="5384" width="56.140625" style="168" customWidth="1"/>
    <col min="5385" max="5385" width="33.42578125" style="168" customWidth="1"/>
    <col min="5386" max="5631" width="9.140625" style="168"/>
    <col min="5632" max="5632" width="6.42578125" style="168" customWidth="1"/>
    <col min="5633" max="5638" width="9.140625" style="168"/>
    <col min="5639" max="5639" width="6.42578125" style="168" customWidth="1"/>
    <col min="5640" max="5640" width="56.140625" style="168" customWidth="1"/>
    <col min="5641" max="5641" width="33.42578125" style="168" customWidth="1"/>
    <col min="5642" max="5887" width="9.140625" style="168"/>
    <col min="5888" max="5888" width="6.42578125" style="168" customWidth="1"/>
    <col min="5889" max="5894" width="9.140625" style="168"/>
    <col min="5895" max="5895" width="6.42578125" style="168" customWidth="1"/>
    <col min="5896" max="5896" width="56.140625" style="168" customWidth="1"/>
    <col min="5897" max="5897" width="33.42578125" style="168" customWidth="1"/>
    <col min="5898" max="6143" width="9.140625" style="168"/>
    <col min="6144" max="6144" width="6.42578125" style="168" customWidth="1"/>
    <col min="6145" max="6150" width="9.140625" style="168"/>
    <col min="6151" max="6151" width="6.42578125" style="168" customWidth="1"/>
    <col min="6152" max="6152" width="56.140625" style="168" customWidth="1"/>
    <col min="6153" max="6153" width="33.42578125" style="168" customWidth="1"/>
    <col min="6154" max="6399" width="9.140625" style="168"/>
    <col min="6400" max="6400" width="6.42578125" style="168" customWidth="1"/>
    <col min="6401" max="6406" width="9.140625" style="168"/>
    <col min="6407" max="6407" width="6.42578125" style="168" customWidth="1"/>
    <col min="6408" max="6408" width="56.140625" style="168" customWidth="1"/>
    <col min="6409" max="6409" width="33.42578125" style="168" customWidth="1"/>
    <col min="6410" max="6655" width="9.140625" style="168"/>
    <col min="6656" max="6656" width="6.42578125" style="168" customWidth="1"/>
    <col min="6657" max="6662" width="9.140625" style="168"/>
    <col min="6663" max="6663" width="6.42578125" style="168" customWidth="1"/>
    <col min="6664" max="6664" width="56.140625" style="168" customWidth="1"/>
    <col min="6665" max="6665" width="33.42578125" style="168" customWidth="1"/>
    <col min="6666" max="6911" width="9.140625" style="168"/>
    <col min="6912" max="6912" width="6.42578125" style="168" customWidth="1"/>
    <col min="6913" max="6918" width="9.140625" style="168"/>
    <col min="6919" max="6919" width="6.42578125" style="168" customWidth="1"/>
    <col min="6920" max="6920" width="56.140625" style="168" customWidth="1"/>
    <col min="6921" max="6921" width="33.42578125" style="168" customWidth="1"/>
    <col min="6922" max="7167" width="9.140625" style="168"/>
    <col min="7168" max="7168" width="6.42578125" style="168" customWidth="1"/>
    <col min="7169" max="7174" width="9.140625" style="168"/>
    <col min="7175" max="7175" width="6.42578125" style="168" customWidth="1"/>
    <col min="7176" max="7176" width="56.140625" style="168" customWidth="1"/>
    <col min="7177" max="7177" width="33.42578125" style="168" customWidth="1"/>
    <col min="7178" max="7423" width="9.140625" style="168"/>
    <col min="7424" max="7424" width="6.42578125" style="168" customWidth="1"/>
    <col min="7425" max="7430" width="9.140625" style="168"/>
    <col min="7431" max="7431" width="6.42578125" style="168" customWidth="1"/>
    <col min="7432" max="7432" width="56.140625" style="168" customWidth="1"/>
    <col min="7433" max="7433" width="33.42578125" style="168" customWidth="1"/>
    <col min="7434" max="7679" width="9.140625" style="168"/>
    <col min="7680" max="7680" width="6.42578125" style="168" customWidth="1"/>
    <col min="7681" max="7686" width="9.140625" style="168"/>
    <col min="7687" max="7687" width="6.42578125" style="168" customWidth="1"/>
    <col min="7688" max="7688" width="56.140625" style="168" customWidth="1"/>
    <col min="7689" max="7689" width="33.42578125" style="168" customWidth="1"/>
    <col min="7690" max="7935" width="9.140625" style="168"/>
    <col min="7936" max="7936" width="6.42578125" style="168" customWidth="1"/>
    <col min="7937" max="7942" width="9.140625" style="168"/>
    <col min="7943" max="7943" width="6.42578125" style="168" customWidth="1"/>
    <col min="7944" max="7944" width="56.140625" style="168" customWidth="1"/>
    <col min="7945" max="7945" width="33.42578125" style="168" customWidth="1"/>
    <col min="7946" max="8191" width="9.140625" style="168"/>
    <col min="8192" max="8192" width="6.42578125" style="168" customWidth="1"/>
    <col min="8193" max="8198" width="9.140625" style="168"/>
    <col min="8199" max="8199" width="6.42578125" style="168" customWidth="1"/>
    <col min="8200" max="8200" width="56.140625" style="168" customWidth="1"/>
    <col min="8201" max="8201" width="33.42578125" style="168" customWidth="1"/>
    <col min="8202" max="8447" width="9.140625" style="168"/>
    <col min="8448" max="8448" width="6.42578125" style="168" customWidth="1"/>
    <col min="8449" max="8454" width="9.140625" style="168"/>
    <col min="8455" max="8455" width="6.42578125" style="168" customWidth="1"/>
    <col min="8456" max="8456" width="56.140625" style="168" customWidth="1"/>
    <col min="8457" max="8457" width="33.42578125" style="168" customWidth="1"/>
    <col min="8458" max="8703" width="9.140625" style="168"/>
    <col min="8704" max="8704" width="6.42578125" style="168" customWidth="1"/>
    <col min="8705" max="8710" width="9.140625" style="168"/>
    <col min="8711" max="8711" width="6.42578125" style="168" customWidth="1"/>
    <col min="8712" max="8712" width="56.140625" style="168" customWidth="1"/>
    <col min="8713" max="8713" width="33.42578125" style="168" customWidth="1"/>
    <col min="8714" max="8959" width="9.140625" style="168"/>
    <col min="8960" max="8960" width="6.42578125" style="168" customWidth="1"/>
    <col min="8961" max="8966" width="9.140625" style="168"/>
    <col min="8967" max="8967" width="6.42578125" style="168" customWidth="1"/>
    <col min="8968" max="8968" width="56.140625" style="168" customWidth="1"/>
    <col min="8969" max="8969" width="33.42578125" style="168" customWidth="1"/>
    <col min="8970" max="9215" width="9.140625" style="168"/>
    <col min="9216" max="9216" width="6.42578125" style="168" customWidth="1"/>
    <col min="9217" max="9222" width="9.140625" style="168"/>
    <col min="9223" max="9223" width="6.42578125" style="168" customWidth="1"/>
    <col min="9224" max="9224" width="56.140625" style="168" customWidth="1"/>
    <col min="9225" max="9225" width="33.42578125" style="168" customWidth="1"/>
    <col min="9226" max="9471" width="9.140625" style="168"/>
    <col min="9472" max="9472" width="6.42578125" style="168" customWidth="1"/>
    <col min="9473" max="9478" width="9.140625" style="168"/>
    <col min="9479" max="9479" width="6.42578125" style="168" customWidth="1"/>
    <col min="9480" max="9480" width="56.140625" style="168" customWidth="1"/>
    <col min="9481" max="9481" width="33.42578125" style="168" customWidth="1"/>
    <col min="9482" max="9727" width="9.140625" style="168"/>
    <col min="9728" max="9728" width="6.42578125" style="168" customWidth="1"/>
    <col min="9729" max="9734" width="9.140625" style="168"/>
    <col min="9735" max="9735" width="6.42578125" style="168" customWidth="1"/>
    <col min="9736" max="9736" width="56.140625" style="168" customWidth="1"/>
    <col min="9737" max="9737" width="33.42578125" style="168" customWidth="1"/>
    <col min="9738" max="9983" width="9.140625" style="168"/>
    <col min="9984" max="9984" width="6.42578125" style="168" customWidth="1"/>
    <col min="9985" max="9990" width="9.140625" style="168"/>
    <col min="9991" max="9991" width="6.42578125" style="168" customWidth="1"/>
    <col min="9992" max="9992" width="56.140625" style="168" customWidth="1"/>
    <col min="9993" max="9993" width="33.42578125" style="168" customWidth="1"/>
    <col min="9994" max="10239" width="9.140625" style="168"/>
    <col min="10240" max="10240" width="6.42578125" style="168" customWidth="1"/>
    <col min="10241" max="10246" width="9.140625" style="168"/>
    <col min="10247" max="10247" width="6.42578125" style="168" customWidth="1"/>
    <col min="10248" max="10248" width="56.140625" style="168" customWidth="1"/>
    <col min="10249" max="10249" width="33.42578125" style="168" customWidth="1"/>
    <col min="10250" max="10495" width="9.140625" style="168"/>
    <col min="10496" max="10496" width="6.42578125" style="168" customWidth="1"/>
    <col min="10497" max="10502" width="9.140625" style="168"/>
    <col min="10503" max="10503" width="6.42578125" style="168" customWidth="1"/>
    <col min="10504" max="10504" width="56.140625" style="168" customWidth="1"/>
    <col min="10505" max="10505" width="33.42578125" style="168" customWidth="1"/>
    <col min="10506" max="10751" width="9.140625" style="168"/>
    <col min="10752" max="10752" width="6.42578125" style="168" customWidth="1"/>
    <col min="10753" max="10758" width="9.140625" style="168"/>
    <col min="10759" max="10759" width="6.42578125" style="168" customWidth="1"/>
    <col min="10760" max="10760" width="56.140625" style="168" customWidth="1"/>
    <col min="10761" max="10761" width="33.42578125" style="168" customWidth="1"/>
    <col min="10762" max="11007" width="9.140625" style="168"/>
    <col min="11008" max="11008" width="6.42578125" style="168" customWidth="1"/>
    <col min="11009" max="11014" width="9.140625" style="168"/>
    <col min="11015" max="11015" width="6.42578125" style="168" customWidth="1"/>
    <col min="11016" max="11016" width="56.140625" style="168" customWidth="1"/>
    <col min="11017" max="11017" width="33.42578125" style="168" customWidth="1"/>
    <col min="11018" max="11263" width="9.140625" style="168"/>
    <col min="11264" max="11264" width="6.42578125" style="168" customWidth="1"/>
    <col min="11265" max="11270" width="9.140625" style="168"/>
    <col min="11271" max="11271" width="6.42578125" style="168" customWidth="1"/>
    <col min="11272" max="11272" width="56.140625" style="168" customWidth="1"/>
    <col min="11273" max="11273" width="33.42578125" style="168" customWidth="1"/>
    <col min="11274" max="11519" width="9.140625" style="168"/>
    <col min="11520" max="11520" width="6.42578125" style="168" customWidth="1"/>
    <col min="11521" max="11526" width="9.140625" style="168"/>
    <col min="11527" max="11527" width="6.42578125" style="168" customWidth="1"/>
    <col min="11528" max="11528" width="56.140625" style="168" customWidth="1"/>
    <col min="11529" max="11529" width="33.42578125" style="168" customWidth="1"/>
    <col min="11530" max="11775" width="9.140625" style="168"/>
    <col min="11776" max="11776" width="6.42578125" style="168" customWidth="1"/>
    <col min="11777" max="11782" width="9.140625" style="168"/>
    <col min="11783" max="11783" width="6.42578125" style="168" customWidth="1"/>
    <col min="11784" max="11784" width="56.140625" style="168" customWidth="1"/>
    <col min="11785" max="11785" width="33.42578125" style="168" customWidth="1"/>
    <col min="11786" max="12031" width="9.140625" style="168"/>
    <col min="12032" max="12032" width="6.42578125" style="168" customWidth="1"/>
    <col min="12033" max="12038" width="9.140625" style="168"/>
    <col min="12039" max="12039" width="6.42578125" style="168" customWidth="1"/>
    <col min="12040" max="12040" width="56.140625" style="168" customWidth="1"/>
    <col min="12041" max="12041" width="33.42578125" style="168" customWidth="1"/>
    <col min="12042" max="12287" width="9.140625" style="168"/>
    <col min="12288" max="12288" width="6.42578125" style="168" customWidth="1"/>
    <col min="12289" max="12294" width="9.140625" style="168"/>
    <col min="12295" max="12295" width="6.42578125" style="168" customWidth="1"/>
    <col min="12296" max="12296" width="56.140625" style="168" customWidth="1"/>
    <col min="12297" max="12297" width="33.42578125" style="168" customWidth="1"/>
    <col min="12298" max="12543" width="9.140625" style="168"/>
    <col min="12544" max="12544" width="6.42578125" style="168" customWidth="1"/>
    <col min="12545" max="12550" width="9.140625" style="168"/>
    <col min="12551" max="12551" width="6.42578125" style="168" customWidth="1"/>
    <col min="12552" max="12552" width="56.140625" style="168" customWidth="1"/>
    <col min="12553" max="12553" width="33.42578125" style="168" customWidth="1"/>
    <col min="12554" max="12799" width="9.140625" style="168"/>
    <col min="12800" max="12800" width="6.42578125" style="168" customWidth="1"/>
    <col min="12801" max="12806" width="9.140625" style="168"/>
    <col min="12807" max="12807" width="6.42578125" style="168" customWidth="1"/>
    <col min="12808" max="12808" width="56.140625" style="168" customWidth="1"/>
    <col min="12809" max="12809" width="33.42578125" style="168" customWidth="1"/>
    <col min="12810" max="13055" width="9.140625" style="168"/>
    <col min="13056" max="13056" width="6.42578125" style="168" customWidth="1"/>
    <col min="13057" max="13062" width="9.140625" style="168"/>
    <col min="13063" max="13063" width="6.42578125" style="168" customWidth="1"/>
    <col min="13064" max="13064" width="56.140625" style="168" customWidth="1"/>
    <col min="13065" max="13065" width="33.42578125" style="168" customWidth="1"/>
    <col min="13066" max="13311" width="9.140625" style="168"/>
    <col min="13312" max="13312" width="6.42578125" style="168" customWidth="1"/>
    <col min="13313" max="13318" width="9.140625" style="168"/>
    <col min="13319" max="13319" width="6.42578125" style="168" customWidth="1"/>
    <col min="13320" max="13320" width="56.140625" style="168" customWidth="1"/>
    <col min="13321" max="13321" width="33.42578125" style="168" customWidth="1"/>
    <col min="13322" max="13567" width="9.140625" style="168"/>
    <col min="13568" max="13568" width="6.42578125" style="168" customWidth="1"/>
    <col min="13569" max="13574" width="9.140625" style="168"/>
    <col min="13575" max="13575" width="6.42578125" style="168" customWidth="1"/>
    <col min="13576" max="13576" width="56.140625" style="168" customWidth="1"/>
    <col min="13577" max="13577" width="33.42578125" style="168" customWidth="1"/>
    <col min="13578" max="13823" width="9.140625" style="168"/>
    <col min="13824" max="13824" width="6.42578125" style="168" customWidth="1"/>
    <col min="13825" max="13830" width="9.140625" style="168"/>
    <col min="13831" max="13831" width="6.42578125" style="168" customWidth="1"/>
    <col min="13832" max="13832" width="56.140625" style="168" customWidth="1"/>
    <col min="13833" max="13833" width="33.42578125" style="168" customWidth="1"/>
    <col min="13834" max="14079" width="9.140625" style="168"/>
    <col min="14080" max="14080" width="6.42578125" style="168" customWidth="1"/>
    <col min="14081" max="14086" width="9.140625" style="168"/>
    <col min="14087" max="14087" width="6.42578125" style="168" customWidth="1"/>
    <col min="14088" max="14088" width="56.140625" style="168" customWidth="1"/>
    <col min="14089" max="14089" width="33.42578125" style="168" customWidth="1"/>
    <col min="14090" max="14335" width="9.140625" style="168"/>
    <col min="14336" max="14336" width="6.42578125" style="168" customWidth="1"/>
    <col min="14337" max="14342" width="9.140625" style="168"/>
    <col min="14343" max="14343" width="6.42578125" style="168" customWidth="1"/>
    <col min="14344" max="14344" width="56.140625" style="168" customWidth="1"/>
    <col min="14345" max="14345" width="33.42578125" style="168" customWidth="1"/>
    <col min="14346" max="14591" width="9.140625" style="168"/>
    <col min="14592" max="14592" width="6.42578125" style="168" customWidth="1"/>
    <col min="14593" max="14598" width="9.140625" style="168"/>
    <col min="14599" max="14599" width="6.42578125" style="168" customWidth="1"/>
    <col min="14600" max="14600" width="56.140625" style="168" customWidth="1"/>
    <col min="14601" max="14601" width="33.42578125" style="168" customWidth="1"/>
    <col min="14602" max="14847" width="9.140625" style="168"/>
    <col min="14848" max="14848" width="6.42578125" style="168" customWidth="1"/>
    <col min="14849" max="14854" width="9.140625" style="168"/>
    <col min="14855" max="14855" width="6.42578125" style="168" customWidth="1"/>
    <col min="14856" max="14856" width="56.140625" style="168" customWidth="1"/>
    <col min="14857" max="14857" width="33.42578125" style="168" customWidth="1"/>
    <col min="14858" max="15103" width="9.140625" style="168"/>
    <col min="15104" max="15104" width="6.42578125" style="168" customWidth="1"/>
    <col min="15105" max="15110" width="9.140625" style="168"/>
    <col min="15111" max="15111" width="6.42578125" style="168" customWidth="1"/>
    <col min="15112" max="15112" width="56.140625" style="168" customWidth="1"/>
    <col min="15113" max="15113" width="33.42578125" style="168" customWidth="1"/>
    <col min="15114" max="15359" width="9.140625" style="168"/>
    <col min="15360" max="15360" width="6.42578125" style="168" customWidth="1"/>
    <col min="15361" max="15366" width="9.140625" style="168"/>
    <col min="15367" max="15367" width="6.42578125" style="168" customWidth="1"/>
    <col min="15368" max="15368" width="56.140625" style="168" customWidth="1"/>
    <col min="15369" max="15369" width="33.42578125" style="168" customWidth="1"/>
    <col min="15370" max="15615" width="9.140625" style="168"/>
    <col min="15616" max="15616" width="6.42578125" style="168" customWidth="1"/>
    <col min="15617" max="15622" width="9.140625" style="168"/>
    <col min="15623" max="15623" width="6.42578125" style="168" customWidth="1"/>
    <col min="15624" max="15624" width="56.140625" style="168" customWidth="1"/>
    <col min="15625" max="15625" width="33.42578125" style="168" customWidth="1"/>
    <col min="15626" max="15871" width="9.140625" style="168"/>
    <col min="15872" max="15872" width="6.42578125" style="168" customWidth="1"/>
    <col min="15873" max="15878" width="9.140625" style="168"/>
    <col min="15879" max="15879" width="6.42578125" style="168" customWidth="1"/>
    <col min="15880" max="15880" width="56.140625" style="168" customWidth="1"/>
    <col min="15881" max="15881" width="33.42578125" style="168" customWidth="1"/>
    <col min="15882" max="16127" width="9.140625" style="168"/>
    <col min="16128" max="16128" width="6.42578125" style="168" customWidth="1"/>
    <col min="16129" max="16134" width="9.140625" style="168"/>
    <col min="16135" max="16135" width="6.42578125" style="168" customWidth="1"/>
    <col min="16136" max="16136" width="56.140625" style="168" customWidth="1"/>
    <col min="16137" max="16137" width="33.42578125" style="168" customWidth="1"/>
    <col min="16138" max="16384" width="9.140625" style="168"/>
  </cols>
  <sheetData>
    <row r="1" spans="1:12" ht="12.75" thickBot="1"/>
    <row r="2" spans="1:12" ht="24" customHeight="1">
      <c r="A2" s="788" t="s">
        <v>93</v>
      </c>
      <c r="B2" s="789"/>
      <c r="C2" s="795" t="s">
        <v>94</v>
      </c>
      <c r="D2" s="795" t="s">
        <v>95</v>
      </c>
      <c r="E2" s="795" t="s">
        <v>96</v>
      </c>
      <c r="F2" s="795" t="s">
        <v>97</v>
      </c>
      <c r="H2" s="795" t="s">
        <v>98</v>
      </c>
      <c r="I2" s="795" t="s">
        <v>99</v>
      </c>
      <c r="J2" s="795" t="s">
        <v>100</v>
      </c>
    </row>
    <row r="3" spans="1:12" ht="13.5" customHeight="1" thickBot="1">
      <c r="A3" s="790"/>
      <c r="B3" s="791"/>
      <c r="C3" s="796"/>
      <c r="D3" s="796"/>
      <c r="E3" s="796"/>
      <c r="F3" s="796"/>
      <c r="H3" s="796"/>
      <c r="I3" s="796"/>
      <c r="J3" s="796"/>
    </row>
    <row r="4" spans="1:12" ht="13.5" customHeight="1">
      <c r="A4" s="803" t="s">
        <v>101</v>
      </c>
      <c r="B4" s="804"/>
      <c r="C4" s="169">
        <v>29448</v>
      </c>
      <c r="D4" s="703">
        <v>0.30359999999999998</v>
      </c>
      <c r="E4" s="170">
        <v>2729919508.1500001</v>
      </c>
      <c r="F4" s="707">
        <v>0.28770000000000001</v>
      </c>
      <c r="H4" s="782" t="s">
        <v>102</v>
      </c>
      <c r="I4" s="171">
        <v>0</v>
      </c>
      <c r="J4" s="172">
        <v>0</v>
      </c>
    </row>
    <row r="5" spans="1:12">
      <c r="A5" s="797" t="s">
        <v>103</v>
      </c>
      <c r="B5" s="798"/>
      <c r="C5" s="173">
        <v>9624</v>
      </c>
      <c r="D5" s="704">
        <v>9.9199999999999997E-2</v>
      </c>
      <c r="E5" s="174">
        <v>856997249.91999996</v>
      </c>
      <c r="F5" s="708">
        <v>9.0299999999999991E-2</v>
      </c>
      <c r="H5" s="780" t="s">
        <v>527</v>
      </c>
      <c r="I5" s="172">
        <v>1070</v>
      </c>
      <c r="J5" s="172">
        <v>124582169.730001</v>
      </c>
    </row>
    <row r="6" spans="1:12" ht="12.75" thickBot="1">
      <c r="A6" s="797" t="s">
        <v>104</v>
      </c>
      <c r="B6" s="798"/>
      <c r="C6" s="173">
        <v>660</v>
      </c>
      <c r="D6" s="704">
        <v>6.8000000000000005E-3</v>
      </c>
      <c r="E6" s="174">
        <v>30698020.969999999</v>
      </c>
      <c r="F6" s="708">
        <v>3.2000000000000002E-3</v>
      </c>
      <c r="H6" s="781" t="s">
        <v>105</v>
      </c>
      <c r="I6" s="175">
        <v>486</v>
      </c>
      <c r="J6" s="175">
        <v>56986059.390000001</v>
      </c>
    </row>
    <row r="7" spans="1:12">
      <c r="A7" s="797" t="s">
        <v>106</v>
      </c>
      <c r="B7" s="798"/>
      <c r="C7" s="173">
        <v>57136</v>
      </c>
      <c r="D7" s="704">
        <v>0.58909999999999996</v>
      </c>
      <c r="E7" s="174">
        <v>5862880343.8999996</v>
      </c>
      <c r="F7" s="708">
        <v>0.6179</v>
      </c>
    </row>
    <row r="8" spans="1:12" ht="12.75" customHeight="1">
      <c r="A8" s="797" t="s">
        <v>107</v>
      </c>
      <c r="B8" s="798"/>
      <c r="C8" s="173">
        <v>128</v>
      </c>
      <c r="D8" s="704">
        <v>1.2999999999999999E-3</v>
      </c>
      <c r="E8" s="174">
        <v>7291700.5800000001</v>
      </c>
      <c r="F8" s="708">
        <v>8.0000000000000004E-4</v>
      </c>
      <c r="H8" s="176"/>
      <c r="I8" s="176"/>
      <c r="J8" s="176"/>
    </row>
    <row r="9" spans="1:12" ht="11.25" customHeight="1" thickBot="1">
      <c r="A9" s="799" t="s">
        <v>108</v>
      </c>
      <c r="B9" s="800"/>
      <c r="C9" s="177">
        <v>0</v>
      </c>
      <c r="D9" s="705">
        <v>0</v>
      </c>
      <c r="E9" s="178">
        <v>0</v>
      </c>
      <c r="F9" s="709">
        <v>0</v>
      </c>
      <c r="H9" s="176"/>
      <c r="I9" s="176"/>
      <c r="J9" s="176"/>
    </row>
    <row r="10" spans="1:12" ht="12.75" thickBot="1">
      <c r="A10" s="801" t="s">
        <v>74</v>
      </c>
      <c r="B10" s="802"/>
      <c r="C10" s="179">
        <v>96996</v>
      </c>
      <c r="D10" s="706">
        <v>1</v>
      </c>
      <c r="E10" s="180">
        <v>9487786823.5200005</v>
      </c>
      <c r="F10" s="710">
        <v>1</v>
      </c>
      <c r="G10" s="176"/>
      <c r="I10" s="176"/>
      <c r="J10" s="176"/>
    </row>
    <row r="11" spans="1:12">
      <c r="A11" s="181"/>
      <c r="B11" s="76"/>
      <c r="C11" s="182"/>
      <c r="D11" s="183"/>
      <c r="E11" s="182"/>
      <c r="F11" s="711"/>
      <c r="H11" s="184"/>
      <c r="I11" s="184"/>
      <c r="J11" s="185"/>
    </row>
    <row r="12" spans="1:12" ht="12.75" thickBot="1">
      <c r="G12" s="186"/>
      <c r="H12" s="187"/>
      <c r="I12" s="187"/>
      <c r="J12" s="187"/>
      <c r="K12" s="187"/>
      <c r="L12" s="187"/>
    </row>
    <row r="13" spans="1:12" ht="12" customHeight="1">
      <c r="A13" s="788" t="s">
        <v>109</v>
      </c>
      <c r="B13" s="789"/>
      <c r="C13" s="795" t="s">
        <v>94</v>
      </c>
      <c r="D13" s="795" t="s">
        <v>95</v>
      </c>
      <c r="E13" s="795" t="s">
        <v>96</v>
      </c>
      <c r="F13" s="795" t="s">
        <v>97</v>
      </c>
      <c r="G13" s="188"/>
      <c r="H13" s="795" t="s">
        <v>110</v>
      </c>
      <c r="I13" s="795" t="s">
        <v>111</v>
      </c>
      <c r="J13" s="795" t="s">
        <v>112</v>
      </c>
      <c r="K13" s="795" t="s">
        <v>113</v>
      </c>
    </row>
    <row r="14" spans="1:12" ht="25.5" customHeight="1" thickBot="1">
      <c r="A14" s="790"/>
      <c r="B14" s="791"/>
      <c r="C14" s="796"/>
      <c r="D14" s="796"/>
      <c r="E14" s="796"/>
      <c r="F14" s="796"/>
      <c r="G14" s="189"/>
      <c r="H14" s="796"/>
      <c r="I14" s="796"/>
      <c r="J14" s="796"/>
      <c r="K14" s="796"/>
    </row>
    <row r="15" spans="1:12" ht="13.5" customHeight="1" thickBot="1">
      <c r="A15" s="782" t="s">
        <v>114</v>
      </c>
      <c r="B15" s="190"/>
      <c r="C15" s="79">
        <v>54461</v>
      </c>
      <c r="D15" s="712">
        <v>0.5615</v>
      </c>
      <c r="E15" s="191">
        <v>3919620987.25</v>
      </c>
      <c r="F15" s="718">
        <v>0.41310000000000002</v>
      </c>
      <c r="G15" s="192"/>
      <c r="H15" s="193" t="s">
        <v>115</v>
      </c>
      <c r="I15" s="194"/>
      <c r="J15" s="194"/>
      <c r="K15" s="195"/>
    </row>
    <row r="16" spans="1:12">
      <c r="A16" s="780" t="s">
        <v>116</v>
      </c>
      <c r="B16" s="187"/>
      <c r="C16" s="196">
        <v>42535</v>
      </c>
      <c r="D16" s="713">
        <v>0.4385</v>
      </c>
      <c r="E16" s="197">
        <v>5568165836.2700005</v>
      </c>
      <c r="F16" s="716">
        <v>0.58689999999999998</v>
      </c>
      <c r="G16" s="192"/>
      <c r="H16" s="162" t="s">
        <v>117</v>
      </c>
      <c r="I16" s="198">
        <v>1.8777937222393723E-2</v>
      </c>
      <c r="J16" s="199">
        <v>1.9588918433412806E-2</v>
      </c>
      <c r="K16" s="200">
        <v>0.24778627950334142</v>
      </c>
    </row>
    <row r="17" spans="1:12" ht="12.75" thickBot="1">
      <c r="A17" s="201" t="s">
        <v>107</v>
      </c>
      <c r="B17" s="114"/>
      <c r="C17" s="177">
        <v>0</v>
      </c>
      <c r="D17" s="714">
        <v>0</v>
      </c>
      <c r="E17" s="177">
        <v>0</v>
      </c>
      <c r="F17" s="719">
        <v>0</v>
      </c>
      <c r="G17" s="192"/>
      <c r="H17" s="162" t="s">
        <v>118</v>
      </c>
      <c r="I17" s="202">
        <v>1.9763564912105243E-2</v>
      </c>
      <c r="J17" s="203">
        <v>2.0532867238556681E-2</v>
      </c>
      <c r="K17" s="204">
        <v>0.26550000000000001</v>
      </c>
    </row>
    <row r="18" spans="1:12" ht="12.75" thickBot="1">
      <c r="A18" s="205" t="s">
        <v>74</v>
      </c>
      <c r="B18" s="206"/>
      <c r="C18" s="208">
        <v>96996</v>
      </c>
      <c r="D18" s="715">
        <v>1</v>
      </c>
      <c r="E18" s="208">
        <v>9487786823.5200005</v>
      </c>
      <c r="F18" s="715">
        <v>1</v>
      </c>
      <c r="G18" s="126"/>
      <c r="H18" s="209" t="s">
        <v>119</v>
      </c>
      <c r="I18" s="210"/>
      <c r="J18" s="211"/>
      <c r="K18" s="212"/>
    </row>
    <row r="19" spans="1:12" ht="12" customHeight="1">
      <c r="A19" s="45"/>
      <c r="B19" s="187"/>
      <c r="C19" s="213"/>
      <c r="D19" s="214"/>
      <c r="E19" s="213"/>
      <c r="F19" s="214"/>
      <c r="G19" s="126"/>
      <c r="H19" s="162" t="s">
        <v>117</v>
      </c>
      <c r="I19" s="198">
        <v>1.1451346226403487E-2</v>
      </c>
      <c r="J19" s="199">
        <v>1.242670362135247E-2</v>
      </c>
      <c r="K19" s="200">
        <v>0.17893728503307627</v>
      </c>
    </row>
    <row r="20" spans="1:12" ht="12.75" thickBot="1">
      <c r="G20" s="126"/>
      <c r="H20" s="215" t="s">
        <v>118</v>
      </c>
      <c r="I20" s="202">
        <v>1.2306797222983635E-2</v>
      </c>
      <c r="J20" s="203">
        <v>1.3646276512273268E-2</v>
      </c>
      <c r="K20" s="204">
        <v>0.19969999999999999</v>
      </c>
      <c r="L20" s="187"/>
    </row>
    <row r="21" spans="1:12" ht="12" customHeight="1">
      <c r="A21" s="788" t="s">
        <v>120</v>
      </c>
      <c r="B21" s="789"/>
      <c r="C21" s="795" t="s">
        <v>94</v>
      </c>
      <c r="D21" s="795" t="s">
        <v>95</v>
      </c>
      <c r="E21" s="795" t="s">
        <v>96</v>
      </c>
      <c r="F21" s="795" t="s">
        <v>97</v>
      </c>
      <c r="G21" s="188"/>
    </row>
    <row r="22" spans="1:12" ht="25.5" customHeight="1" thickBot="1">
      <c r="A22" s="790"/>
      <c r="B22" s="791"/>
      <c r="C22" s="796"/>
      <c r="D22" s="796"/>
      <c r="E22" s="796"/>
      <c r="F22" s="796"/>
      <c r="G22" s="189"/>
      <c r="H22" s="216"/>
      <c r="I22" s="216"/>
      <c r="J22" s="216"/>
      <c r="K22" s="216"/>
    </row>
    <row r="23" spans="1:12">
      <c r="A23" s="782" t="s">
        <v>121</v>
      </c>
      <c r="B23" s="138"/>
      <c r="C23" s="217">
        <v>38734</v>
      </c>
      <c r="D23" s="716">
        <v>0.39929999999999999</v>
      </c>
      <c r="E23" s="218">
        <v>4249189673.4099998</v>
      </c>
      <c r="F23" s="716">
        <v>0.44789999999999996</v>
      </c>
      <c r="G23" s="189"/>
      <c r="H23" s="97"/>
      <c r="I23" s="219"/>
      <c r="J23" s="220"/>
      <c r="K23" s="219"/>
    </row>
    <row r="24" spans="1:12" ht="12.75" thickBot="1">
      <c r="A24" s="780" t="s">
        <v>528</v>
      </c>
      <c r="B24" s="114"/>
      <c r="C24" s="221">
        <v>58262</v>
      </c>
      <c r="D24" s="716">
        <v>0.60070000000000001</v>
      </c>
      <c r="E24" s="222">
        <v>5238597150.1099997</v>
      </c>
      <c r="F24" s="716">
        <v>0.55210000000000004</v>
      </c>
      <c r="G24" s="189"/>
      <c r="H24" s="97"/>
      <c r="I24" s="219"/>
      <c r="J24" s="220"/>
      <c r="K24" s="219"/>
    </row>
    <row r="25" spans="1:12" ht="12.75" thickBot="1">
      <c r="A25" s="205" t="s">
        <v>74</v>
      </c>
      <c r="B25" s="105"/>
      <c r="C25" s="223">
        <v>96996</v>
      </c>
      <c r="D25" s="717">
        <v>1</v>
      </c>
      <c r="E25" s="208">
        <v>9487786823.5200005</v>
      </c>
      <c r="F25" s="717">
        <v>1</v>
      </c>
      <c r="G25" s="126"/>
    </row>
    <row r="26" spans="1:12">
      <c r="A26" s="45"/>
      <c r="B26" s="101"/>
      <c r="C26" s="224"/>
      <c r="D26" s="225"/>
      <c r="E26" s="224"/>
      <c r="F26" s="225"/>
      <c r="G26" s="126"/>
    </row>
    <row r="27" spans="1:12" ht="12.75" thickBot="1"/>
    <row r="28" spans="1:12" ht="12" customHeight="1">
      <c r="A28" s="788" t="s">
        <v>122</v>
      </c>
      <c r="B28" s="789"/>
      <c r="C28" s="795" t="s">
        <v>94</v>
      </c>
      <c r="D28" s="795" t="s">
        <v>95</v>
      </c>
      <c r="E28" s="795" t="s">
        <v>96</v>
      </c>
      <c r="F28" s="795" t="s">
        <v>97</v>
      </c>
      <c r="H28" s="788" t="s">
        <v>123</v>
      </c>
      <c r="I28" s="789"/>
    </row>
    <row r="29" spans="1:12" ht="27.75" customHeight="1" thickBot="1">
      <c r="A29" s="790"/>
      <c r="B29" s="791"/>
      <c r="C29" s="796"/>
      <c r="D29" s="796"/>
      <c r="E29" s="796"/>
      <c r="F29" s="796"/>
      <c r="H29" s="790"/>
      <c r="I29" s="791"/>
    </row>
    <row r="30" spans="1:12">
      <c r="A30" s="226" t="s">
        <v>124</v>
      </c>
      <c r="B30" s="227"/>
      <c r="C30" s="228">
        <v>30362</v>
      </c>
      <c r="D30" s="720">
        <v>0.313</v>
      </c>
      <c r="E30" s="228">
        <v>800676877.02999997</v>
      </c>
      <c r="F30" s="723">
        <v>8.4399999999999989E-2</v>
      </c>
      <c r="H30" s="229" t="s">
        <v>125</v>
      </c>
      <c r="I30" s="230">
        <v>4.7399999999999998E-2</v>
      </c>
    </row>
    <row r="31" spans="1:12">
      <c r="A31" s="231" t="s">
        <v>126</v>
      </c>
      <c r="B31" s="120"/>
      <c r="C31" s="232">
        <v>27905</v>
      </c>
      <c r="D31" s="721">
        <v>0.28770000000000001</v>
      </c>
      <c r="E31" s="232">
        <v>2056159651.29</v>
      </c>
      <c r="F31" s="724">
        <v>0.2167</v>
      </c>
      <c r="H31" s="233" t="s">
        <v>127</v>
      </c>
      <c r="I31" s="234">
        <v>41183</v>
      </c>
    </row>
    <row r="32" spans="1:12">
      <c r="A32" s="231" t="s">
        <v>128</v>
      </c>
      <c r="B32" s="120"/>
      <c r="C32" s="232">
        <v>19629</v>
      </c>
      <c r="D32" s="721">
        <v>0.2024</v>
      </c>
      <c r="E32" s="232">
        <v>2406820453.3800001</v>
      </c>
      <c r="F32" s="724">
        <v>0.25370000000000004</v>
      </c>
      <c r="H32" s="233" t="s">
        <v>129</v>
      </c>
      <c r="I32" s="235">
        <v>4.24E-2</v>
      </c>
      <c r="J32" s="236"/>
    </row>
    <row r="33" spans="1:10" ht="12.75" thickBot="1">
      <c r="A33" s="231" t="s">
        <v>130</v>
      </c>
      <c r="B33" s="120"/>
      <c r="C33" s="232">
        <v>10072</v>
      </c>
      <c r="D33" s="721">
        <v>0.1038</v>
      </c>
      <c r="E33" s="232">
        <v>1724406292.4400001</v>
      </c>
      <c r="F33" s="724">
        <v>0.18179999999999999</v>
      </c>
      <c r="H33" s="237" t="s">
        <v>131</v>
      </c>
      <c r="I33" s="238">
        <v>39874</v>
      </c>
      <c r="J33" s="236"/>
    </row>
    <row r="34" spans="1:10">
      <c r="A34" s="231" t="s">
        <v>132</v>
      </c>
      <c r="B34" s="120"/>
      <c r="C34" s="232">
        <v>4539</v>
      </c>
      <c r="D34" s="721">
        <v>4.6799999999999994E-2</v>
      </c>
      <c r="E34" s="232">
        <v>1002977135.49</v>
      </c>
      <c r="F34" s="724">
        <v>0.1057</v>
      </c>
    </row>
    <row r="35" spans="1:10">
      <c r="A35" s="231" t="s">
        <v>133</v>
      </c>
      <c r="B35" s="120"/>
      <c r="C35" s="232">
        <v>2057</v>
      </c>
      <c r="D35" s="721">
        <v>2.12E-2</v>
      </c>
      <c r="E35" s="232">
        <v>558505360.88</v>
      </c>
      <c r="F35" s="724">
        <v>5.8899999999999994E-2</v>
      </c>
    </row>
    <row r="36" spans="1:10" ht="12.75" customHeight="1">
      <c r="A36" s="231" t="s">
        <v>134</v>
      </c>
      <c r="B36" s="120"/>
      <c r="C36" s="232">
        <v>1028</v>
      </c>
      <c r="D36" s="721">
        <v>1.06E-2</v>
      </c>
      <c r="E36" s="232">
        <v>330124495.51999998</v>
      </c>
      <c r="F36" s="724">
        <v>3.4799999999999998E-2</v>
      </c>
      <c r="H36" s="792"/>
      <c r="I36" s="792"/>
    </row>
    <row r="37" spans="1:10">
      <c r="A37" s="231" t="s">
        <v>135</v>
      </c>
      <c r="B37" s="120"/>
      <c r="C37" s="232">
        <v>523</v>
      </c>
      <c r="D37" s="721">
        <v>5.4000000000000003E-3</v>
      </c>
      <c r="E37" s="232">
        <v>193742358.18000001</v>
      </c>
      <c r="F37" s="724">
        <v>2.0400000000000001E-2</v>
      </c>
      <c r="H37" s="792"/>
      <c r="I37" s="792"/>
    </row>
    <row r="38" spans="1:10">
      <c r="A38" s="231" t="s">
        <v>136</v>
      </c>
      <c r="B38" s="120"/>
      <c r="C38" s="232">
        <v>309</v>
      </c>
      <c r="D38" s="721">
        <v>3.2000000000000002E-3</v>
      </c>
      <c r="E38" s="232">
        <v>130410120.25</v>
      </c>
      <c r="F38" s="724">
        <v>1.37E-2</v>
      </c>
      <c r="G38" s="239"/>
      <c r="H38" s="110"/>
      <c r="I38" s="240"/>
    </row>
    <row r="39" spans="1:10">
      <c r="A39" s="231" t="s">
        <v>137</v>
      </c>
      <c r="B39" s="120"/>
      <c r="C39" s="232">
        <v>236</v>
      </c>
      <c r="D39" s="721">
        <v>2.3999999999999998E-3</v>
      </c>
      <c r="E39" s="232">
        <v>111489611.77</v>
      </c>
      <c r="F39" s="724">
        <v>1.18E-2</v>
      </c>
      <c r="G39" s="239"/>
      <c r="H39" s="110"/>
      <c r="I39" s="241"/>
    </row>
    <row r="40" spans="1:10" ht="12" customHeight="1">
      <c r="A40" s="231" t="s">
        <v>138</v>
      </c>
      <c r="B40" s="120"/>
      <c r="C40" s="232">
        <v>136</v>
      </c>
      <c r="D40" s="721">
        <v>1.4000000000000002E-3</v>
      </c>
      <c r="E40" s="232">
        <v>70134395.609999999</v>
      </c>
      <c r="F40" s="724">
        <v>7.4000000000000003E-3</v>
      </c>
      <c r="G40" s="239"/>
      <c r="H40" s="110"/>
      <c r="I40" s="240"/>
    </row>
    <row r="41" spans="1:10">
      <c r="A41" s="231" t="s">
        <v>139</v>
      </c>
      <c r="B41" s="120"/>
      <c r="C41" s="232">
        <v>52</v>
      </c>
      <c r="D41" s="721">
        <v>5.0000000000000001E-4</v>
      </c>
      <c r="E41" s="232">
        <v>29661884.510000002</v>
      </c>
      <c r="F41" s="724">
        <v>3.0999999999999999E-3</v>
      </c>
      <c r="G41" s="239"/>
      <c r="H41" s="110"/>
      <c r="I41" s="241"/>
    </row>
    <row r="42" spans="1:10">
      <c r="A42" s="231" t="s">
        <v>140</v>
      </c>
      <c r="B42" s="120"/>
      <c r="C42" s="232">
        <v>46</v>
      </c>
      <c r="D42" s="721">
        <v>5.0000000000000001E-4</v>
      </c>
      <c r="E42" s="232">
        <v>28708242.530000001</v>
      </c>
      <c r="F42" s="724">
        <v>3.0000000000000001E-3</v>
      </c>
    </row>
    <row r="43" spans="1:10">
      <c r="A43" s="231" t="s">
        <v>141</v>
      </c>
      <c r="B43" s="120"/>
      <c r="C43" s="232">
        <v>22</v>
      </c>
      <c r="D43" s="721">
        <v>2.0000000000000001E-4</v>
      </c>
      <c r="E43" s="232">
        <v>14651187.57</v>
      </c>
      <c r="F43" s="724">
        <v>1.5E-3</v>
      </c>
    </row>
    <row r="44" spans="1:10">
      <c r="A44" s="231" t="s">
        <v>142</v>
      </c>
      <c r="B44" s="120"/>
      <c r="C44" s="232">
        <v>19</v>
      </c>
      <c r="D44" s="721">
        <v>2.0000000000000001E-4</v>
      </c>
      <c r="E44" s="232">
        <v>13666109.73</v>
      </c>
      <c r="F44" s="724">
        <v>1.4000000000000002E-3</v>
      </c>
    </row>
    <row r="45" spans="1:10">
      <c r="A45" s="231" t="s">
        <v>143</v>
      </c>
      <c r="B45" s="120"/>
      <c r="C45" s="232">
        <v>8</v>
      </c>
      <c r="D45" s="721">
        <v>1E-4</v>
      </c>
      <c r="E45" s="232">
        <v>6158992.2999999998</v>
      </c>
      <c r="F45" s="724">
        <v>5.9999999999999995E-4</v>
      </c>
    </row>
    <row r="46" spans="1:10">
      <c r="A46" s="231" t="s">
        <v>144</v>
      </c>
      <c r="B46" s="120"/>
      <c r="C46" s="232">
        <v>6</v>
      </c>
      <c r="D46" s="721">
        <v>1E-4</v>
      </c>
      <c r="E46" s="232">
        <v>4875595.22</v>
      </c>
      <c r="F46" s="724">
        <v>5.0000000000000001E-4</v>
      </c>
    </row>
    <row r="47" spans="1:10">
      <c r="A47" s="231" t="s">
        <v>145</v>
      </c>
      <c r="B47" s="120"/>
      <c r="C47" s="232">
        <v>1</v>
      </c>
      <c r="D47" s="721">
        <v>0</v>
      </c>
      <c r="E47" s="232">
        <v>882605.85</v>
      </c>
      <c r="F47" s="724">
        <v>1E-4</v>
      </c>
    </row>
    <row r="48" spans="1:10">
      <c r="A48" s="231" t="s">
        <v>146</v>
      </c>
      <c r="B48" s="120"/>
      <c r="C48" s="232">
        <v>2</v>
      </c>
      <c r="D48" s="721">
        <v>0</v>
      </c>
      <c r="E48" s="232">
        <v>1800963.02</v>
      </c>
      <c r="F48" s="724">
        <v>2.0000000000000001E-4</v>
      </c>
    </row>
    <row r="49" spans="1:6">
      <c r="A49" s="231" t="s">
        <v>147</v>
      </c>
      <c r="B49" s="120"/>
      <c r="C49" s="232">
        <v>1</v>
      </c>
      <c r="D49" s="721">
        <v>0</v>
      </c>
      <c r="E49" s="232">
        <v>957723.53</v>
      </c>
      <c r="F49" s="724">
        <v>1E-4</v>
      </c>
    </row>
    <row r="50" spans="1:6" ht="12.75" thickBot="1">
      <c r="A50" s="242" t="s">
        <v>148</v>
      </c>
      <c r="B50" s="243"/>
      <c r="C50" s="244">
        <v>1</v>
      </c>
      <c r="D50" s="722">
        <v>0</v>
      </c>
      <c r="E50" s="244">
        <v>1000535.08</v>
      </c>
      <c r="F50" s="725">
        <v>1E-4</v>
      </c>
    </row>
    <row r="51" spans="1:6" ht="12.75" thickBot="1">
      <c r="A51" s="205" t="s">
        <v>74</v>
      </c>
      <c r="B51" s="105"/>
      <c r="C51" s="207">
        <v>96996</v>
      </c>
      <c r="D51" s="715">
        <v>1</v>
      </c>
      <c r="E51" s="207">
        <v>9487786823.5200005</v>
      </c>
      <c r="F51" s="715">
        <v>1</v>
      </c>
    </row>
    <row r="52" spans="1:6" ht="12" customHeight="1">
      <c r="A52" s="793" t="s">
        <v>519</v>
      </c>
      <c r="B52" s="793"/>
      <c r="C52" s="793"/>
      <c r="D52" s="793"/>
      <c r="E52" s="793"/>
      <c r="F52" s="793"/>
    </row>
    <row r="53" spans="1:6">
      <c r="A53" s="794"/>
      <c r="B53" s="794"/>
      <c r="C53" s="794"/>
      <c r="D53" s="794"/>
      <c r="E53" s="794"/>
      <c r="F53" s="794"/>
    </row>
    <row r="55" spans="1:6">
      <c r="B55" s="245"/>
    </row>
  </sheetData>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8:I29"/>
    <mergeCell ref="H36:I37"/>
    <mergeCell ref="A52:F53"/>
    <mergeCell ref="A21:B22"/>
    <mergeCell ref="C21:C22"/>
    <mergeCell ref="D21:D22"/>
    <mergeCell ref="E21:E22"/>
    <mergeCell ref="F21:F22"/>
    <mergeCell ref="A28:B29"/>
    <mergeCell ref="C28:C29"/>
    <mergeCell ref="D28:D29"/>
    <mergeCell ref="E28:E29"/>
    <mergeCell ref="F28:F29"/>
  </mergeCells>
  <pageMargins left="0.70866141732283472" right="0.70866141732283472" top="0.74803149606299213" bottom="0.74803149606299213" header="0.31496062992125984" footer="0.31496062992125984"/>
  <pageSetup paperSize="8" scale="86" orientation="landscape" r:id="rId1"/>
  <headerFooter scaleWithDoc="0">
    <oddHeader>&amp;C&amp;8Langton Investors' Report - January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68"/>
  <sheetViews>
    <sheetView view="pageLayout" zoomScale="90" zoomScaleNormal="100" zoomScalePageLayoutView="90" workbookViewId="0">
      <selection activeCell="A24" sqref="A24:P24"/>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14" t="s">
        <v>149</v>
      </c>
      <c r="B2" s="246" t="s">
        <v>55</v>
      </c>
      <c r="C2" s="247" t="s">
        <v>150</v>
      </c>
      <c r="D2" s="248" t="s">
        <v>151</v>
      </c>
      <c r="E2" s="247" t="s">
        <v>150</v>
      </c>
      <c r="G2" s="816" t="s">
        <v>152</v>
      </c>
      <c r="H2" s="817"/>
      <c r="I2" s="247" t="s">
        <v>55</v>
      </c>
      <c r="J2" s="247" t="s">
        <v>150</v>
      </c>
      <c r="K2" s="248" t="s">
        <v>151</v>
      </c>
      <c r="L2" s="247" t="s">
        <v>150</v>
      </c>
    </row>
    <row r="3" spans="1:12" ht="13.5" customHeight="1" thickBot="1">
      <c r="A3" s="815"/>
      <c r="B3" s="249" t="s">
        <v>153</v>
      </c>
      <c r="C3" s="250" t="s">
        <v>154</v>
      </c>
      <c r="D3" s="251" t="s">
        <v>60</v>
      </c>
      <c r="E3" s="250" t="s">
        <v>155</v>
      </c>
      <c r="G3" s="820" t="s">
        <v>156</v>
      </c>
      <c r="H3" s="821"/>
      <c r="I3" s="252" t="s">
        <v>153</v>
      </c>
      <c r="J3" s="252" t="s">
        <v>154</v>
      </c>
      <c r="K3" s="253" t="s">
        <v>60</v>
      </c>
      <c r="L3" s="252" t="s">
        <v>155</v>
      </c>
    </row>
    <row r="4" spans="1:12">
      <c r="A4" s="254" t="s">
        <v>157</v>
      </c>
      <c r="B4" s="255">
        <v>14559</v>
      </c>
      <c r="C4" s="740">
        <v>0.15010000000000001</v>
      </c>
      <c r="D4" s="257">
        <v>761767602.95000005</v>
      </c>
      <c r="E4" s="740">
        <v>8.0299999999999996E-2</v>
      </c>
      <c r="G4" s="75" t="s">
        <v>158</v>
      </c>
      <c r="H4" s="76"/>
      <c r="I4" s="258">
        <v>23139</v>
      </c>
      <c r="J4" s="731">
        <v>0.23860000000000001</v>
      </c>
      <c r="K4" s="258">
        <v>675024978.99000001</v>
      </c>
      <c r="L4" s="731">
        <v>7.1099999999999997E-2</v>
      </c>
    </row>
    <row r="5" spans="1:12">
      <c r="A5" s="162" t="s">
        <v>159</v>
      </c>
      <c r="B5" s="255">
        <v>18694</v>
      </c>
      <c r="C5" s="740">
        <v>0.19269999999999998</v>
      </c>
      <c r="D5" s="257">
        <v>1363217808.9200001</v>
      </c>
      <c r="E5" s="740">
        <v>0.14369999999999999</v>
      </c>
      <c r="G5" s="96" t="s">
        <v>160</v>
      </c>
      <c r="H5" s="97"/>
      <c r="I5" s="259">
        <v>25073</v>
      </c>
      <c r="J5" s="256">
        <v>0.25850000000000001</v>
      </c>
      <c r="K5" s="259">
        <v>1892580636.6199999</v>
      </c>
      <c r="L5" s="256">
        <v>0.19949999999999998</v>
      </c>
    </row>
    <row r="6" spans="1:12">
      <c r="A6" s="162" t="s">
        <v>161</v>
      </c>
      <c r="B6" s="255">
        <v>24829</v>
      </c>
      <c r="C6" s="740">
        <v>0.25600000000000001</v>
      </c>
      <c r="D6" s="257">
        <v>2443660678.2199998</v>
      </c>
      <c r="E6" s="740">
        <v>0.2576</v>
      </c>
      <c r="G6" s="96" t="s">
        <v>162</v>
      </c>
      <c r="H6" s="97"/>
      <c r="I6" s="259">
        <v>26433</v>
      </c>
      <c r="J6" s="256">
        <v>0.27250000000000002</v>
      </c>
      <c r="K6" s="259">
        <v>3279520084.1700001</v>
      </c>
      <c r="L6" s="256">
        <v>0.34570000000000001</v>
      </c>
    </row>
    <row r="7" spans="1:12">
      <c r="A7" s="162" t="s">
        <v>163</v>
      </c>
      <c r="B7" s="255">
        <v>25835</v>
      </c>
      <c r="C7" s="740">
        <v>0.26640000000000003</v>
      </c>
      <c r="D7" s="257">
        <v>3310165084.98</v>
      </c>
      <c r="E7" s="740">
        <v>0.34889999999999999</v>
      </c>
      <c r="G7" s="96" t="s">
        <v>164</v>
      </c>
      <c r="H7" s="97"/>
      <c r="I7" s="259">
        <v>5509</v>
      </c>
      <c r="J7" s="256">
        <v>5.6799999999999996E-2</v>
      </c>
      <c r="K7" s="259">
        <v>829421330.33000004</v>
      </c>
      <c r="L7" s="256">
        <v>8.7400000000000005E-2</v>
      </c>
    </row>
    <row r="8" spans="1:12">
      <c r="A8" s="162" t="s">
        <v>165</v>
      </c>
      <c r="B8" s="255">
        <v>7292</v>
      </c>
      <c r="C8" s="740">
        <v>7.5199999999999989E-2</v>
      </c>
      <c r="D8" s="257">
        <v>900160494.98000002</v>
      </c>
      <c r="E8" s="740">
        <v>9.4899999999999998E-2</v>
      </c>
      <c r="G8" s="96" t="s">
        <v>166</v>
      </c>
      <c r="H8" s="97"/>
      <c r="I8" s="259">
        <v>4265</v>
      </c>
      <c r="J8" s="256">
        <v>4.4000000000000004E-2</v>
      </c>
      <c r="K8" s="259">
        <v>650848404.12</v>
      </c>
      <c r="L8" s="256">
        <v>6.8600000000000008E-2</v>
      </c>
    </row>
    <row r="9" spans="1:12">
      <c r="A9" s="162" t="s">
        <v>167</v>
      </c>
      <c r="B9" s="255">
        <v>4046</v>
      </c>
      <c r="C9" s="740">
        <v>4.1700000000000001E-2</v>
      </c>
      <c r="D9" s="257">
        <v>505188049.67000002</v>
      </c>
      <c r="E9" s="740">
        <v>5.3200000000000004E-2</v>
      </c>
      <c r="G9" s="96" t="s">
        <v>168</v>
      </c>
      <c r="H9" s="97"/>
      <c r="I9" s="259">
        <v>4107</v>
      </c>
      <c r="J9" s="256">
        <v>4.2300000000000004E-2</v>
      </c>
      <c r="K9" s="259">
        <v>678531862.35000002</v>
      </c>
      <c r="L9" s="256">
        <v>7.1500000000000008E-2</v>
      </c>
    </row>
    <row r="10" spans="1:12">
      <c r="A10" s="162" t="s">
        <v>169</v>
      </c>
      <c r="B10" s="255">
        <v>1713</v>
      </c>
      <c r="C10" s="740">
        <v>1.77E-2</v>
      </c>
      <c r="D10" s="257">
        <v>200398135.91</v>
      </c>
      <c r="E10" s="740">
        <v>2.1099999999999997E-2</v>
      </c>
      <c r="G10" s="96" t="s">
        <v>170</v>
      </c>
      <c r="H10" s="97"/>
      <c r="I10" s="259">
        <v>3594</v>
      </c>
      <c r="J10" s="256">
        <v>3.7100000000000001E-2</v>
      </c>
      <c r="K10" s="259">
        <v>618024387.08000004</v>
      </c>
      <c r="L10" s="256">
        <v>6.5099999999999991E-2</v>
      </c>
    </row>
    <row r="11" spans="1:12">
      <c r="A11" s="162" t="s">
        <v>171</v>
      </c>
      <c r="B11" s="255">
        <v>28</v>
      </c>
      <c r="C11" s="740">
        <v>2.9999999999999997E-4</v>
      </c>
      <c r="D11" s="257">
        <v>3228967.89</v>
      </c>
      <c r="E11" s="740">
        <v>2.9999999999999997E-4</v>
      </c>
      <c r="G11" s="96" t="s">
        <v>172</v>
      </c>
      <c r="H11" s="97"/>
      <c r="I11" s="259">
        <v>4833</v>
      </c>
      <c r="J11" s="256">
        <v>4.9800000000000004E-2</v>
      </c>
      <c r="K11" s="259">
        <v>863832270.60000002</v>
      </c>
      <c r="L11" s="256">
        <v>9.0999999999999998E-2</v>
      </c>
    </row>
    <row r="12" spans="1:12" ht="12.75" thickBot="1">
      <c r="A12" s="215" t="s">
        <v>173</v>
      </c>
      <c r="B12" s="255">
        <v>0</v>
      </c>
      <c r="C12" s="740">
        <v>0</v>
      </c>
      <c r="D12" s="257">
        <v>0</v>
      </c>
      <c r="E12" s="740">
        <v>0</v>
      </c>
      <c r="G12" s="96" t="s">
        <v>108</v>
      </c>
      <c r="H12" s="97"/>
      <c r="I12" s="260">
        <v>43</v>
      </c>
      <c r="J12" s="732">
        <v>4.0000000000000002E-4</v>
      </c>
      <c r="K12" s="260">
        <v>2869.26</v>
      </c>
      <c r="L12" s="732">
        <v>0</v>
      </c>
    </row>
    <row r="13" spans="1:12" ht="12.75" thickBot="1">
      <c r="A13" s="84" t="s">
        <v>74</v>
      </c>
      <c r="B13" s="261">
        <v>96996</v>
      </c>
      <c r="C13" s="741">
        <v>1</v>
      </c>
      <c r="D13" s="261">
        <v>9487786823.5200005</v>
      </c>
      <c r="E13" s="741">
        <v>1</v>
      </c>
      <c r="G13" s="205" t="s">
        <v>74</v>
      </c>
      <c r="H13" s="262"/>
      <c r="I13" s="263">
        <v>96996</v>
      </c>
      <c r="J13" s="732">
        <v>1</v>
      </c>
      <c r="K13" s="263">
        <v>9487786823.5200005</v>
      </c>
      <c r="L13" s="732">
        <v>1</v>
      </c>
    </row>
    <row r="14" spans="1:12">
      <c r="A14" s="822" t="s">
        <v>524</v>
      </c>
      <c r="B14" s="823"/>
      <c r="C14" s="823"/>
      <c r="D14" s="823"/>
      <c r="E14" s="823"/>
      <c r="G14" s="825" t="s">
        <v>521</v>
      </c>
      <c r="H14" s="826"/>
      <c r="I14" s="826"/>
      <c r="J14" s="826"/>
      <c r="K14" s="826"/>
      <c r="L14" s="826"/>
    </row>
    <row r="15" spans="1:12">
      <c r="A15" s="824"/>
      <c r="B15" s="824"/>
      <c r="C15" s="824"/>
      <c r="D15" s="824"/>
      <c r="E15" s="824"/>
      <c r="G15" s="827"/>
      <c r="H15" s="827"/>
      <c r="I15" s="827"/>
      <c r="J15" s="827"/>
      <c r="K15" s="827"/>
      <c r="L15" s="827"/>
    </row>
    <row r="16" spans="1:12" ht="12.75" thickBot="1"/>
    <row r="17" spans="1:12" ht="13.5" customHeight="1">
      <c r="A17" s="814" t="s">
        <v>174</v>
      </c>
      <c r="B17" s="246" t="s">
        <v>55</v>
      </c>
      <c r="C17" s="247" t="s">
        <v>150</v>
      </c>
      <c r="D17" s="693" t="s">
        <v>151</v>
      </c>
      <c r="E17" s="247" t="s">
        <v>150</v>
      </c>
      <c r="G17" s="816" t="s">
        <v>175</v>
      </c>
      <c r="H17" s="817"/>
      <c r="I17" s="246" t="s">
        <v>55</v>
      </c>
      <c r="J17" s="247" t="s">
        <v>150</v>
      </c>
      <c r="K17" s="248" t="s">
        <v>151</v>
      </c>
      <c r="L17" s="247" t="s">
        <v>150</v>
      </c>
    </row>
    <row r="18" spans="1:12" ht="13.5" customHeight="1" thickBot="1">
      <c r="A18" s="815"/>
      <c r="B18" s="264" t="s">
        <v>153</v>
      </c>
      <c r="C18" s="252" t="s">
        <v>154</v>
      </c>
      <c r="D18" s="253" t="s">
        <v>60</v>
      </c>
      <c r="E18" s="252" t="s">
        <v>155</v>
      </c>
      <c r="G18" s="818" t="s">
        <v>176</v>
      </c>
      <c r="H18" s="819"/>
      <c r="I18" s="264" t="s">
        <v>153</v>
      </c>
      <c r="J18" s="252" t="s">
        <v>154</v>
      </c>
      <c r="K18" s="253" t="s">
        <v>60</v>
      </c>
      <c r="L18" s="252" t="s">
        <v>155</v>
      </c>
    </row>
    <row r="19" spans="1:12">
      <c r="A19" s="122" t="s">
        <v>177</v>
      </c>
      <c r="B19" s="265">
        <v>0</v>
      </c>
      <c r="C19" s="742">
        <v>0</v>
      </c>
      <c r="D19" s="266">
        <v>0</v>
      </c>
      <c r="E19" s="746">
        <v>0</v>
      </c>
      <c r="G19" s="75" t="s">
        <v>158</v>
      </c>
      <c r="H19" s="76"/>
      <c r="I19" s="267">
        <v>20526</v>
      </c>
      <c r="J19" s="727">
        <v>0.21160000000000001</v>
      </c>
      <c r="K19" s="267">
        <v>555944972.52999997</v>
      </c>
      <c r="L19" s="731">
        <v>5.8600000000000006E-2</v>
      </c>
    </row>
    <row r="20" spans="1:12">
      <c r="A20" s="127" t="s">
        <v>178</v>
      </c>
      <c r="B20" s="268">
        <v>0</v>
      </c>
      <c r="C20" s="743">
        <v>0</v>
      </c>
      <c r="D20" s="269">
        <v>0</v>
      </c>
      <c r="E20" s="747">
        <v>0</v>
      </c>
      <c r="G20" s="96" t="s">
        <v>160</v>
      </c>
      <c r="H20" s="97"/>
      <c r="I20" s="270">
        <v>24114</v>
      </c>
      <c r="J20" s="728">
        <v>0.24859999999999999</v>
      </c>
      <c r="K20" s="270">
        <v>1760887003</v>
      </c>
      <c r="L20" s="256">
        <v>0.18559999999999999</v>
      </c>
    </row>
    <row r="21" spans="1:12">
      <c r="A21" s="127" t="s">
        <v>179</v>
      </c>
      <c r="B21" s="268">
        <v>0</v>
      </c>
      <c r="C21" s="743">
        <v>0</v>
      </c>
      <c r="D21" s="269">
        <v>0</v>
      </c>
      <c r="E21" s="747">
        <v>0</v>
      </c>
      <c r="G21" s="96" t="s">
        <v>162</v>
      </c>
      <c r="H21" s="97"/>
      <c r="I21" s="270">
        <v>30855</v>
      </c>
      <c r="J21" s="728">
        <v>0.31809999999999999</v>
      </c>
      <c r="K21" s="270">
        <v>3756151551.0100002</v>
      </c>
      <c r="L21" s="256">
        <v>0.39590000000000003</v>
      </c>
    </row>
    <row r="22" spans="1:12">
      <c r="A22" s="127" t="s">
        <v>180</v>
      </c>
      <c r="B22" s="268">
        <v>0</v>
      </c>
      <c r="C22" s="743">
        <v>0</v>
      </c>
      <c r="D22" s="269">
        <v>0</v>
      </c>
      <c r="E22" s="747">
        <v>0</v>
      </c>
      <c r="G22" s="96" t="s">
        <v>164</v>
      </c>
      <c r="H22" s="97"/>
      <c r="I22" s="270">
        <v>6821</v>
      </c>
      <c r="J22" s="728">
        <v>7.0300000000000001E-2</v>
      </c>
      <c r="K22" s="270">
        <v>1036611412.86</v>
      </c>
      <c r="L22" s="256">
        <v>0.10929999999999999</v>
      </c>
    </row>
    <row r="23" spans="1:12">
      <c r="A23" s="127" t="s">
        <v>181</v>
      </c>
      <c r="B23" s="268">
        <v>0</v>
      </c>
      <c r="C23" s="743">
        <v>0</v>
      </c>
      <c r="D23" s="269">
        <v>0</v>
      </c>
      <c r="E23" s="747">
        <v>0</v>
      </c>
      <c r="G23" s="96" t="s">
        <v>166</v>
      </c>
      <c r="H23" s="97"/>
      <c r="I23" s="270">
        <v>5262</v>
      </c>
      <c r="J23" s="728">
        <v>5.4199999999999998E-2</v>
      </c>
      <c r="K23" s="270">
        <v>828364880.40999997</v>
      </c>
      <c r="L23" s="256">
        <v>8.7300000000000003E-2</v>
      </c>
    </row>
    <row r="24" spans="1:12">
      <c r="A24" s="127" t="s">
        <v>529</v>
      </c>
      <c r="B24" s="268">
        <v>0</v>
      </c>
      <c r="C24" s="743">
        <v>0</v>
      </c>
      <c r="D24" s="269">
        <v>0</v>
      </c>
      <c r="E24" s="747">
        <v>0</v>
      </c>
      <c r="G24" s="96" t="s">
        <v>168</v>
      </c>
      <c r="H24" s="97"/>
      <c r="I24" s="270">
        <v>4343</v>
      </c>
      <c r="J24" s="728">
        <v>4.4800000000000006E-2</v>
      </c>
      <c r="K24" s="270">
        <v>736047284.61000001</v>
      </c>
      <c r="L24" s="256">
        <v>7.7600000000000002E-2</v>
      </c>
    </row>
    <row r="25" spans="1:12">
      <c r="A25" s="127" t="s">
        <v>182</v>
      </c>
      <c r="B25" s="268">
        <v>8</v>
      </c>
      <c r="C25" s="743">
        <f>0.01/100</f>
        <v>1E-4</v>
      </c>
      <c r="D25" s="269">
        <v>794083.21</v>
      </c>
      <c r="E25" s="747">
        <f>0.01/100</f>
        <v>1E-4</v>
      </c>
      <c r="G25" s="96" t="s">
        <v>170</v>
      </c>
      <c r="H25" s="97"/>
      <c r="I25" s="270">
        <v>2954</v>
      </c>
      <c r="J25" s="728">
        <v>3.0499999999999999E-2</v>
      </c>
      <c r="K25" s="270">
        <v>509446493.19999999</v>
      </c>
      <c r="L25" s="256">
        <v>5.3699999999999998E-2</v>
      </c>
    </row>
    <row r="26" spans="1:12" ht="12.75" thickBot="1">
      <c r="A26" s="127" t="s">
        <v>183</v>
      </c>
      <c r="B26" s="268">
        <v>3490</v>
      </c>
      <c r="C26" s="743">
        <f>3.6/100</f>
        <v>3.6000000000000004E-2</v>
      </c>
      <c r="D26" s="269">
        <v>393471094.31</v>
      </c>
      <c r="E26" s="747">
        <f>4.15/100</f>
        <v>4.1500000000000002E-2</v>
      </c>
      <c r="G26" s="96" t="s">
        <v>172</v>
      </c>
      <c r="H26" s="97"/>
      <c r="I26" s="271">
        <v>2121</v>
      </c>
      <c r="J26" s="729">
        <v>2.1899999999999999E-2</v>
      </c>
      <c r="K26" s="271">
        <v>304333225.89999998</v>
      </c>
      <c r="L26" s="732">
        <v>3.2099999999999997E-2</v>
      </c>
    </row>
    <row r="27" spans="1:12" ht="12.75" thickBot="1">
      <c r="A27" s="127" t="s">
        <v>184</v>
      </c>
      <c r="B27" s="268">
        <v>3489</v>
      </c>
      <c r="C27" s="743">
        <f>3.6/100</f>
        <v>3.6000000000000004E-2</v>
      </c>
      <c r="D27" s="269">
        <v>381149566.73000002</v>
      </c>
      <c r="E27" s="747">
        <f>4.02/100</f>
        <v>4.0199999999999993E-2</v>
      </c>
      <c r="G27" s="205" t="s">
        <v>74</v>
      </c>
      <c r="H27" s="262"/>
      <c r="I27" s="261">
        <v>96996</v>
      </c>
      <c r="J27" s="730">
        <v>1</v>
      </c>
      <c r="K27" s="263">
        <v>9487786823.5200005</v>
      </c>
      <c r="L27" s="732">
        <v>1</v>
      </c>
    </row>
    <row r="28" spans="1:12">
      <c r="A28" s="127" t="s">
        <v>185</v>
      </c>
      <c r="B28" s="268">
        <v>2502</v>
      </c>
      <c r="C28" s="743">
        <f>2.58/100</f>
        <v>2.58E-2</v>
      </c>
      <c r="D28" s="269">
        <v>242768438.83000001</v>
      </c>
      <c r="E28" s="747">
        <f>2.56/100</f>
        <v>2.5600000000000001E-2</v>
      </c>
      <c r="G28" s="805" t="s">
        <v>525</v>
      </c>
      <c r="H28" s="805"/>
      <c r="I28" s="805"/>
      <c r="J28" s="805"/>
      <c r="K28" s="805"/>
      <c r="L28" s="805"/>
    </row>
    <row r="29" spans="1:12" ht="12.75" customHeight="1" thickBot="1">
      <c r="A29" s="127" t="s">
        <v>186</v>
      </c>
      <c r="B29" s="268">
        <v>2370</v>
      </c>
      <c r="C29" s="743">
        <f>2.44/100</f>
        <v>2.4399999999999998E-2</v>
      </c>
      <c r="D29" s="269">
        <v>295097893.13999999</v>
      </c>
      <c r="E29" s="747">
        <f>3.11/100</f>
        <v>3.1099999999999999E-2</v>
      </c>
    </row>
    <row r="30" spans="1:12" ht="12.75" customHeight="1">
      <c r="A30" s="127" t="s">
        <v>187</v>
      </c>
      <c r="B30" s="268">
        <v>3296</v>
      </c>
      <c r="C30" s="743">
        <f>3.4/100</f>
        <v>3.4000000000000002E-2</v>
      </c>
      <c r="D30" s="269">
        <v>481568319.44999999</v>
      </c>
      <c r="E30" s="747">
        <f>5.08/100</f>
        <v>5.0799999999999998E-2</v>
      </c>
      <c r="G30" s="806" t="s">
        <v>188</v>
      </c>
      <c r="H30" s="807"/>
      <c r="I30" s="246" t="s">
        <v>55</v>
      </c>
      <c r="J30" s="247" t="s">
        <v>150</v>
      </c>
      <c r="K30" s="248" t="s">
        <v>151</v>
      </c>
      <c r="L30" s="247" t="s">
        <v>150</v>
      </c>
    </row>
    <row r="31" spans="1:12" ht="13.5" customHeight="1" thickBot="1">
      <c r="A31" s="127" t="s">
        <v>189</v>
      </c>
      <c r="B31" s="268">
        <v>10431</v>
      </c>
      <c r="C31" s="743">
        <f>10.75/100</f>
        <v>0.1075</v>
      </c>
      <c r="D31" s="269">
        <v>1381542527.8900001</v>
      </c>
      <c r="E31" s="747">
        <f>14.56/100</f>
        <v>0.14560000000000001</v>
      </c>
      <c r="G31" s="808"/>
      <c r="H31" s="809"/>
      <c r="I31" s="264" t="s">
        <v>153</v>
      </c>
      <c r="J31" s="252" t="s">
        <v>154</v>
      </c>
      <c r="K31" s="253" t="s">
        <v>60</v>
      </c>
      <c r="L31" s="252" t="s">
        <v>155</v>
      </c>
    </row>
    <row r="32" spans="1:12">
      <c r="A32" s="127" t="s">
        <v>190</v>
      </c>
      <c r="B32" s="268">
        <v>10682</v>
      </c>
      <c r="C32" s="743">
        <f>11.01/100</f>
        <v>0.1101</v>
      </c>
      <c r="D32" s="269">
        <v>1292603709.72</v>
      </c>
      <c r="E32" s="747">
        <f>13.62/100</f>
        <v>0.13619999999999999</v>
      </c>
      <c r="G32" s="75" t="s">
        <v>158</v>
      </c>
      <c r="H32" s="76"/>
      <c r="I32" s="267">
        <v>7749</v>
      </c>
      <c r="J32" s="733">
        <f>7.99/100</f>
        <v>7.9899999999999999E-2</v>
      </c>
      <c r="K32" s="258">
        <v>296109636.57999998</v>
      </c>
      <c r="L32" s="737">
        <f>3.12/100</f>
        <v>3.1200000000000002E-2</v>
      </c>
    </row>
    <row r="33" spans="1:12">
      <c r="A33" s="127" t="s">
        <v>191</v>
      </c>
      <c r="B33" s="268">
        <v>8564</v>
      </c>
      <c r="C33" s="743">
        <f>8.83/100</f>
        <v>8.8300000000000003E-2</v>
      </c>
      <c r="D33" s="269">
        <v>951879996.63</v>
      </c>
      <c r="E33" s="747">
        <f>10.03/100</f>
        <v>0.1003</v>
      </c>
      <c r="G33" s="96" t="s">
        <v>160</v>
      </c>
      <c r="H33" s="97"/>
      <c r="I33" s="270">
        <v>22772</v>
      </c>
      <c r="J33" s="734">
        <f>23.48/100</f>
        <v>0.23480000000000001</v>
      </c>
      <c r="K33" s="259">
        <v>1368840477.53</v>
      </c>
      <c r="L33" s="738">
        <f>14.43/100</f>
        <v>0.14429999999999998</v>
      </c>
    </row>
    <row r="34" spans="1:12">
      <c r="A34" s="127" t="s">
        <v>192</v>
      </c>
      <c r="B34" s="268">
        <v>8458</v>
      </c>
      <c r="C34" s="743">
        <f>8.72/100</f>
        <v>8.72E-2</v>
      </c>
      <c r="D34" s="269">
        <v>835633358.19000006</v>
      </c>
      <c r="E34" s="747">
        <f>8.81/100</f>
        <v>8.8100000000000012E-2</v>
      </c>
      <c r="G34" s="96" t="s">
        <v>162</v>
      </c>
      <c r="H34" s="97"/>
      <c r="I34" s="270">
        <v>33579</v>
      </c>
      <c r="J34" s="734">
        <f>34.62/100</f>
        <v>0.34619999999999995</v>
      </c>
      <c r="K34" s="259">
        <v>3467924011.6999998</v>
      </c>
      <c r="L34" s="738">
        <f>36.55/100</f>
        <v>0.36549999999999999</v>
      </c>
    </row>
    <row r="35" spans="1:12">
      <c r="A35" s="127" t="s">
        <v>193</v>
      </c>
      <c r="B35" s="268">
        <v>5813</v>
      </c>
      <c r="C35" s="743">
        <f>5.99/100</f>
        <v>5.9900000000000002E-2</v>
      </c>
      <c r="D35" s="269">
        <v>568465793.91999996</v>
      </c>
      <c r="E35" s="747">
        <f>5.99/100</f>
        <v>5.9900000000000002E-2</v>
      </c>
      <c r="G35" s="96" t="s">
        <v>164</v>
      </c>
      <c r="H35" s="97"/>
      <c r="I35" s="270">
        <v>7848</v>
      </c>
      <c r="J35" s="734">
        <f>8.09/100</f>
        <v>8.09E-2</v>
      </c>
      <c r="K35" s="259">
        <v>1004972666.6900001</v>
      </c>
      <c r="L35" s="738">
        <f>10.59/100</f>
        <v>0.10589999999999999</v>
      </c>
    </row>
    <row r="36" spans="1:12">
      <c r="A36" s="127" t="s">
        <v>194</v>
      </c>
      <c r="B36" s="268">
        <v>5192</v>
      </c>
      <c r="C36" s="743">
        <f>5.35/100</f>
        <v>5.3499999999999999E-2</v>
      </c>
      <c r="D36" s="269">
        <v>454373527.01999998</v>
      </c>
      <c r="E36" s="747">
        <f>4.79/100</f>
        <v>4.7899999999999998E-2</v>
      </c>
      <c r="G36" s="96" t="s">
        <v>166</v>
      </c>
      <c r="H36" s="97"/>
      <c r="I36" s="270">
        <v>7450</v>
      </c>
      <c r="J36" s="734">
        <f>7.68/100</f>
        <v>7.6799999999999993E-2</v>
      </c>
      <c r="K36" s="259">
        <v>1025939219.12</v>
      </c>
      <c r="L36" s="738">
        <f>10.81/100</f>
        <v>0.1081</v>
      </c>
    </row>
    <row r="37" spans="1:12">
      <c r="A37" s="127" t="s">
        <v>195</v>
      </c>
      <c r="B37" s="268">
        <v>4405</v>
      </c>
      <c r="C37" s="743">
        <f>4.54/100</f>
        <v>4.5400000000000003E-2</v>
      </c>
      <c r="D37" s="269">
        <v>356831497.73000002</v>
      </c>
      <c r="E37" s="747">
        <f>3.76/100</f>
        <v>3.7599999999999995E-2</v>
      </c>
      <c r="G37" s="96" t="s">
        <v>168</v>
      </c>
      <c r="H37" s="97"/>
      <c r="I37" s="270">
        <v>10499</v>
      </c>
      <c r="J37" s="734">
        <f>10.82/100</f>
        <v>0.1082</v>
      </c>
      <c r="K37" s="259">
        <v>1451576576.28</v>
      </c>
      <c r="L37" s="738">
        <f>15.3/100</f>
        <v>0.153</v>
      </c>
    </row>
    <row r="38" spans="1:12">
      <c r="A38" s="127" t="s">
        <v>196</v>
      </c>
      <c r="B38" s="268">
        <v>5493</v>
      </c>
      <c r="C38" s="743">
        <f>5.66/100</f>
        <v>5.6600000000000004E-2</v>
      </c>
      <c r="D38" s="269">
        <v>397474729.13</v>
      </c>
      <c r="E38" s="747">
        <f>4.19/100</f>
        <v>4.1900000000000007E-2</v>
      </c>
      <c r="G38" s="96" t="s">
        <v>170</v>
      </c>
      <c r="H38" s="97"/>
      <c r="I38" s="270">
        <v>7098</v>
      </c>
      <c r="J38" s="734">
        <f>7.32/100</f>
        <v>7.3200000000000001E-2</v>
      </c>
      <c r="K38" s="259">
        <v>872336532.76999998</v>
      </c>
      <c r="L38" s="738">
        <f>9.19/100</f>
        <v>9.1899999999999996E-2</v>
      </c>
    </row>
    <row r="39" spans="1:12">
      <c r="A39" s="127" t="s">
        <v>197</v>
      </c>
      <c r="B39" s="268">
        <v>5206</v>
      </c>
      <c r="C39" s="743">
        <f>5.37/100</f>
        <v>5.3699999999999998E-2</v>
      </c>
      <c r="D39" s="269">
        <v>389202670.37</v>
      </c>
      <c r="E39" s="747">
        <f>4.1/100</f>
        <v>4.0999999999999995E-2</v>
      </c>
      <c r="G39" s="96" t="s">
        <v>172</v>
      </c>
      <c r="H39" s="97"/>
      <c r="I39" s="270">
        <v>0</v>
      </c>
      <c r="J39" s="734">
        <v>0</v>
      </c>
      <c r="K39" s="259">
        <v>0</v>
      </c>
      <c r="L39" s="738">
        <v>0</v>
      </c>
    </row>
    <row r="40" spans="1:12" ht="12" customHeight="1" thickBot="1">
      <c r="A40" s="127" t="s">
        <v>198</v>
      </c>
      <c r="B40" s="268">
        <v>4399</v>
      </c>
      <c r="C40" s="743">
        <f>4.54/100</f>
        <v>4.5400000000000003E-2</v>
      </c>
      <c r="D40" s="269">
        <v>295850636.11000001</v>
      </c>
      <c r="E40" s="747">
        <f>3.12/100</f>
        <v>3.1200000000000002E-2</v>
      </c>
      <c r="G40" s="96" t="s">
        <v>108</v>
      </c>
      <c r="H40" s="97"/>
      <c r="I40" s="271">
        <v>1</v>
      </c>
      <c r="J40" s="735">
        <v>0</v>
      </c>
      <c r="K40" s="260">
        <v>87702.85</v>
      </c>
      <c r="L40" s="739">
        <v>0</v>
      </c>
    </row>
    <row r="41" spans="1:12" ht="12.75" thickBot="1">
      <c r="A41" s="127" t="s">
        <v>199</v>
      </c>
      <c r="B41" s="268">
        <v>4833</v>
      </c>
      <c r="C41" s="743">
        <f>4.98/100</f>
        <v>4.9800000000000004E-2</v>
      </c>
      <c r="D41" s="269">
        <v>292021762.69999999</v>
      </c>
      <c r="E41" s="747">
        <f>3.08/100</f>
        <v>3.0800000000000001E-2</v>
      </c>
      <c r="G41" s="205" t="s">
        <v>74</v>
      </c>
      <c r="H41" s="262"/>
      <c r="I41" s="272">
        <v>96996</v>
      </c>
      <c r="J41" s="736">
        <f>100/100</f>
        <v>1</v>
      </c>
      <c r="K41" s="263">
        <v>9487786823.5200005</v>
      </c>
      <c r="L41" s="739">
        <f>100/100</f>
        <v>1</v>
      </c>
    </row>
    <row r="42" spans="1:12">
      <c r="A42" s="127" t="s">
        <v>200</v>
      </c>
      <c r="B42" s="268">
        <v>2394</v>
      </c>
      <c r="C42" s="743">
        <f>2.47/100</f>
        <v>2.4700000000000003E-2</v>
      </c>
      <c r="D42" s="269">
        <v>139789129.94999999</v>
      </c>
      <c r="E42" s="747">
        <f>1.47/100</f>
        <v>1.47E-2</v>
      </c>
      <c r="G42" s="810" t="s">
        <v>522</v>
      </c>
      <c r="H42" s="810"/>
      <c r="I42" s="810"/>
      <c r="J42" s="810"/>
      <c r="K42" s="810"/>
      <c r="L42" s="810"/>
    </row>
    <row r="43" spans="1:12">
      <c r="A43" s="127" t="s">
        <v>201</v>
      </c>
      <c r="B43" s="268">
        <v>2576</v>
      </c>
      <c r="C43" s="743">
        <f>2.66/100</f>
        <v>2.6600000000000002E-2</v>
      </c>
      <c r="D43" s="269">
        <v>151618514.55000001</v>
      </c>
      <c r="E43" s="747">
        <f>1.6/100</f>
        <v>1.6E-2</v>
      </c>
    </row>
    <row r="44" spans="1:12">
      <c r="A44" s="127" t="s">
        <v>202</v>
      </c>
      <c r="B44" s="268">
        <v>1149</v>
      </c>
      <c r="C44" s="743">
        <f>1.18/100</f>
        <v>1.18E-2</v>
      </c>
      <c r="D44" s="269">
        <v>64039439.200000003</v>
      </c>
      <c r="E44" s="747">
        <f>0.67/100</f>
        <v>6.7000000000000002E-3</v>
      </c>
    </row>
    <row r="45" spans="1:12">
      <c r="A45" s="127" t="s">
        <v>203</v>
      </c>
      <c r="B45" s="268">
        <v>618</v>
      </c>
      <c r="C45" s="743">
        <f>0.64/100</f>
        <v>6.4000000000000003E-3</v>
      </c>
      <c r="D45" s="269">
        <v>37096570.259999998</v>
      </c>
      <c r="E45" s="747">
        <f>0.39/100</f>
        <v>3.9000000000000003E-3</v>
      </c>
    </row>
    <row r="46" spans="1:12">
      <c r="A46" s="127" t="s">
        <v>204</v>
      </c>
      <c r="B46" s="268">
        <v>420</v>
      </c>
      <c r="C46" s="743">
        <f>0.43/100</f>
        <v>4.3E-3</v>
      </c>
      <c r="D46" s="269">
        <v>24063327.5</v>
      </c>
      <c r="E46" s="747">
        <f>0.25/100</f>
        <v>2.5000000000000001E-3</v>
      </c>
    </row>
    <row r="47" spans="1:12">
      <c r="A47" s="127" t="s">
        <v>205</v>
      </c>
      <c r="B47" s="268">
        <v>351</v>
      </c>
      <c r="C47" s="743">
        <f>0.36/100</f>
        <v>3.5999999999999999E-3</v>
      </c>
      <c r="D47" s="269">
        <v>18302690.5</v>
      </c>
      <c r="E47" s="747">
        <f>0.19/100</f>
        <v>1.9E-3</v>
      </c>
    </row>
    <row r="48" spans="1:12">
      <c r="A48" s="127" t="s">
        <v>206</v>
      </c>
      <c r="B48" s="268">
        <v>300</v>
      </c>
      <c r="C48" s="743">
        <f>0.31/100</f>
        <v>3.0999999999999999E-3</v>
      </c>
      <c r="D48" s="269">
        <v>14918905.43</v>
      </c>
      <c r="E48" s="747">
        <f>0.16/100</f>
        <v>1.6000000000000001E-3</v>
      </c>
    </row>
    <row r="49" spans="1:5" ht="12.75" thickBot="1">
      <c r="A49" s="129" t="s">
        <v>207</v>
      </c>
      <c r="B49" s="273">
        <v>557</v>
      </c>
      <c r="C49" s="744">
        <f>0.57/100</f>
        <v>5.6999999999999993E-3</v>
      </c>
      <c r="D49" s="274">
        <v>27228641.050000001</v>
      </c>
      <c r="E49" s="748">
        <f>0.29/100</f>
        <v>2.8999999999999998E-3</v>
      </c>
    </row>
    <row r="50" spans="1:5" ht="12.75" thickBot="1">
      <c r="A50" s="205" t="s">
        <v>74</v>
      </c>
      <c r="B50" s="263">
        <v>96996</v>
      </c>
      <c r="C50" s="745">
        <f>100/100</f>
        <v>1</v>
      </c>
      <c r="D50" s="263">
        <v>9487786823.5200005</v>
      </c>
      <c r="E50" s="745">
        <f>100/100</f>
        <v>1</v>
      </c>
    </row>
    <row r="51" spans="1:5">
      <c r="A51" s="811" t="s">
        <v>520</v>
      </c>
      <c r="B51" s="812"/>
      <c r="C51" s="812"/>
      <c r="D51" s="812"/>
      <c r="E51" s="812"/>
    </row>
    <row r="52" spans="1:5">
      <c r="A52" s="813"/>
      <c r="B52" s="813"/>
      <c r="C52" s="813"/>
      <c r="D52" s="813"/>
      <c r="E52" s="813"/>
    </row>
    <row r="53" spans="1:5" ht="12.75" thickBot="1">
      <c r="A53" s="275"/>
      <c r="B53" s="275"/>
      <c r="C53" s="275"/>
      <c r="D53" s="275"/>
      <c r="E53" s="275"/>
    </row>
    <row r="54" spans="1:5">
      <c r="A54" s="814" t="s">
        <v>208</v>
      </c>
      <c r="B54" s="246" t="s">
        <v>55</v>
      </c>
      <c r="C54" s="247" t="s">
        <v>150</v>
      </c>
      <c r="D54" s="248" t="s">
        <v>151</v>
      </c>
      <c r="E54" s="247" t="s">
        <v>150</v>
      </c>
    </row>
    <row r="55" spans="1:5" ht="12.75" thickBot="1">
      <c r="A55" s="815"/>
      <c r="B55" s="249" t="s">
        <v>153</v>
      </c>
      <c r="C55" s="250" t="s">
        <v>154</v>
      </c>
      <c r="D55" s="251" t="s">
        <v>60</v>
      </c>
      <c r="E55" s="250" t="s">
        <v>155</v>
      </c>
    </row>
    <row r="56" spans="1:5">
      <c r="A56" s="254" t="s">
        <v>209</v>
      </c>
      <c r="B56" s="276">
        <v>3667</v>
      </c>
      <c r="C56" s="726">
        <v>3.78E-2</v>
      </c>
      <c r="D56" s="277">
        <v>336489989.19999999</v>
      </c>
      <c r="E56" s="726">
        <v>3.5499999999999997E-2</v>
      </c>
    </row>
    <row r="57" spans="1:5">
      <c r="A57" s="162" t="s">
        <v>210</v>
      </c>
      <c r="B57" s="276">
        <v>4305</v>
      </c>
      <c r="C57" s="726">
        <v>4.4400000000000002E-2</v>
      </c>
      <c r="D57" s="277">
        <v>356891472.79000002</v>
      </c>
      <c r="E57" s="726">
        <v>3.7599999999999995E-2</v>
      </c>
    </row>
    <row r="58" spans="1:5">
      <c r="A58" s="162" t="s">
        <v>211</v>
      </c>
      <c r="B58" s="276">
        <v>18070</v>
      </c>
      <c r="C58" s="726">
        <v>0.18629999999999999</v>
      </c>
      <c r="D58" s="277">
        <v>2393589567.1300001</v>
      </c>
      <c r="E58" s="726">
        <v>0.25230000000000002</v>
      </c>
    </row>
    <row r="59" spans="1:5">
      <c r="A59" s="162" t="s">
        <v>212</v>
      </c>
      <c r="B59" s="276">
        <v>3807</v>
      </c>
      <c r="C59" s="726">
        <v>3.9199999999999999E-2</v>
      </c>
      <c r="D59" s="277">
        <v>261045969.09999999</v>
      </c>
      <c r="E59" s="726">
        <v>2.75E-2</v>
      </c>
    </row>
    <row r="60" spans="1:5">
      <c r="A60" s="162" t="s">
        <v>213</v>
      </c>
      <c r="B60" s="276">
        <v>12700</v>
      </c>
      <c r="C60" s="726">
        <v>0.13089999999999999</v>
      </c>
      <c r="D60" s="277">
        <v>984048019.72000003</v>
      </c>
      <c r="E60" s="726">
        <v>0.10369999999999999</v>
      </c>
    </row>
    <row r="61" spans="1:5">
      <c r="A61" s="162" t="s">
        <v>214</v>
      </c>
      <c r="B61" s="276">
        <v>20468</v>
      </c>
      <c r="C61" s="726">
        <v>0.21100000000000002</v>
      </c>
      <c r="D61" s="277">
        <v>2319464717</v>
      </c>
      <c r="E61" s="726">
        <v>0.2445</v>
      </c>
    </row>
    <row r="62" spans="1:5">
      <c r="A62" s="162" t="s">
        <v>215</v>
      </c>
      <c r="B62" s="276">
        <v>7763</v>
      </c>
      <c r="C62" s="726">
        <v>0.08</v>
      </c>
      <c r="D62" s="277">
        <v>794668628.46000004</v>
      </c>
      <c r="E62" s="726">
        <v>8.3800000000000013E-2</v>
      </c>
    </row>
    <row r="63" spans="1:5">
      <c r="A63" s="162" t="s">
        <v>216</v>
      </c>
      <c r="B63" s="276">
        <v>6050</v>
      </c>
      <c r="C63" s="726">
        <v>6.2400000000000004E-2</v>
      </c>
      <c r="D63" s="277">
        <v>500009031.72000003</v>
      </c>
      <c r="E63" s="726">
        <v>5.2699999999999997E-2</v>
      </c>
    </row>
    <row r="64" spans="1:5">
      <c r="A64" s="162" t="s">
        <v>217</v>
      </c>
      <c r="B64" s="276">
        <v>6702</v>
      </c>
      <c r="C64" s="726">
        <v>6.9099999999999995E-2</v>
      </c>
      <c r="D64" s="277">
        <v>496286192.41000003</v>
      </c>
      <c r="E64" s="726">
        <v>5.2300000000000006E-2</v>
      </c>
    </row>
    <row r="65" spans="1:5">
      <c r="A65" s="162" t="s">
        <v>218</v>
      </c>
      <c r="B65" s="276">
        <v>5560</v>
      </c>
      <c r="C65" s="726">
        <v>5.7300000000000004E-2</v>
      </c>
      <c r="D65" s="277">
        <v>392190972.22000003</v>
      </c>
      <c r="E65" s="726">
        <v>4.1299999999999996E-2</v>
      </c>
    </row>
    <row r="66" spans="1:5">
      <c r="A66" s="162" t="s">
        <v>219</v>
      </c>
      <c r="B66" s="276">
        <v>4493</v>
      </c>
      <c r="C66" s="726">
        <v>4.6300000000000001E-2</v>
      </c>
      <c r="D66" s="277">
        <v>336995145.66000003</v>
      </c>
      <c r="E66" s="726">
        <v>3.5499999999999997E-2</v>
      </c>
    </row>
    <row r="67" spans="1:5" ht="12.75" thickBot="1">
      <c r="A67" s="215" t="s">
        <v>220</v>
      </c>
      <c r="B67" s="276">
        <v>3411</v>
      </c>
      <c r="C67" s="726">
        <v>3.5200000000000002E-2</v>
      </c>
      <c r="D67" s="277">
        <v>316107118.11000001</v>
      </c>
      <c r="E67" s="726">
        <v>3.3300000000000003E-2</v>
      </c>
    </row>
    <row r="68" spans="1:5" ht="12.75" thickBot="1">
      <c r="A68" s="278" t="s">
        <v>74</v>
      </c>
      <c r="B68" s="279">
        <v>96996</v>
      </c>
      <c r="C68" s="706">
        <v>1</v>
      </c>
      <c r="D68" s="279">
        <v>9487786823.5200005</v>
      </c>
      <c r="E68" s="706">
        <v>1</v>
      </c>
    </row>
  </sheetData>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ageMargins left="0.70866141732283472" right="0.70866141732283472" top="0.74803149606299213" bottom="0.74803149606299213" header="0.31496062992125984" footer="0.31496062992125984"/>
  <pageSetup paperSize="8" scale="81" orientation="landscape" r:id="rId1"/>
  <headerFooter scaleWithDoc="0">
    <oddHeader>&amp;C&amp;8Langton Investors' Report - January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topLeftCell="A25" zoomScale="90" zoomScaleNormal="80" zoomScaleSheetLayoutView="70" zoomScalePageLayoutView="90" workbookViewId="0">
      <selection activeCell="A24" sqref="A24:P24"/>
    </sheetView>
  </sheetViews>
  <sheetFormatPr defaultRowHeight="12"/>
  <cols>
    <col min="1" max="1" width="77.140625" style="168" bestFit="1" customWidth="1"/>
    <col min="2" max="2" width="17.5703125" style="168" bestFit="1" customWidth="1"/>
    <col min="3" max="3" width="17.42578125" style="168" customWidth="1"/>
    <col min="4" max="4" width="17.85546875" style="168" bestFit="1" customWidth="1"/>
    <col min="5" max="5" width="17.7109375" style="168" customWidth="1"/>
    <col min="6" max="6" width="15.5703125" style="168" customWidth="1"/>
    <col min="7" max="7" width="18.5703125" style="168" customWidth="1"/>
    <col min="8" max="8" width="18.7109375" style="168" customWidth="1"/>
    <col min="9" max="9" width="17.5703125" style="168" bestFit="1" customWidth="1"/>
    <col min="10" max="10" width="14.85546875" style="168" bestFit="1" customWidth="1"/>
    <col min="11" max="11" width="8" style="168" customWidth="1"/>
    <col min="12" max="12" width="15.7109375" style="168" bestFit="1" customWidth="1"/>
    <col min="13" max="13" width="21.42578125" style="168" bestFit="1" customWidth="1"/>
    <col min="14" max="14" width="14.140625" style="168" bestFit="1" customWidth="1"/>
    <col min="15" max="15" width="15" style="168" bestFit="1" customWidth="1"/>
    <col min="16" max="16" width="12.7109375" style="168" customWidth="1"/>
    <col min="17" max="17" width="12.5703125" style="168" customWidth="1"/>
    <col min="18" max="18" width="10.5703125" style="168"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425781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425781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425781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425781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425781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425781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425781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425781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425781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425781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425781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425781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425781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425781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425781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425781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425781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425781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425781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425781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425781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425781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425781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425781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425781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425781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425781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425781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425781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425781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425781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425781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425781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425781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425781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425781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425781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425781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425781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425781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425781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425781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425781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425781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425781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425781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425781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425781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425781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425781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425781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425781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425781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425781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425781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425781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425781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425781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425781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425781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425781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425781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425781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1" spans="1:18">
      <c r="A1" s="280"/>
    </row>
    <row r="2" spans="1:18" ht="12.75" thickBot="1">
      <c r="A2" s="281" t="s">
        <v>221</v>
      </c>
      <c r="B2" s="65"/>
      <c r="C2" s="282"/>
      <c r="D2" s="283"/>
      <c r="E2" s="283"/>
      <c r="F2" s="283"/>
      <c r="G2" s="283"/>
      <c r="H2" s="283"/>
      <c r="I2" s="283"/>
      <c r="J2" s="283"/>
      <c r="K2" s="283"/>
      <c r="L2" s="283"/>
      <c r="M2" s="283"/>
      <c r="N2" s="283"/>
      <c r="O2" s="283"/>
      <c r="P2" s="283"/>
      <c r="Q2" s="284"/>
      <c r="R2" s="284"/>
    </row>
    <row r="3" spans="1:18">
      <c r="A3" s="285"/>
      <c r="B3" s="286"/>
      <c r="C3" s="287"/>
      <c r="D3" s="42"/>
      <c r="E3" s="286"/>
      <c r="F3" s="42"/>
      <c r="G3" s="42"/>
      <c r="H3" s="42"/>
      <c r="I3" s="42"/>
      <c r="J3" s="42"/>
      <c r="K3" s="42"/>
      <c r="L3" s="42"/>
      <c r="M3" s="42"/>
      <c r="N3" s="42"/>
      <c r="O3" s="42"/>
      <c r="P3" s="42"/>
      <c r="Q3" s="42"/>
    </row>
    <row r="4" spans="1:18">
      <c r="A4" s="288" t="s">
        <v>222</v>
      </c>
      <c r="B4" s="289">
        <v>40452</v>
      </c>
      <c r="C4" s="42"/>
      <c r="D4" s="285"/>
      <c r="E4" s="42"/>
      <c r="F4" s="42"/>
      <c r="G4" s="834" t="s">
        <v>223</v>
      </c>
      <c r="H4" s="834"/>
      <c r="I4" s="42"/>
      <c r="J4" s="42"/>
      <c r="K4" s="42"/>
      <c r="L4" s="42"/>
      <c r="M4" s="42"/>
      <c r="N4" s="42"/>
      <c r="O4" s="42"/>
      <c r="P4" s="42"/>
      <c r="Q4" s="42"/>
    </row>
    <row r="5" spans="1:18" ht="12.75" thickBot="1">
      <c r="A5" s="290"/>
      <c r="B5" s="290"/>
      <c r="C5" s="290"/>
      <c r="D5" s="285"/>
      <c r="E5" s="290"/>
      <c r="F5" s="290"/>
      <c r="G5" s="290"/>
      <c r="H5" s="290"/>
      <c r="I5" s="290"/>
      <c r="J5" s="290"/>
      <c r="K5" s="290"/>
      <c r="L5" s="290"/>
      <c r="M5" s="290"/>
      <c r="N5" s="290"/>
      <c r="O5" s="290"/>
      <c r="P5" s="290"/>
      <c r="Q5" s="290"/>
    </row>
    <row r="6" spans="1:18" ht="37.5" customHeight="1" thickBot="1">
      <c r="A6" s="291" t="s">
        <v>224</v>
      </c>
      <c r="B6" s="292" t="s">
        <v>225</v>
      </c>
      <c r="C6" s="291" t="s">
        <v>226</v>
      </c>
      <c r="D6" s="291" t="s">
        <v>226</v>
      </c>
      <c r="E6" s="292" t="s">
        <v>227</v>
      </c>
      <c r="F6" s="292" t="s">
        <v>228</v>
      </c>
      <c r="G6" s="292" t="s">
        <v>229</v>
      </c>
      <c r="H6" s="292" t="s">
        <v>230</v>
      </c>
      <c r="I6" s="292" t="s">
        <v>231</v>
      </c>
      <c r="J6" s="292" t="s">
        <v>232</v>
      </c>
      <c r="K6" s="292" t="s">
        <v>233</v>
      </c>
      <c r="L6" s="292" t="s">
        <v>234</v>
      </c>
      <c r="M6" s="292" t="s">
        <v>235</v>
      </c>
      <c r="N6" s="292" t="s">
        <v>236</v>
      </c>
      <c r="O6" s="292" t="s">
        <v>237</v>
      </c>
      <c r="P6" s="292" t="s">
        <v>238</v>
      </c>
      <c r="Q6" s="292" t="s">
        <v>239</v>
      </c>
      <c r="R6" s="292" t="s">
        <v>240</v>
      </c>
    </row>
    <row r="7" spans="1:18">
      <c r="A7" s="293"/>
      <c r="B7" s="152"/>
      <c r="C7" s="294"/>
      <c r="D7" s="152"/>
      <c r="E7" s="152"/>
      <c r="F7" s="294"/>
      <c r="G7" s="295"/>
      <c r="H7" s="296"/>
      <c r="I7" s="297"/>
      <c r="J7" s="298"/>
      <c r="K7" s="299"/>
      <c r="L7" s="300"/>
      <c r="M7" s="301"/>
      <c r="N7" s="300"/>
      <c r="O7" s="302"/>
      <c r="P7" s="303"/>
      <c r="Q7" s="304"/>
      <c r="R7" s="305"/>
    </row>
    <row r="8" spans="1:18">
      <c r="A8" s="306" t="s">
        <v>241</v>
      </c>
      <c r="B8" s="307" t="s">
        <v>242</v>
      </c>
      <c r="C8" s="307" t="s">
        <v>243</v>
      </c>
      <c r="D8" s="308" t="s">
        <v>243</v>
      </c>
      <c r="E8" s="307" t="s">
        <v>244</v>
      </c>
      <c r="F8" s="308" t="s">
        <v>245</v>
      </c>
      <c r="G8" s="309">
        <v>2125000000</v>
      </c>
      <c r="H8" s="310">
        <v>-2125000000</v>
      </c>
      <c r="I8" s="309">
        <v>0</v>
      </c>
      <c r="J8" s="311" t="s">
        <v>246</v>
      </c>
      <c r="K8" s="312">
        <v>1.2500000000000001E-2</v>
      </c>
      <c r="L8" s="313" t="s">
        <v>247</v>
      </c>
      <c r="M8" s="314" t="s">
        <v>247</v>
      </c>
      <c r="N8" s="315" t="s">
        <v>247</v>
      </c>
      <c r="O8" s="313" t="s">
        <v>247</v>
      </c>
      <c r="P8" s="316">
        <v>42339</v>
      </c>
      <c r="Q8" s="317">
        <v>56584</v>
      </c>
      <c r="R8" s="318" t="s">
        <v>248</v>
      </c>
    </row>
    <row r="9" spans="1:18">
      <c r="A9" s="306" t="s">
        <v>249</v>
      </c>
      <c r="B9" s="307" t="s">
        <v>250</v>
      </c>
      <c r="C9" s="307" t="s">
        <v>243</v>
      </c>
      <c r="D9" s="308" t="s">
        <v>243</v>
      </c>
      <c r="E9" s="307" t="s">
        <v>244</v>
      </c>
      <c r="F9" s="308" t="s">
        <v>245</v>
      </c>
      <c r="G9" s="309">
        <v>2125000000</v>
      </c>
      <c r="H9" s="310">
        <v>-2125000000</v>
      </c>
      <c r="I9" s="309">
        <v>0</v>
      </c>
      <c r="J9" s="311" t="s">
        <v>246</v>
      </c>
      <c r="K9" s="312">
        <v>1.2500000000000001E-2</v>
      </c>
      <c r="L9" s="313" t="s">
        <v>247</v>
      </c>
      <c r="M9" s="314" t="s">
        <v>247</v>
      </c>
      <c r="N9" s="315" t="s">
        <v>247</v>
      </c>
      <c r="O9" s="313" t="s">
        <v>247</v>
      </c>
      <c r="P9" s="316">
        <v>42339</v>
      </c>
      <c r="Q9" s="317">
        <v>56584</v>
      </c>
      <c r="R9" s="318" t="s">
        <v>248</v>
      </c>
    </row>
    <row r="10" spans="1:18">
      <c r="A10" s="306" t="s">
        <v>25</v>
      </c>
      <c r="B10" s="307" t="s">
        <v>251</v>
      </c>
      <c r="C10" s="307" t="s">
        <v>243</v>
      </c>
      <c r="D10" s="308" t="s">
        <v>243</v>
      </c>
      <c r="E10" s="307" t="s">
        <v>244</v>
      </c>
      <c r="F10" s="308" t="s">
        <v>245</v>
      </c>
      <c r="G10" s="309">
        <v>2125000000</v>
      </c>
      <c r="H10" s="310">
        <v>-2125000000</v>
      </c>
      <c r="I10" s="309">
        <v>0</v>
      </c>
      <c r="J10" s="311" t="s">
        <v>246</v>
      </c>
      <c r="K10" s="312">
        <v>1.2500000000000001E-2</v>
      </c>
      <c r="L10" s="313" t="s">
        <v>247</v>
      </c>
      <c r="M10" s="314" t="s">
        <v>247</v>
      </c>
      <c r="N10" s="315" t="s">
        <v>247</v>
      </c>
      <c r="O10" s="313" t="s">
        <v>247</v>
      </c>
      <c r="P10" s="316">
        <v>42339</v>
      </c>
      <c r="Q10" s="317">
        <v>56584</v>
      </c>
      <c r="R10" s="318" t="s">
        <v>248</v>
      </c>
    </row>
    <row r="11" spans="1:18">
      <c r="A11" s="306" t="s">
        <v>252</v>
      </c>
      <c r="B11" s="307" t="s">
        <v>253</v>
      </c>
      <c r="C11" s="307" t="s">
        <v>243</v>
      </c>
      <c r="D11" s="308" t="s">
        <v>243</v>
      </c>
      <c r="E11" s="307" t="s">
        <v>244</v>
      </c>
      <c r="F11" s="308" t="s">
        <v>245</v>
      </c>
      <c r="G11" s="309">
        <v>2125000000</v>
      </c>
      <c r="H11" s="310">
        <v>-1170000000</v>
      </c>
      <c r="I11" s="309">
        <v>955000000</v>
      </c>
      <c r="J11" s="311" t="s">
        <v>246</v>
      </c>
      <c r="K11" s="312">
        <v>1.2500000000000001E-2</v>
      </c>
      <c r="L11" s="319">
        <v>1.7755E-2</v>
      </c>
      <c r="M11" s="314" t="s">
        <v>509</v>
      </c>
      <c r="N11" s="315">
        <v>41716</v>
      </c>
      <c r="O11" s="313">
        <v>4180937.6712328764</v>
      </c>
      <c r="P11" s="316">
        <v>42339</v>
      </c>
      <c r="Q11" s="317">
        <v>56584</v>
      </c>
      <c r="R11" s="318" t="s">
        <v>248</v>
      </c>
    </row>
    <row r="12" spans="1:18">
      <c r="A12" s="306" t="s">
        <v>254</v>
      </c>
      <c r="B12" s="307" t="s">
        <v>255</v>
      </c>
      <c r="C12" s="307" t="s">
        <v>243</v>
      </c>
      <c r="D12" s="308" t="s">
        <v>243</v>
      </c>
      <c r="E12" s="307" t="s">
        <v>244</v>
      </c>
      <c r="F12" s="308" t="s">
        <v>245</v>
      </c>
      <c r="G12" s="309">
        <v>400000000</v>
      </c>
      <c r="H12" s="310">
        <v>0</v>
      </c>
      <c r="I12" s="309">
        <v>400000000</v>
      </c>
      <c r="J12" s="311" t="s">
        <v>246</v>
      </c>
      <c r="K12" s="312">
        <v>1.2500000000000001E-2</v>
      </c>
      <c r="L12" s="319">
        <v>1.7755E-2</v>
      </c>
      <c r="M12" s="314" t="s">
        <v>509</v>
      </c>
      <c r="N12" s="315">
        <v>41716</v>
      </c>
      <c r="O12" s="313">
        <v>1751178.0821917807</v>
      </c>
      <c r="P12" s="316">
        <v>42430</v>
      </c>
      <c r="Q12" s="317">
        <v>56584</v>
      </c>
      <c r="R12" s="318" t="s">
        <v>256</v>
      </c>
    </row>
    <row r="13" spans="1:18">
      <c r="A13" s="306" t="s">
        <v>257</v>
      </c>
      <c r="B13" s="307" t="s">
        <v>258</v>
      </c>
      <c r="C13" s="307" t="s">
        <v>243</v>
      </c>
      <c r="D13" s="308" t="s">
        <v>243</v>
      </c>
      <c r="E13" s="307" t="s">
        <v>244</v>
      </c>
      <c r="F13" s="308" t="s">
        <v>245</v>
      </c>
      <c r="G13" s="309">
        <v>2500000000</v>
      </c>
      <c r="H13" s="310">
        <v>-2500000000.0039039</v>
      </c>
      <c r="I13" s="309">
        <v>0</v>
      </c>
      <c r="J13" s="311" t="s">
        <v>246</v>
      </c>
      <c r="K13" s="312">
        <v>1.2500000000000001E-2</v>
      </c>
      <c r="L13" s="320" t="s">
        <v>247</v>
      </c>
      <c r="M13" s="320" t="s">
        <v>247</v>
      </c>
      <c r="N13" s="315" t="s">
        <v>247</v>
      </c>
      <c r="O13" s="313" t="s">
        <v>247</v>
      </c>
      <c r="P13" s="316">
        <v>42339</v>
      </c>
      <c r="Q13" s="317">
        <v>56584</v>
      </c>
      <c r="R13" s="318" t="s">
        <v>248</v>
      </c>
    </row>
    <row r="14" spans="1:18">
      <c r="A14" s="306" t="s">
        <v>259</v>
      </c>
      <c r="B14" s="307" t="s">
        <v>260</v>
      </c>
      <c r="C14" s="307" t="s">
        <v>243</v>
      </c>
      <c r="D14" s="308" t="s">
        <v>243</v>
      </c>
      <c r="E14" s="307" t="s">
        <v>244</v>
      </c>
      <c r="F14" s="308" t="s">
        <v>245</v>
      </c>
      <c r="G14" s="309">
        <v>2500000000</v>
      </c>
      <c r="H14" s="310">
        <v>-2500000000.0039039</v>
      </c>
      <c r="I14" s="309">
        <v>0</v>
      </c>
      <c r="J14" s="311" t="s">
        <v>246</v>
      </c>
      <c r="K14" s="312">
        <v>1.2500000000000001E-2</v>
      </c>
      <c r="L14" s="320" t="s">
        <v>247</v>
      </c>
      <c r="M14" s="320" t="s">
        <v>247</v>
      </c>
      <c r="N14" s="315" t="s">
        <v>247</v>
      </c>
      <c r="O14" s="313" t="s">
        <v>247</v>
      </c>
      <c r="P14" s="316">
        <v>42339</v>
      </c>
      <c r="Q14" s="317">
        <v>56584</v>
      </c>
      <c r="R14" s="318" t="s">
        <v>248</v>
      </c>
    </row>
    <row r="15" spans="1:18">
      <c r="A15" s="306" t="s">
        <v>261</v>
      </c>
      <c r="B15" s="307" t="s">
        <v>262</v>
      </c>
      <c r="C15" s="307" t="s">
        <v>243</v>
      </c>
      <c r="D15" s="308" t="s">
        <v>243</v>
      </c>
      <c r="E15" s="307" t="s">
        <v>244</v>
      </c>
      <c r="F15" s="308" t="s">
        <v>245</v>
      </c>
      <c r="G15" s="309">
        <v>2500000000</v>
      </c>
      <c r="H15" s="310">
        <v>-2500000000.0039039</v>
      </c>
      <c r="I15" s="309">
        <v>0</v>
      </c>
      <c r="J15" s="311" t="s">
        <v>246</v>
      </c>
      <c r="K15" s="312">
        <v>1.2500000000000001E-2</v>
      </c>
      <c r="L15" s="320" t="s">
        <v>247</v>
      </c>
      <c r="M15" s="320" t="s">
        <v>247</v>
      </c>
      <c r="N15" s="315" t="s">
        <v>247</v>
      </c>
      <c r="O15" s="313" t="s">
        <v>247</v>
      </c>
      <c r="P15" s="316">
        <v>42339</v>
      </c>
      <c r="Q15" s="317">
        <v>56584</v>
      </c>
      <c r="R15" s="318" t="s">
        <v>248</v>
      </c>
    </row>
    <row r="16" spans="1:18">
      <c r="A16" s="306" t="s">
        <v>263</v>
      </c>
      <c r="B16" s="307" t="s">
        <v>264</v>
      </c>
      <c r="C16" s="307" t="s">
        <v>243</v>
      </c>
      <c r="D16" s="308" t="s">
        <v>243</v>
      </c>
      <c r="E16" s="307" t="s">
        <v>244</v>
      </c>
      <c r="F16" s="308" t="s">
        <v>245</v>
      </c>
      <c r="G16" s="309">
        <v>2500000000</v>
      </c>
      <c r="H16" s="310">
        <v>-1913000000</v>
      </c>
      <c r="I16" s="309">
        <v>587000000</v>
      </c>
      <c r="J16" s="311" t="s">
        <v>246</v>
      </c>
      <c r="K16" s="312">
        <v>1.2500000000000001E-2</v>
      </c>
      <c r="L16" s="319">
        <v>1.7755E-2</v>
      </c>
      <c r="M16" s="314" t="s">
        <v>509</v>
      </c>
      <c r="N16" s="315">
        <v>41716</v>
      </c>
      <c r="O16" s="313">
        <v>2569853.8356164382</v>
      </c>
      <c r="P16" s="316">
        <v>42430</v>
      </c>
      <c r="Q16" s="317">
        <v>56584</v>
      </c>
      <c r="R16" s="318" t="s">
        <v>248</v>
      </c>
    </row>
    <row r="17" spans="1:19">
      <c r="A17" s="306" t="s">
        <v>265</v>
      </c>
      <c r="B17" s="307" t="s">
        <v>266</v>
      </c>
      <c r="C17" s="307" t="s">
        <v>243</v>
      </c>
      <c r="D17" s="308" t="s">
        <v>243</v>
      </c>
      <c r="E17" s="307" t="s">
        <v>244</v>
      </c>
      <c r="F17" s="308" t="s">
        <v>245</v>
      </c>
      <c r="G17" s="309">
        <v>1549000000</v>
      </c>
      <c r="H17" s="310">
        <v>-1156000000</v>
      </c>
      <c r="I17" s="309">
        <v>393000000</v>
      </c>
      <c r="J17" s="311" t="s">
        <v>246</v>
      </c>
      <c r="K17" s="312">
        <v>1.2500000000000001E-2</v>
      </c>
      <c r="L17" s="319">
        <v>1.7755E-2</v>
      </c>
      <c r="M17" s="314" t="s">
        <v>509</v>
      </c>
      <c r="N17" s="315">
        <v>41716</v>
      </c>
      <c r="O17" s="313">
        <v>1720532.4657534244</v>
      </c>
      <c r="P17" s="316">
        <v>42339</v>
      </c>
      <c r="Q17" s="317">
        <v>56584</v>
      </c>
      <c r="R17" s="318" t="s">
        <v>256</v>
      </c>
    </row>
    <row r="18" spans="1:19">
      <c r="A18" s="306" t="s">
        <v>267</v>
      </c>
      <c r="B18" s="307" t="s">
        <v>268</v>
      </c>
      <c r="C18" s="308" t="s">
        <v>269</v>
      </c>
      <c r="D18" s="307" t="s">
        <v>269</v>
      </c>
      <c r="E18" s="307" t="s">
        <v>244</v>
      </c>
      <c r="F18" s="308" t="s">
        <v>245</v>
      </c>
      <c r="G18" s="309">
        <v>1385715000</v>
      </c>
      <c r="H18" s="310">
        <v>-1142714790</v>
      </c>
      <c r="I18" s="309">
        <v>243000210</v>
      </c>
      <c r="J18" s="311" t="s">
        <v>246</v>
      </c>
      <c r="K18" s="312">
        <v>8.9999999999999993E-3</v>
      </c>
      <c r="L18" s="319">
        <v>1.4254999999999999E-2</v>
      </c>
      <c r="M18" s="314" t="s">
        <v>509</v>
      </c>
      <c r="N18" s="315">
        <v>41716</v>
      </c>
      <c r="O18" s="313">
        <v>854128.35616438347</v>
      </c>
      <c r="P18" s="316">
        <v>42430</v>
      </c>
      <c r="Q18" s="317">
        <v>56584</v>
      </c>
      <c r="R18" s="318" t="s">
        <v>256</v>
      </c>
    </row>
    <row r="19" spans="1:19">
      <c r="A19" s="306" t="s">
        <v>270</v>
      </c>
      <c r="B19" s="307" t="s">
        <v>271</v>
      </c>
      <c r="C19" s="308" t="s">
        <v>269</v>
      </c>
      <c r="D19" s="307" t="s">
        <v>269</v>
      </c>
      <c r="E19" s="307" t="s">
        <v>244</v>
      </c>
      <c r="F19" s="308" t="s">
        <v>245</v>
      </c>
      <c r="G19" s="309">
        <v>1742774000</v>
      </c>
      <c r="H19" s="310">
        <v>-1441773986</v>
      </c>
      <c r="I19" s="309">
        <v>301000014</v>
      </c>
      <c r="J19" s="311" t="s">
        <v>246</v>
      </c>
      <c r="K19" s="312">
        <v>8.9999999999999993E-3</v>
      </c>
      <c r="L19" s="319">
        <v>1.4254999999999999E-2</v>
      </c>
      <c r="M19" s="314" t="s">
        <v>509</v>
      </c>
      <c r="N19" s="315">
        <v>41716</v>
      </c>
      <c r="O19" s="313">
        <v>1057994.3835616438</v>
      </c>
      <c r="P19" s="316">
        <v>42430</v>
      </c>
      <c r="Q19" s="317">
        <v>56584</v>
      </c>
      <c r="R19" s="318" t="s">
        <v>256</v>
      </c>
    </row>
    <row r="20" spans="1:19" ht="12.75" thickBot="1">
      <c r="A20" s="321"/>
      <c r="B20" s="322"/>
      <c r="C20" s="323"/>
      <c r="D20" s="322"/>
      <c r="E20" s="322"/>
      <c r="F20" s="323"/>
      <c r="G20" s="322"/>
      <c r="H20" s="323"/>
      <c r="I20" s="322"/>
      <c r="J20" s="323"/>
      <c r="K20" s="322"/>
      <c r="L20" s="323"/>
      <c r="M20" s="322"/>
      <c r="N20" s="323"/>
      <c r="O20" s="324"/>
      <c r="P20" s="323"/>
      <c r="Q20" s="322"/>
      <c r="R20" s="325"/>
    </row>
    <row r="21" spans="1:19">
      <c r="A21" s="288"/>
      <c r="B21" s="290"/>
      <c r="C21" s="290"/>
      <c r="D21" s="290"/>
      <c r="E21" s="290"/>
      <c r="F21" s="290"/>
      <c r="G21" s="290"/>
      <c r="H21" s="290"/>
      <c r="I21" s="290"/>
      <c r="J21" s="290"/>
      <c r="K21" s="290"/>
      <c r="L21" s="290"/>
      <c r="M21" s="290"/>
      <c r="N21" s="290"/>
      <c r="O21" s="680"/>
      <c r="P21" s="290"/>
      <c r="Q21" s="290"/>
      <c r="R21" s="290"/>
    </row>
    <row r="22" spans="1:19">
      <c r="A22" s="288"/>
      <c r="B22" s="290"/>
      <c r="C22" s="290"/>
      <c r="D22" s="290"/>
      <c r="E22" s="290"/>
      <c r="F22" s="290"/>
      <c r="G22" s="290"/>
      <c r="H22" s="290"/>
      <c r="I22" s="290"/>
      <c r="J22" s="290"/>
      <c r="K22" s="290"/>
      <c r="L22" s="290"/>
      <c r="M22" s="290"/>
      <c r="N22" s="290"/>
      <c r="O22" s="680"/>
      <c r="P22" s="290"/>
      <c r="Q22" s="290"/>
      <c r="R22" s="290"/>
    </row>
    <row r="23" spans="1:19">
      <c r="A23" s="288" t="s">
        <v>272</v>
      </c>
      <c r="B23" s="42"/>
      <c r="C23" s="42"/>
      <c r="D23" s="42"/>
      <c r="E23" s="42"/>
      <c r="F23" s="326"/>
      <c r="G23" s="186"/>
      <c r="H23" s="186"/>
      <c r="I23" s="186"/>
      <c r="J23" s="186"/>
      <c r="K23" s="186"/>
      <c r="N23" s="327"/>
      <c r="O23" s="328"/>
      <c r="P23" s="42"/>
      <c r="Q23" s="45"/>
    </row>
    <row r="24" spans="1:19" ht="12.75" thickBot="1">
      <c r="A24" s="285"/>
      <c r="B24" s="186"/>
      <c r="C24" s="186"/>
      <c r="D24" s="186"/>
      <c r="E24" s="186"/>
      <c r="F24" s="329"/>
      <c r="G24" s="136"/>
      <c r="H24" s="330"/>
      <c r="I24" s="330"/>
      <c r="J24" s="331"/>
      <c r="K24" s="332"/>
      <c r="L24" s="333"/>
      <c r="M24" s="334"/>
      <c r="N24" s="335"/>
      <c r="O24" s="335"/>
      <c r="P24" s="336"/>
      <c r="Q24" s="337"/>
    </row>
    <row r="25" spans="1:19" ht="13.5" customHeight="1">
      <c r="A25" s="830" t="s">
        <v>273</v>
      </c>
      <c r="B25" s="835" t="s">
        <v>274</v>
      </c>
      <c r="C25" s="835" t="s">
        <v>275</v>
      </c>
      <c r="D25" s="835" t="s">
        <v>276</v>
      </c>
      <c r="E25" s="835" t="s">
        <v>277</v>
      </c>
      <c r="F25" s="329"/>
      <c r="G25" s="136"/>
      <c r="H25" s="330"/>
      <c r="I25" s="330"/>
      <c r="J25" s="331"/>
      <c r="K25" s="332"/>
      <c r="L25" s="333"/>
      <c r="M25" s="334"/>
      <c r="N25" s="338"/>
      <c r="O25" s="339"/>
      <c r="P25" s="336"/>
      <c r="Q25" s="337"/>
    </row>
    <row r="26" spans="1:19" ht="13.5" customHeight="1" thickBot="1">
      <c r="A26" s="831"/>
      <c r="B26" s="836"/>
      <c r="C26" s="836"/>
      <c r="D26" s="836"/>
      <c r="E26" s="836"/>
      <c r="F26" s="329"/>
      <c r="G26" s="136"/>
      <c r="H26" s="330"/>
      <c r="I26" s="330"/>
      <c r="J26" s="331"/>
      <c r="K26" s="332"/>
      <c r="L26" s="333"/>
      <c r="M26" s="334"/>
      <c r="N26" s="338"/>
      <c r="O26" s="339"/>
      <c r="P26" s="336"/>
      <c r="Q26" s="337"/>
    </row>
    <row r="27" spans="1:19">
      <c r="A27" s="340"/>
      <c r="B27" s="341"/>
      <c r="C27" s="186"/>
      <c r="D27" s="341"/>
      <c r="E27" s="342"/>
      <c r="F27" s="329"/>
      <c r="G27" s="136"/>
      <c r="H27" s="330"/>
      <c r="I27" s="330"/>
      <c r="J27" s="331"/>
      <c r="K27" s="332"/>
      <c r="L27" s="333"/>
      <c r="M27" s="334"/>
      <c r="N27" s="338"/>
      <c r="O27" s="339"/>
      <c r="P27" s="336"/>
      <c r="Q27" s="337"/>
    </row>
    <row r="28" spans="1:19">
      <c r="A28" s="340" t="s">
        <v>278</v>
      </c>
      <c r="B28" s="343">
        <v>0</v>
      </c>
      <c r="C28" s="343" t="s">
        <v>247</v>
      </c>
      <c r="D28" s="343" t="s">
        <v>247</v>
      </c>
      <c r="E28" s="343" t="s">
        <v>247</v>
      </c>
      <c r="F28" s="344"/>
      <c r="G28" s="136"/>
      <c r="H28" s="136"/>
      <c r="I28" s="136"/>
      <c r="J28" s="136"/>
      <c r="K28" s="332"/>
      <c r="L28" s="333"/>
      <c r="M28" s="334"/>
      <c r="P28" s="336"/>
      <c r="Q28" s="336"/>
    </row>
    <row r="29" spans="1:19">
      <c r="A29" s="340" t="s">
        <v>279</v>
      </c>
      <c r="B29" s="343">
        <v>0</v>
      </c>
      <c r="C29" s="343" t="s">
        <v>247</v>
      </c>
      <c r="D29" s="343" t="s">
        <v>247</v>
      </c>
      <c r="E29" s="343" t="s">
        <v>247</v>
      </c>
      <c r="F29" s="326"/>
      <c r="G29" s="136"/>
      <c r="H29" s="136"/>
      <c r="I29" s="136"/>
      <c r="J29" s="136"/>
      <c r="K29" s="332"/>
      <c r="L29" s="333"/>
      <c r="M29" s="334"/>
      <c r="Q29" s="336"/>
    </row>
    <row r="30" spans="1:19">
      <c r="A30" s="340" t="s">
        <v>280</v>
      </c>
      <c r="B30" s="343">
        <v>0</v>
      </c>
      <c r="C30" s="343" t="s">
        <v>247</v>
      </c>
      <c r="D30" s="343" t="s">
        <v>247</v>
      </c>
      <c r="E30" s="343" t="s">
        <v>247</v>
      </c>
      <c r="F30" s="326"/>
      <c r="G30" s="136"/>
      <c r="H30" s="136"/>
      <c r="I30" s="136"/>
      <c r="J30" s="136"/>
      <c r="K30" s="332"/>
      <c r="L30" s="333"/>
      <c r="M30" s="334"/>
      <c r="Q30" s="336"/>
    </row>
    <row r="31" spans="1:19">
      <c r="A31" s="340" t="s">
        <v>281</v>
      </c>
      <c r="B31" s="343">
        <v>955000000</v>
      </c>
      <c r="C31" s="345">
        <v>0.33171240013893716</v>
      </c>
      <c r="D31" s="346">
        <v>0.18895449808961445</v>
      </c>
      <c r="E31" s="347">
        <v>0.20226814866273013</v>
      </c>
      <c r="F31" s="344"/>
      <c r="G31" s="186"/>
      <c r="H31" s="186"/>
      <c r="I31" s="186"/>
      <c r="J31" s="186"/>
      <c r="K31" s="332"/>
      <c r="L31" s="186"/>
      <c r="M31" s="186"/>
      <c r="Q31" s="136"/>
      <c r="R31" s="136"/>
      <c r="S31" s="336"/>
    </row>
    <row r="32" spans="1:19">
      <c r="A32" s="340" t="s">
        <v>282</v>
      </c>
      <c r="B32" s="343">
        <v>400000000</v>
      </c>
      <c r="C32" s="345">
        <v>0.13893713094824592</v>
      </c>
      <c r="D32" s="346">
        <v>0.18895449808961445</v>
      </c>
      <c r="E32" s="347">
        <v>0.20226814866273013</v>
      </c>
      <c r="F32" s="326"/>
      <c r="G32" s="186"/>
      <c r="H32" s="186"/>
      <c r="I32" s="186"/>
      <c r="J32" s="186"/>
      <c r="K32" s="332"/>
      <c r="L32" s="186"/>
      <c r="M32" s="186"/>
      <c r="N32" s="186"/>
      <c r="O32" s="186"/>
      <c r="P32" s="186"/>
      <c r="Q32" s="334"/>
      <c r="R32" s="136"/>
      <c r="S32" s="336"/>
    </row>
    <row r="33" spans="1:19">
      <c r="A33" s="340" t="s">
        <v>283</v>
      </c>
      <c r="B33" s="343">
        <v>0</v>
      </c>
      <c r="C33" s="348" t="s">
        <v>247</v>
      </c>
      <c r="D33" s="348" t="s">
        <v>247</v>
      </c>
      <c r="E33" s="349" t="s">
        <v>247</v>
      </c>
      <c r="F33" s="326"/>
      <c r="G33" s="186"/>
      <c r="H33" s="186"/>
      <c r="I33" s="186"/>
      <c r="J33" s="186"/>
      <c r="K33" s="332"/>
      <c r="L33" s="186"/>
      <c r="M33" s="186"/>
      <c r="N33" s="186"/>
      <c r="O33" s="186"/>
      <c r="P33" s="186"/>
      <c r="Q33" s="186"/>
      <c r="R33" s="186"/>
      <c r="S33" s="186"/>
    </row>
    <row r="34" spans="1:19">
      <c r="A34" s="340" t="s">
        <v>284</v>
      </c>
      <c r="B34" s="343">
        <v>0</v>
      </c>
      <c r="C34" s="348" t="s">
        <v>247</v>
      </c>
      <c r="D34" s="348" t="s">
        <v>247</v>
      </c>
      <c r="E34" s="349" t="s">
        <v>247</v>
      </c>
      <c r="F34" s="326"/>
      <c r="G34" s="42"/>
      <c r="H34" s="42"/>
      <c r="I34" s="42"/>
      <c r="J34" s="42"/>
      <c r="K34" s="332"/>
      <c r="L34" s="42"/>
      <c r="M34" s="42"/>
      <c r="N34" s="42"/>
      <c r="O34" s="42"/>
      <c r="P34" s="42"/>
      <c r="Q34" s="42"/>
    </row>
    <row r="35" spans="1:19">
      <c r="A35" s="340" t="s">
        <v>285</v>
      </c>
      <c r="B35" s="343">
        <v>0</v>
      </c>
      <c r="C35" s="348" t="s">
        <v>247</v>
      </c>
      <c r="D35" s="348" t="s">
        <v>247</v>
      </c>
      <c r="E35" s="349" t="s">
        <v>247</v>
      </c>
      <c r="F35" s="326"/>
      <c r="G35" s="42"/>
      <c r="H35" s="42"/>
      <c r="I35" s="42"/>
      <c r="J35" s="42"/>
      <c r="K35" s="332"/>
      <c r="L35" s="42"/>
      <c r="M35" s="42"/>
      <c r="N35" s="42"/>
      <c r="O35" s="42"/>
      <c r="P35" s="42"/>
      <c r="Q35" s="42"/>
    </row>
    <row r="36" spans="1:19">
      <c r="A36" s="340" t="s">
        <v>286</v>
      </c>
      <c r="B36" s="343">
        <v>587000000</v>
      </c>
      <c r="C36" s="345">
        <v>0.2038902396665509</v>
      </c>
      <c r="D36" s="346">
        <v>0.18895449808961445</v>
      </c>
      <c r="E36" s="347">
        <v>0.20226814866273013</v>
      </c>
      <c r="F36" s="326"/>
      <c r="G36" s="42"/>
      <c r="H36" s="42"/>
      <c r="I36" s="42"/>
      <c r="J36" s="42"/>
      <c r="K36" s="332"/>
      <c r="L36" s="42"/>
      <c r="M36" s="42"/>
      <c r="N36" s="42"/>
      <c r="O36" s="42"/>
      <c r="P36" s="42"/>
      <c r="Q36" s="42"/>
    </row>
    <row r="37" spans="1:19">
      <c r="A37" s="340" t="s">
        <v>287</v>
      </c>
      <c r="B37" s="343">
        <v>393000000</v>
      </c>
      <c r="C37" s="345">
        <v>0.13650573115665163</v>
      </c>
      <c r="D37" s="346">
        <v>0.18895449808961445</v>
      </c>
      <c r="E37" s="347">
        <v>0.20226814866273013</v>
      </c>
      <c r="F37" s="326"/>
      <c r="G37" s="42"/>
      <c r="H37" s="42"/>
      <c r="I37" s="42"/>
      <c r="J37" s="42"/>
      <c r="K37" s="42"/>
      <c r="L37" s="42"/>
      <c r="M37" s="42"/>
      <c r="N37" s="42"/>
      <c r="O37" s="42"/>
      <c r="P37" s="42"/>
      <c r="Q37" s="42"/>
    </row>
    <row r="38" spans="1:19">
      <c r="A38" s="340" t="s">
        <v>288</v>
      </c>
      <c r="B38" s="343">
        <v>243000210</v>
      </c>
      <c r="C38" s="345">
        <v>8.4404307051059391E-2</v>
      </c>
      <c r="D38" s="346">
        <v>0</v>
      </c>
      <c r="E38" s="347">
        <v>0</v>
      </c>
      <c r="F38" s="326"/>
      <c r="G38" s="42"/>
      <c r="H38" s="42"/>
      <c r="I38" s="42"/>
      <c r="J38" s="42"/>
      <c r="K38" s="42"/>
      <c r="L38" s="42"/>
      <c r="M38" s="42"/>
      <c r="N38" s="42"/>
      <c r="O38" s="42"/>
      <c r="P38" s="42"/>
      <c r="Q38" s="42"/>
    </row>
    <row r="39" spans="1:19">
      <c r="A39" s="340" t="s">
        <v>289</v>
      </c>
      <c r="B39" s="343">
        <v>301000014</v>
      </c>
      <c r="C39" s="345">
        <v>0.10455019103855505</v>
      </c>
      <c r="D39" s="346">
        <v>0</v>
      </c>
      <c r="E39" s="347">
        <v>0</v>
      </c>
      <c r="F39" s="326"/>
      <c r="G39" s="42"/>
      <c r="H39" s="42"/>
      <c r="I39" s="42"/>
      <c r="J39" s="42"/>
      <c r="K39" s="42"/>
      <c r="L39" s="42"/>
      <c r="M39" s="42"/>
      <c r="N39" s="42"/>
      <c r="O39" s="42"/>
      <c r="P39" s="42"/>
      <c r="Q39" s="42"/>
    </row>
    <row r="40" spans="1:19" ht="12.75" thickBot="1">
      <c r="A40" s="340"/>
      <c r="B40" s="350"/>
      <c r="C40" s="345"/>
      <c r="D40" s="351"/>
      <c r="E40" s="352"/>
      <c r="F40" s="353"/>
      <c r="G40" s="354"/>
      <c r="H40" s="354"/>
      <c r="I40" s="354"/>
      <c r="J40" s="354"/>
      <c r="K40" s="354"/>
      <c r="L40" s="354"/>
      <c r="M40" s="354"/>
      <c r="N40" s="354"/>
      <c r="O40" s="354"/>
      <c r="P40" s="354"/>
      <c r="Q40" s="354"/>
    </row>
    <row r="41" spans="1:19">
      <c r="A41" s="340"/>
      <c r="B41" s="355">
        <v>2879000000</v>
      </c>
      <c r="C41" s="356">
        <v>0.99999999999999989</v>
      </c>
      <c r="D41" s="357"/>
      <c r="E41" s="358"/>
      <c r="F41" s="344"/>
      <c r="G41" s="186"/>
      <c r="H41" s="186"/>
      <c r="I41" s="186"/>
      <c r="J41" s="186"/>
      <c r="K41" s="186"/>
      <c r="L41" s="186"/>
      <c r="M41" s="186"/>
      <c r="N41" s="186"/>
      <c r="O41" s="186"/>
      <c r="P41" s="186"/>
      <c r="Q41" s="186"/>
    </row>
    <row r="42" spans="1:19" ht="12.75" thickBot="1">
      <c r="A42" s="340"/>
      <c r="B42" s="359"/>
      <c r="C42" s="360"/>
      <c r="D42" s="361"/>
      <c r="E42" s="362"/>
      <c r="F42" s="344"/>
      <c r="G42" s="136"/>
      <c r="H42" s="136"/>
      <c r="I42" s="136"/>
      <c r="J42" s="136"/>
      <c r="K42" s="363"/>
      <c r="L42" s="333"/>
      <c r="M42" s="334"/>
      <c r="N42" s="334"/>
      <c r="O42" s="364"/>
      <c r="P42" s="336"/>
      <c r="Q42" s="336"/>
    </row>
    <row r="43" spans="1:19">
      <c r="A43" s="365"/>
      <c r="B43" s="366"/>
      <c r="C43" s="367"/>
      <c r="D43" s="366"/>
      <c r="E43" s="368"/>
      <c r="F43" s="344"/>
      <c r="G43" s="136"/>
      <c r="H43" s="136"/>
      <c r="I43" s="136"/>
      <c r="J43" s="136"/>
      <c r="K43" s="363"/>
      <c r="L43" s="333"/>
      <c r="M43" s="334"/>
      <c r="N43" s="334"/>
      <c r="O43" s="364"/>
      <c r="P43" s="336"/>
      <c r="Q43" s="336"/>
    </row>
    <row r="44" spans="1:19">
      <c r="A44" s="340" t="s">
        <v>290</v>
      </c>
      <c r="B44" s="369">
        <v>38330000</v>
      </c>
      <c r="C44" s="370">
        <v>1.3313650573115666E-2</v>
      </c>
      <c r="D44" s="361"/>
      <c r="E44" s="362"/>
      <c r="F44" s="186"/>
      <c r="G44" s="186"/>
      <c r="H44" s="186"/>
      <c r="I44" s="186"/>
      <c r="J44" s="186"/>
      <c r="K44" s="186"/>
      <c r="L44" s="186"/>
      <c r="M44" s="186"/>
      <c r="N44" s="186"/>
      <c r="O44" s="186"/>
      <c r="P44" s="186"/>
      <c r="Q44" s="186"/>
    </row>
    <row r="45" spans="1:19" ht="12.75" thickBot="1">
      <c r="A45" s="371"/>
      <c r="B45" s="372"/>
      <c r="C45" s="283"/>
      <c r="D45" s="372"/>
      <c r="E45" s="373"/>
      <c r="F45" s="42"/>
      <c r="G45" s="186"/>
      <c r="H45" s="186"/>
      <c r="I45" s="186"/>
      <c r="J45" s="186"/>
      <c r="K45" s="186"/>
      <c r="L45" s="335"/>
      <c r="M45" s="335"/>
      <c r="N45" s="327"/>
      <c r="O45" s="328"/>
      <c r="P45" s="42"/>
      <c r="Q45" s="45"/>
    </row>
    <row r="46" spans="1:19">
      <c r="A46" s="120" t="s">
        <v>291</v>
      </c>
      <c r="B46" s="42"/>
      <c r="C46" s="42"/>
      <c r="D46" s="42"/>
      <c r="E46" s="42"/>
      <c r="F46" s="42"/>
      <c r="G46" s="186"/>
      <c r="H46" s="186"/>
      <c r="I46" s="186"/>
      <c r="J46" s="186"/>
      <c r="K46" s="186"/>
      <c r="L46" s="335"/>
      <c r="M46" s="335"/>
      <c r="N46" s="327"/>
      <c r="O46" s="328"/>
      <c r="P46" s="42"/>
      <c r="Q46" s="45"/>
    </row>
    <row r="47" spans="1:19" ht="12.75" thickBot="1">
      <c r="A47" s="285"/>
      <c r="B47" s="42"/>
      <c r="C47" s="42"/>
      <c r="D47" s="42"/>
      <c r="E47" s="42"/>
      <c r="F47" s="42"/>
      <c r="G47" s="186"/>
      <c r="H47" s="186"/>
      <c r="I47" s="186"/>
      <c r="J47" s="186"/>
      <c r="K47" s="186"/>
      <c r="L47" s="335"/>
      <c r="M47" s="335"/>
      <c r="N47" s="327"/>
      <c r="O47" s="328"/>
      <c r="P47" s="42"/>
      <c r="Q47" s="45"/>
    </row>
    <row r="48" spans="1:19">
      <c r="A48" s="828" t="s">
        <v>292</v>
      </c>
      <c r="B48" s="374"/>
      <c r="C48" s="42"/>
      <c r="D48" s="42"/>
      <c r="E48" s="42"/>
      <c r="F48" s="42"/>
      <c r="G48" s="186"/>
      <c r="H48" s="186"/>
      <c r="I48" s="186"/>
      <c r="J48" s="186"/>
      <c r="K48" s="186"/>
      <c r="L48" s="335"/>
      <c r="M48" s="335"/>
      <c r="N48" s="327"/>
      <c r="O48" s="328"/>
      <c r="P48" s="42"/>
      <c r="Q48" s="45"/>
    </row>
    <row r="49" spans="1:17" ht="13.5" customHeight="1" thickBot="1">
      <c r="A49" s="829"/>
      <c r="B49" s="375"/>
      <c r="C49" s="285"/>
      <c r="D49" s="285"/>
      <c r="E49" s="285"/>
      <c r="F49" s="285"/>
      <c r="G49" s="285"/>
      <c r="H49" s="285"/>
      <c r="I49" s="285"/>
      <c r="J49" s="285"/>
      <c r="K49" s="285"/>
      <c r="L49" s="285"/>
      <c r="M49" s="285"/>
      <c r="N49" s="285"/>
      <c r="O49" s="285"/>
      <c r="P49" s="285"/>
      <c r="Q49" s="285"/>
    </row>
    <row r="50" spans="1:17">
      <c r="A50" s="376" t="s">
        <v>293</v>
      </c>
      <c r="B50" s="377">
        <v>38330000</v>
      </c>
      <c r="C50" s="285"/>
      <c r="D50" s="285"/>
      <c r="E50" s="285"/>
      <c r="F50" s="285"/>
      <c r="G50" s="285"/>
      <c r="H50" s="285"/>
      <c r="I50" s="285"/>
      <c r="J50" s="285"/>
      <c r="K50" s="285"/>
      <c r="L50" s="285"/>
      <c r="M50" s="285"/>
      <c r="N50" s="285"/>
      <c r="O50" s="285"/>
      <c r="P50" s="285"/>
      <c r="Q50" s="285"/>
    </row>
    <row r="51" spans="1:17">
      <c r="A51" s="376" t="s">
        <v>294</v>
      </c>
      <c r="B51" s="378"/>
      <c r="C51" s="285"/>
      <c r="D51" s="285"/>
      <c r="E51" s="285"/>
      <c r="F51" s="285"/>
      <c r="G51" s="285"/>
      <c r="H51" s="285"/>
      <c r="I51" s="285"/>
      <c r="J51" s="285"/>
      <c r="K51" s="285"/>
      <c r="L51" s="285"/>
      <c r="M51" s="285"/>
      <c r="N51" s="285"/>
      <c r="O51" s="285"/>
      <c r="P51" s="285"/>
      <c r="Q51" s="285"/>
    </row>
    <row r="52" spans="1:17">
      <c r="A52" s="376" t="s">
        <v>295</v>
      </c>
      <c r="B52" s="378"/>
      <c r="C52" s="285"/>
      <c r="D52" s="285"/>
      <c r="E52" s="285"/>
      <c r="F52" s="285"/>
      <c r="G52" s="285"/>
      <c r="H52" s="285"/>
      <c r="I52" s="285"/>
      <c r="J52" s="285"/>
      <c r="K52" s="285"/>
      <c r="L52" s="285"/>
      <c r="M52" s="285"/>
      <c r="N52" s="285"/>
      <c r="O52" s="285"/>
      <c r="P52" s="285"/>
      <c r="Q52" s="285"/>
    </row>
    <row r="53" spans="1:17" ht="12.75" thickBot="1">
      <c r="A53" s="379" t="s">
        <v>296</v>
      </c>
      <c r="B53" s="380">
        <v>38330000</v>
      </c>
      <c r="C53" s="285"/>
      <c r="D53" s="285"/>
      <c r="E53" s="285"/>
      <c r="F53" s="285"/>
      <c r="G53" s="285"/>
      <c r="H53" s="285"/>
      <c r="I53" s="285"/>
      <c r="J53" s="285"/>
      <c r="K53" s="285"/>
      <c r="L53" s="285"/>
      <c r="M53" s="285"/>
      <c r="N53" s="285"/>
      <c r="O53" s="285"/>
      <c r="P53" s="285"/>
      <c r="Q53" s="285"/>
    </row>
    <row r="54" spans="1:17" ht="12.75" thickBot="1">
      <c r="A54" s="288"/>
      <c r="B54" s="288"/>
      <c r="C54" s="285"/>
      <c r="D54" s="285"/>
      <c r="E54" s="285"/>
      <c r="F54" s="285"/>
      <c r="G54" s="285"/>
      <c r="H54" s="285"/>
      <c r="I54" s="285"/>
      <c r="J54" s="285"/>
      <c r="K54" s="285"/>
      <c r="L54" s="285"/>
      <c r="M54" s="285"/>
      <c r="N54" s="285"/>
      <c r="O54" s="285"/>
      <c r="P54" s="285"/>
      <c r="Q54" s="285"/>
    </row>
    <row r="55" spans="1:17">
      <c r="A55" s="830" t="s">
        <v>297</v>
      </c>
      <c r="B55" s="381"/>
      <c r="C55" s="285"/>
      <c r="D55" s="285"/>
      <c r="E55" s="285"/>
      <c r="F55" s="285"/>
      <c r="G55" s="285"/>
      <c r="H55" s="285"/>
      <c r="I55" s="285"/>
      <c r="J55" s="285"/>
      <c r="K55" s="285"/>
      <c r="L55" s="285"/>
      <c r="M55" s="285"/>
      <c r="N55" s="285"/>
      <c r="O55" s="285"/>
      <c r="P55" s="285"/>
      <c r="Q55" s="285"/>
    </row>
    <row r="56" spans="1:17" ht="13.5" customHeight="1" thickBot="1">
      <c r="A56" s="831"/>
      <c r="B56" s="382"/>
      <c r="C56" s="285"/>
      <c r="D56" s="285"/>
      <c r="E56" s="285"/>
      <c r="F56" s="285"/>
      <c r="G56" s="285"/>
      <c r="H56" s="285"/>
      <c r="I56" s="285"/>
      <c r="J56" s="285"/>
      <c r="K56" s="285"/>
      <c r="L56" s="285"/>
      <c r="M56" s="285"/>
      <c r="N56" s="285"/>
      <c r="O56" s="285"/>
      <c r="P56" s="285"/>
      <c r="Q56" s="285"/>
    </row>
    <row r="57" spans="1:17">
      <c r="A57" s="293"/>
      <c r="B57" s="383"/>
      <c r="C57" s="285"/>
      <c r="D57" s="285"/>
      <c r="E57" s="285"/>
      <c r="F57" s="285"/>
      <c r="G57" s="285"/>
      <c r="H57" s="285"/>
      <c r="I57" s="285"/>
      <c r="J57" s="285"/>
      <c r="K57" s="285"/>
      <c r="L57" s="285"/>
      <c r="M57" s="285"/>
      <c r="N57" s="285"/>
      <c r="O57" s="285"/>
      <c r="P57" s="285"/>
      <c r="Q57" s="285"/>
    </row>
    <row r="58" spans="1:17" ht="12.75" thickBot="1">
      <c r="A58" s="384" t="s">
        <v>506</v>
      </c>
      <c r="B58" s="385">
        <v>1.3180000000000001E-2</v>
      </c>
      <c r="C58" s="285"/>
      <c r="D58" s="285"/>
      <c r="E58" s="285"/>
      <c r="F58" s="285"/>
      <c r="G58" s="285"/>
      <c r="H58" s="285"/>
      <c r="I58" s="285"/>
      <c r="J58" s="285"/>
      <c r="K58" s="285"/>
      <c r="L58" s="285"/>
      <c r="M58" s="285"/>
      <c r="N58" s="285"/>
      <c r="O58" s="285"/>
      <c r="P58" s="285"/>
      <c r="Q58" s="285"/>
    </row>
    <row r="59" spans="1:17">
      <c r="A59" s="832" t="s">
        <v>298</v>
      </c>
      <c r="B59" s="832"/>
      <c r="C59" s="285"/>
      <c r="D59" s="285"/>
      <c r="E59" s="285"/>
      <c r="F59" s="285"/>
      <c r="G59" s="285"/>
      <c r="H59" s="285"/>
      <c r="I59" s="285"/>
      <c r="J59" s="285"/>
      <c r="K59" s="285"/>
      <c r="L59" s="285"/>
      <c r="M59" s="285"/>
      <c r="N59" s="285"/>
      <c r="O59" s="285"/>
      <c r="P59" s="285"/>
      <c r="Q59" s="285"/>
    </row>
    <row r="60" spans="1:17">
      <c r="A60" s="833"/>
      <c r="B60" s="833"/>
      <c r="C60" s="285"/>
      <c r="D60" s="285"/>
      <c r="E60" s="285"/>
      <c r="F60" s="285"/>
      <c r="G60" s="285"/>
      <c r="H60" s="285"/>
      <c r="I60" s="285"/>
      <c r="J60" s="285"/>
      <c r="K60" s="285"/>
      <c r="L60" s="285"/>
      <c r="M60" s="285"/>
      <c r="N60" s="285"/>
      <c r="O60" s="285"/>
      <c r="P60" s="285"/>
      <c r="Q60" s="285"/>
    </row>
    <row r="61" spans="1:17">
      <c r="A61" s="285"/>
      <c r="B61" s="285"/>
      <c r="C61" s="285"/>
      <c r="D61" s="285"/>
      <c r="E61" s="285"/>
      <c r="F61" s="285"/>
      <c r="G61" s="285"/>
      <c r="H61" s="285"/>
      <c r="I61" s="285"/>
      <c r="J61" s="285"/>
      <c r="K61" s="285"/>
      <c r="L61" s="285"/>
      <c r="M61" s="285"/>
      <c r="N61" s="285"/>
      <c r="O61" s="285"/>
      <c r="P61" s="285"/>
      <c r="Q61" s="285"/>
    </row>
    <row r="62" spans="1:17">
      <c r="A62" s="285"/>
      <c r="B62" s="285"/>
      <c r="C62" s="285"/>
      <c r="D62" s="285"/>
      <c r="E62" s="285"/>
      <c r="F62" s="285"/>
      <c r="G62" s="285"/>
      <c r="H62" s="285"/>
      <c r="I62" s="285"/>
      <c r="J62" s="285"/>
      <c r="K62" s="285"/>
      <c r="L62" s="285"/>
      <c r="M62" s="285"/>
      <c r="N62" s="285"/>
      <c r="O62" s="285"/>
      <c r="P62" s="285"/>
      <c r="Q62" s="285"/>
    </row>
    <row r="63" spans="1:17">
      <c r="A63" s="285"/>
      <c r="B63" s="285"/>
      <c r="C63" s="285"/>
      <c r="D63" s="285"/>
      <c r="E63" s="285"/>
      <c r="F63" s="285"/>
      <c r="G63" s="285"/>
      <c r="H63" s="285"/>
      <c r="I63" s="285"/>
      <c r="J63" s="285"/>
      <c r="K63" s="285"/>
      <c r="L63" s="285"/>
      <c r="M63" s="285"/>
      <c r="N63" s="285"/>
      <c r="O63" s="285"/>
      <c r="P63" s="285"/>
      <c r="Q63" s="285"/>
    </row>
    <row r="64" spans="1:17">
      <c r="A64" s="285"/>
      <c r="B64" s="285"/>
      <c r="C64" s="285"/>
      <c r="D64" s="285"/>
      <c r="E64" s="285"/>
      <c r="F64" s="285"/>
      <c r="G64" s="285"/>
      <c r="H64" s="285"/>
      <c r="I64" s="285"/>
      <c r="J64" s="285"/>
      <c r="K64" s="285"/>
      <c r="L64" s="285"/>
      <c r="M64" s="285"/>
      <c r="N64" s="285"/>
      <c r="O64" s="285"/>
      <c r="P64" s="285"/>
      <c r="Q64" s="285"/>
    </row>
    <row r="65" spans="1:17">
      <c r="A65" s="285"/>
      <c r="B65" s="285"/>
      <c r="C65" s="285"/>
      <c r="D65" s="285"/>
      <c r="E65" s="285"/>
      <c r="F65" s="285"/>
      <c r="G65" s="285"/>
      <c r="H65" s="285"/>
      <c r="I65" s="285"/>
      <c r="J65" s="285"/>
      <c r="K65" s="285"/>
      <c r="L65" s="285"/>
      <c r="M65" s="285"/>
      <c r="N65" s="285"/>
      <c r="O65" s="285"/>
      <c r="P65" s="285"/>
      <c r="Q65" s="285"/>
    </row>
    <row r="66" spans="1:17">
      <c r="A66" s="285"/>
      <c r="B66" s="285"/>
      <c r="C66" s="285"/>
      <c r="D66" s="285"/>
      <c r="E66" s="285"/>
      <c r="F66" s="285"/>
      <c r="G66" s="285"/>
      <c r="H66" s="285"/>
      <c r="I66" s="285"/>
      <c r="J66" s="285"/>
      <c r="K66" s="285"/>
      <c r="L66" s="285"/>
      <c r="M66" s="285"/>
      <c r="N66" s="285"/>
      <c r="O66" s="285"/>
      <c r="P66" s="285"/>
      <c r="Q66" s="285"/>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56" orientation="landscape" r:id="rId1"/>
  <headerFooter scaleWithDoc="0">
    <oddHeader>&amp;C&amp;8Langton Investors' Report - January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Normal="85" zoomScaleSheetLayoutView="55" workbookViewId="0">
      <selection activeCell="A24" sqref="A24:P24"/>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86" t="s">
        <v>221</v>
      </c>
      <c r="B2" s="387"/>
      <c r="C2" s="388"/>
      <c r="D2" s="389"/>
      <c r="E2" s="389"/>
      <c r="F2" s="389"/>
      <c r="G2" s="389"/>
      <c r="H2" s="389"/>
      <c r="I2" s="389"/>
      <c r="J2" s="389"/>
      <c r="K2" s="389"/>
      <c r="L2" s="389"/>
      <c r="M2" s="389"/>
      <c r="N2" s="389"/>
      <c r="O2" s="389"/>
      <c r="P2" s="389"/>
      <c r="Q2" s="390"/>
      <c r="R2" s="390"/>
    </row>
    <row r="3" spans="1:18">
      <c r="A3" s="391"/>
      <c r="B3" s="392"/>
      <c r="C3" s="393"/>
      <c r="D3" s="394"/>
      <c r="E3" s="392"/>
      <c r="F3" s="394"/>
      <c r="G3" s="395"/>
      <c r="H3" s="395"/>
      <c r="I3" s="395"/>
      <c r="J3" s="395"/>
      <c r="K3" s="395"/>
      <c r="L3" s="395"/>
      <c r="M3" s="395"/>
      <c r="N3" s="395"/>
      <c r="O3" s="394"/>
      <c r="P3" s="394"/>
      <c r="Q3" s="394"/>
    </row>
    <row r="4" spans="1:18">
      <c r="A4" s="396" t="s">
        <v>222</v>
      </c>
      <c r="B4" s="397">
        <v>40463</v>
      </c>
      <c r="C4" s="394"/>
      <c r="D4" s="398" t="s">
        <v>299</v>
      </c>
      <c r="E4" s="394"/>
      <c r="F4" s="394"/>
      <c r="G4" s="395"/>
      <c r="H4" s="395"/>
      <c r="I4" s="395"/>
      <c r="J4" s="395"/>
      <c r="K4" s="395"/>
      <c r="L4" s="395"/>
      <c r="M4" s="395"/>
      <c r="N4" s="395"/>
      <c r="O4" s="394"/>
      <c r="P4" s="394"/>
      <c r="Q4" s="394"/>
    </row>
    <row r="5" spans="1:18" ht="12.75" thickBot="1">
      <c r="A5" s="399"/>
      <c r="B5" s="399"/>
      <c r="C5" s="399"/>
      <c r="D5" s="391"/>
      <c r="E5" s="399"/>
      <c r="F5" s="399"/>
      <c r="G5" s="400"/>
      <c r="H5" s="401"/>
      <c r="I5" s="401"/>
      <c r="J5" s="400"/>
      <c r="K5" s="400"/>
      <c r="L5" s="400"/>
      <c r="M5" s="401"/>
      <c r="N5" s="400"/>
      <c r="O5" s="399"/>
      <c r="P5" s="399"/>
      <c r="Q5" s="399"/>
    </row>
    <row r="6" spans="1:18" ht="36.75" thickBot="1">
      <c r="A6" s="402" t="s">
        <v>300</v>
      </c>
      <c r="B6" s="402" t="s">
        <v>225</v>
      </c>
      <c r="C6" s="403" t="s">
        <v>301</v>
      </c>
      <c r="D6" s="403" t="s">
        <v>301</v>
      </c>
      <c r="E6" s="402" t="s">
        <v>227</v>
      </c>
      <c r="F6" s="402" t="s">
        <v>228</v>
      </c>
      <c r="G6" s="402" t="s">
        <v>229</v>
      </c>
      <c r="H6" s="402" t="s">
        <v>230</v>
      </c>
      <c r="I6" s="402" t="s">
        <v>231</v>
      </c>
      <c r="J6" s="402" t="s">
        <v>232</v>
      </c>
      <c r="K6" s="402" t="s">
        <v>233</v>
      </c>
      <c r="L6" s="402" t="s">
        <v>234</v>
      </c>
      <c r="M6" s="402" t="s">
        <v>235</v>
      </c>
      <c r="N6" s="402" t="s">
        <v>236</v>
      </c>
      <c r="O6" s="402" t="s">
        <v>237</v>
      </c>
      <c r="P6" s="402" t="s">
        <v>238</v>
      </c>
      <c r="Q6" s="402" t="s">
        <v>239</v>
      </c>
      <c r="R6" s="402" t="s">
        <v>240</v>
      </c>
    </row>
    <row r="7" spans="1:18">
      <c r="A7" s="404"/>
      <c r="B7" s="405"/>
      <c r="C7" s="405"/>
      <c r="D7" s="406"/>
      <c r="E7" s="405"/>
      <c r="F7" s="406"/>
      <c r="G7" s="407"/>
      <c r="H7" s="408"/>
      <c r="I7" s="409"/>
      <c r="J7" s="410"/>
      <c r="K7" s="411"/>
      <c r="L7" s="412"/>
      <c r="M7" s="413"/>
      <c r="N7" s="412"/>
      <c r="O7" s="414"/>
      <c r="P7" s="415"/>
      <c r="Q7" s="416"/>
      <c r="R7" s="417"/>
    </row>
    <row r="8" spans="1:18">
      <c r="A8" s="306" t="s">
        <v>241</v>
      </c>
      <c r="B8" s="307" t="s">
        <v>302</v>
      </c>
      <c r="C8" s="307" t="s">
        <v>243</v>
      </c>
      <c r="D8" s="307" t="s">
        <v>243</v>
      </c>
      <c r="E8" s="307" t="s">
        <v>303</v>
      </c>
      <c r="F8" s="418">
        <v>0.63051702395964693</v>
      </c>
      <c r="G8" s="309">
        <v>1600000000</v>
      </c>
      <c r="H8" s="310">
        <v>-1600000000</v>
      </c>
      <c r="I8" s="309">
        <v>0</v>
      </c>
      <c r="J8" s="311" t="s">
        <v>304</v>
      </c>
      <c r="K8" s="312">
        <v>1.4E-2</v>
      </c>
      <c r="L8" s="320"/>
      <c r="M8" s="320" t="s">
        <v>247</v>
      </c>
      <c r="N8" s="320" t="s">
        <v>247</v>
      </c>
      <c r="O8" s="320" t="s">
        <v>247</v>
      </c>
      <c r="P8" s="316">
        <v>41791</v>
      </c>
      <c r="Q8" s="317">
        <v>56584</v>
      </c>
      <c r="R8" s="318" t="s">
        <v>248</v>
      </c>
    </row>
    <row r="9" spans="1:18">
      <c r="A9" s="306" t="s">
        <v>249</v>
      </c>
      <c r="B9" s="307" t="s">
        <v>305</v>
      </c>
      <c r="C9" s="307" t="s">
        <v>243</v>
      </c>
      <c r="D9" s="307" t="s">
        <v>243</v>
      </c>
      <c r="E9" s="307" t="s">
        <v>303</v>
      </c>
      <c r="F9" s="418">
        <v>0.63051702395964693</v>
      </c>
      <c r="G9" s="309">
        <v>5400000000</v>
      </c>
      <c r="H9" s="310">
        <v>-5400000000</v>
      </c>
      <c r="I9" s="309">
        <v>0</v>
      </c>
      <c r="J9" s="311" t="s">
        <v>304</v>
      </c>
      <c r="K9" s="312">
        <v>0.01</v>
      </c>
      <c r="L9" s="319"/>
      <c r="M9" s="320" t="s">
        <v>247</v>
      </c>
      <c r="N9" s="320" t="s">
        <v>247</v>
      </c>
      <c r="O9" s="313" t="s">
        <v>247</v>
      </c>
      <c r="P9" s="316">
        <v>42248</v>
      </c>
      <c r="Q9" s="317">
        <v>56584</v>
      </c>
      <c r="R9" s="318" t="s">
        <v>248</v>
      </c>
    </row>
    <row r="10" spans="1:18">
      <c r="A10" s="306" t="s">
        <v>25</v>
      </c>
      <c r="B10" s="307" t="s">
        <v>306</v>
      </c>
      <c r="C10" s="307" t="s">
        <v>243</v>
      </c>
      <c r="D10" s="307" t="s">
        <v>243</v>
      </c>
      <c r="E10" s="307" t="s">
        <v>307</v>
      </c>
      <c r="F10" s="418">
        <v>0.874</v>
      </c>
      <c r="G10" s="309">
        <v>1100000000</v>
      </c>
      <c r="H10" s="310">
        <v>-890000000</v>
      </c>
      <c r="I10" s="309">
        <v>210000000</v>
      </c>
      <c r="J10" s="311" t="s">
        <v>308</v>
      </c>
      <c r="K10" s="312">
        <v>0.01</v>
      </c>
      <c r="L10" s="319">
        <v>1.29E-2</v>
      </c>
      <c r="M10" s="314" t="s">
        <v>509</v>
      </c>
      <c r="N10" s="315">
        <v>41716</v>
      </c>
      <c r="O10" s="313">
        <v>677250</v>
      </c>
      <c r="P10" s="316">
        <v>41609</v>
      </c>
      <c r="Q10" s="317">
        <v>56584</v>
      </c>
      <c r="R10" s="318" t="s">
        <v>309</v>
      </c>
    </row>
    <row r="11" spans="1:18">
      <c r="A11" s="306" t="s">
        <v>252</v>
      </c>
      <c r="B11" s="307" t="s">
        <v>310</v>
      </c>
      <c r="C11" s="307" t="s">
        <v>243</v>
      </c>
      <c r="D11" s="307" t="s">
        <v>243</v>
      </c>
      <c r="E11" s="307" t="s">
        <v>244</v>
      </c>
      <c r="F11" s="308" t="s">
        <v>245</v>
      </c>
      <c r="G11" s="309">
        <v>300000000</v>
      </c>
      <c r="H11" s="310">
        <v>-135000000</v>
      </c>
      <c r="I11" s="309">
        <v>165000000</v>
      </c>
      <c r="J11" s="311" t="s">
        <v>246</v>
      </c>
      <c r="K11" s="312">
        <v>0.01</v>
      </c>
      <c r="L11" s="319">
        <v>1.5254999999999999E-2</v>
      </c>
      <c r="M11" s="314" t="s">
        <v>509</v>
      </c>
      <c r="N11" s="315">
        <v>41716</v>
      </c>
      <c r="O11" s="313">
        <v>620648.63013698626</v>
      </c>
      <c r="P11" s="316">
        <v>42430</v>
      </c>
      <c r="Q11" s="317">
        <v>56584</v>
      </c>
      <c r="R11" s="318" t="s">
        <v>309</v>
      </c>
    </row>
    <row r="12" spans="1:18">
      <c r="A12" s="306" t="s">
        <v>51</v>
      </c>
      <c r="B12" s="307" t="s">
        <v>311</v>
      </c>
      <c r="C12" s="307" t="s">
        <v>269</v>
      </c>
      <c r="D12" s="308" t="s">
        <v>269</v>
      </c>
      <c r="E12" s="307" t="s">
        <v>244</v>
      </c>
      <c r="F12" s="308" t="s">
        <v>245</v>
      </c>
      <c r="G12" s="309">
        <v>1040979000</v>
      </c>
      <c r="H12" s="310">
        <v>-595979000</v>
      </c>
      <c r="I12" s="309">
        <v>445000000</v>
      </c>
      <c r="J12" s="311" t="s">
        <v>246</v>
      </c>
      <c r="K12" s="312">
        <v>8.9999999999999993E-3</v>
      </c>
      <c r="L12" s="319">
        <v>1.4254999999999999E-2</v>
      </c>
      <c r="M12" s="314" t="s">
        <v>509</v>
      </c>
      <c r="N12" s="315">
        <v>41716</v>
      </c>
      <c r="O12" s="313">
        <v>1564144.5205479453</v>
      </c>
      <c r="P12" s="316">
        <v>42430</v>
      </c>
      <c r="Q12" s="317">
        <v>56584</v>
      </c>
      <c r="R12" s="318" t="s">
        <v>309</v>
      </c>
    </row>
    <row r="13" spans="1:18" ht="12.75" thickBot="1">
      <c r="A13" s="419"/>
      <c r="B13" s="420"/>
      <c r="C13" s="420"/>
      <c r="D13" s="421"/>
      <c r="E13" s="420"/>
      <c r="F13" s="421"/>
      <c r="G13" s="420"/>
      <c r="H13" s="421"/>
      <c r="I13" s="420"/>
      <c r="J13" s="421"/>
      <c r="K13" s="420"/>
      <c r="L13" s="421"/>
      <c r="M13" s="420"/>
      <c r="N13" s="421"/>
      <c r="O13" s="422"/>
      <c r="P13" s="421"/>
      <c r="Q13" s="420"/>
      <c r="R13" s="423"/>
    </row>
    <row r="14" spans="1:18">
      <c r="A14" s="424"/>
      <c r="B14" s="394"/>
      <c r="C14" s="394"/>
      <c r="D14" s="394"/>
      <c r="E14" s="394"/>
      <c r="F14" s="425"/>
      <c r="G14" s="308"/>
      <c r="H14" s="308"/>
      <c r="I14" s="308"/>
      <c r="J14" s="308"/>
      <c r="K14" s="308"/>
      <c r="L14" s="426"/>
      <c r="M14" s="426"/>
      <c r="N14" s="427"/>
      <c r="O14" s="428"/>
      <c r="P14" s="394"/>
      <c r="Q14" s="429"/>
    </row>
    <row r="15" spans="1:18">
      <c r="A15" s="430" t="s">
        <v>222</v>
      </c>
      <c r="B15" s="431">
        <v>40752</v>
      </c>
      <c r="C15" s="432"/>
      <c r="D15" s="686"/>
      <c r="E15" s="432"/>
      <c r="F15" s="432"/>
      <c r="G15" s="432"/>
      <c r="H15" s="432"/>
      <c r="I15" s="432"/>
      <c r="J15" s="432"/>
      <c r="K15" s="432"/>
      <c r="L15" s="432"/>
      <c r="M15" s="432"/>
      <c r="N15" s="432"/>
      <c r="O15" s="432"/>
      <c r="P15" s="432"/>
      <c r="Q15" s="432"/>
    </row>
    <row r="16" spans="1:18" ht="12.75" thickBot="1">
      <c r="A16" s="433"/>
      <c r="B16" s="433"/>
      <c r="C16" s="433"/>
      <c r="D16" s="434"/>
      <c r="E16" s="433"/>
      <c r="F16" s="433"/>
      <c r="G16" s="433"/>
      <c r="H16" s="433"/>
      <c r="I16" s="433"/>
      <c r="J16" s="433"/>
      <c r="K16" s="433"/>
      <c r="L16" s="433"/>
      <c r="M16" s="433"/>
      <c r="N16" s="433"/>
      <c r="O16" s="433"/>
      <c r="P16" s="433"/>
      <c r="Q16" s="433"/>
    </row>
    <row r="17" spans="1:18" ht="36.75" thickBot="1">
      <c r="A17" s="435" t="s">
        <v>312</v>
      </c>
      <c r="B17" s="435" t="s">
        <v>225</v>
      </c>
      <c r="C17" s="403" t="s">
        <v>301</v>
      </c>
      <c r="D17" s="691" t="s">
        <v>301</v>
      </c>
      <c r="E17" s="435" t="s">
        <v>227</v>
      </c>
      <c r="F17" s="435" t="s">
        <v>228</v>
      </c>
      <c r="G17" s="435" t="s">
        <v>229</v>
      </c>
      <c r="H17" s="435" t="s">
        <v>230</v>
      </c>
      <c r="I17" s="435" t="s">
        <v>231</v>
      </c>
      <c r="J17" s="435" t="s">
        <v>232</v>
      </c>
      <c r="K17" s="435" t="s">
        <v>233</v>
      </c>
      <c r="L17" s="435" t="s">
        <v>234</v>
      </c>
      <c r="M17" s="435" t="s">
        <v>235</v>
      </c>
      <c r="N17" s="435" t="s">
        <v>236</v>
      </c>
      <c r="O17" s="435" t="s">
        <v>237</v>
      </c>
      <c r="P17" s="435" t="s">
        <v>238</v>
      </c>
      <c r="Q17" s="435" t="s">
        <v>239</v>
      </c>
      <c r="R17" s="435" t="s">
        <v>240</v>
      </c>
    </row>
    <row r="18" spans="1:18">
      <c r="A18" s="436"/>
      <c r="B18" s="437"/>
      <c r="C18" s="438"/>
      <c r="D18" s="437"/>
      <c r="E18" s="437"/>
      <c r="F18" s="438"/>
      <c r="G18" s="439"/>
      <c r="H18" s="440"/>
      <c r="I18" s="441"/>
      <c r="J18" s="442"/>
      <c r="K18" s="443"/>
      <c r="L18" s="444"/>
      <c r="M18" s="445"/>
      <c r="N18" s="444"/>
      <c r="O18" s="446"/>
      <c r="P18" s="447"/>
      <c r="Q18" s="448"/>
      <c r="R18" s="449"/>
    </row>
    <row r="19" spans="1:18">
      <c r="A19" s="450" t="s">
        <v>241</v>
      </c>
      <c r="B19" s="451" t="s">
        <v>313</v>
      </c>
      <c r="C19" s="307" t="s">
        <v>243</v>
      </c>
      <c r="D19" s="307" t="s">
        <v>243</v>
      </c>
      <c r="E19" s="452" t="s">
        <v>303</v>
      </c>
      <c r="F19" s="453">
        <v>0.62749999999999995</v>
      </c>
      <c r="G19" s="454">
        <v>250000000</v>
      </c>
      <c r="H19" s="455">
        <v>-6500000</v>
      </c>
      <c r="I19" s="454">
        <v>243500000</v>
      </c>
      <c r="J19" s="456" t="s">
        <v>314</v>
      </c>
      <c r="K19" s="457">
        <v>1.5800000000000002E-2</v>
      </c>
      <c r="L19" s="319">
        <v>1.737E-2</v>
      </c>
      <c r="M19" s="458" t="s">
        <v>523</v>
      </c>
      <c r="N19" s="459">
        <v>41688</v>
      </c>
      <c r="O19" s="460">
        <v>328968.5</v>
      </c>
      <c r="P19" s="461">
        <v>42614</v>
      </c>
      <c r="Q19" s="462">
        <v>56584</v>
      </c>
      <c r="R19" s="463" t="s">
        <v>256</v>
      </c>
    </row>
    <row r="20" spans="1:18">
      <c r="A20" s="450" t="s">
        <v>249</v>
      </c>
      <c r="B20" s="452" t="s">
        <v>315</v>
      </c>
      <c r="C20" s="307" t="s">
        <v>243</v>
      </c>
      <c r="D20" s="307" t="s">
        <v>243</v>
      </c>
      <c r="E20" s="452" t="s">
        <v>303</v>
      </c>
      <c r="F20" s="453">
        <v>0.62749999999999995</v>
      </c>
      <c r="G20" s="454">
        <v>250000000</v>
      </c>
      <c r="H20" s="455">
        <v>-6000000</v>
      </c>
      <c r="I20" s="454">
        <v>244000000</v>
      </c>
      <c r="J20" s="456" t="s">
        <v>314</v>
      </c>
      <c r="K20" s="457">
        <v>1.5299999999999999E-2</v>
      </c>
      <c r="L20" s="319">
        <v>1.687E-2</v>
      </c>
      <c r="M20" s="458" t="s">
        <v>523</v>
      </c>
      <c r="N20" s="459">
        <v>41688</v>
      </c>
      <c r="O20" s="460">
        <v>320155.11111111112</v>
      </c>
      <c r="P20" s="461">
        <v>42614</v>
      </c>
      <c r="Q20" s="462">
        <v>56584</v>
      </c>
      <c r="R20" s="463" t="s">
        <v>256</v>
      </c>
    </row>
    <row r="21" spans="1:18">
      <c r="A21" s="450" t="s">
        <v>25</v>
      </c>
      <c r="B21" s="452" t="s">
        <v>316</v>
      </c>
      <c r="C21" s="307" t="s">
        <v>243</v>
      </c>
      <c r="D21" s="307" t="s">
        <v>243</v>
      </c>
      <c r="E21" s="452" t="s">
        <v>303</v>
      </c>
      <c r="F21" s="453">
        <v>0.62749999999999995</v>
      </c>
      <c r="G21" s="454">
        <v>250000000</v>
      </c>
      <c r="H21" s="455">
        <v>-5500000</v>
      </c>
      <c r="I21" s="454">
        <v>244500000</v>
      </c>
      <c r="J21" s="456" t="s">
        <v>314</v>
      </c>
      <c r="K21" s="457">
        <v>1.4800000000000001E-2</v>
      </c>
      <c r="L21" s="319">
        <v>1.6369999999999999E-2</v>
      </c>
      <c r="M21" s="458" t="s">
        <v>523</v>
      </c>
      <c r="N21" s="459">
        <v>41688</v>
      </c>
      <c r="O21" s="460">
        <v>311302.83333333331</v>
      </c>
      <c r="P21" s="461">
        <v>42614</v>
      </c>
      <c r="Q21" s="462">
        <v>56584</v>
      </c>
      <c r="R21" s="463" t="s">
        <v>256</v>
      </c>
    </row>
    <row r="22" spans="1:18">
      <c r="A22" s="450" t="s">
        <v>252</v>
      </c>
      <c r="B22" s="452" t="s">
        <v>317</v>
      </c>
      <c r="C22" s="307" t="s">
        <v>243</v>
      </c>
      <c r="D22" s="307" t="s">
        <v>243</v>
      </c>
      <c r="E22" s="452" t="s">
        <v>303</v>
      </c>
      <c r="F22" s="453">
        <v>0.62749999999999995</v>
      </c>
      <c r="G22" s="454">
        <v>250000000</v>
      </c>
      <c r="H22" s="455">
        <v>-5000000</v>
      </c>
      <c r="I22" s="454">
        <v>245000000</v>
      </c>
      <c r="J22" s="456" t="s">
        <v>314</v>
      </c>
      <c r="K22" s="457">
        <v>1.43E-2</v>
      </c>
      <c r="L22" s="319">
        <v>1.5869999999999999E-2</v>
      </c>
      <c r="M22" s="458" t="s">
        <v>523</v>
      </c>
      <c r="N22" s="459">
        <v>41688</v>
      </c>
      <c r="O22" s="460">
        <v>302411.66666666663</v>
      </c>
      <c r="P22" s="461">
        <v>42614</v>
      </c>
      <c r="Q22" s="462">
        <v>56584</v>
      </c>
      <c r="R22" s="463" t="s">
        <v>256</v>
      </c>
    </row>
    <row r="23" spans="1:18">
      <c r="A23" s="450" t="s">
        <v>254</v>
      </c>
      <c r="B23" s="452" t="s">
        <v>318</v>
      </c>
      <c r="C23" s="307" t="s">
        <v>243</v>
      </c>
      <c r="D23" s="307" t="s">
        <v>243</v>
      </c>
      <c r="E23" s="452" t="s">
        <v>303</v>
      </c>
      <c r="F23" s="453">
        <v>0.62749999999999995</v>
      </c>
      <c r="G23" s="454">
        <v>250000000</v>
      </c>
      <c r="H23" s="455">
        <v>-6500000</v>
      </c>
      <c r="I23" s="454">
        <v>243500000</v>
      </c>
      <c r="J23" s="456" t="s">
        <v>314</v>
      </c>
      <c r="K23" s="457">
        <v>1.5800000000000002E-2</v>
      </c>
      <c r="L23" s="319">
        <v>1.737E-2</v>
      </c>
      <c r="M23" s="458" t="s">
        <v>523</v>
      </c>
      <c r="N23" s="459">
        <v>41688</v>
      </c>
      <c r="O23" s="460">
        <v>328968.5</v>
      </c>
      <c r="P23" s="461">
        <v>42705</v>
      </c>
      <c r="Q23" s="462">
        <v>56584</v>
      </c>
      <c r="R23" s="463" t="s">
        <v>256</v>
      </c>
    </row>
    <row r="24" spans="1:18">
      <c r="A24" s="450" t="s">
        <v>257</v>
      </c>
      <c r="B24" s="452" t="s">
        <v>319</v>
      </c>
      <c r="C24" s="307" t="s">
        <v>243</v>
      </c>
      <c r="D24" s="307" t="s">
        <v>243</v>
      </c>
      <c r="E24" s="452" t="s">
        <v>303</v>
      </c>
      <c r="F24" s="453">
        <v>0.62749999999999995</v>
      </c>
      <c r="G24" s="454">
        <v>250000000</v>
      </c>
      <c r="H24" s="455">
        <v>-6000000</v>
      </c>
      <c r="I24" s="454">
        <v>244000000</v>
      </c>
      <c r="J24" s="456" t="s">
        <v>314</v>
      </c>
      <c r="K24" s="457">
        <v>1.5299999999999999E-2</v>
      </c>
      <c r="L24" s="319">
        <v>1.687E-2</v>
      </c>
      <c r="M24" s="458" t="s">
        <v>523</v>
      </c>
      <c r="N24" s="459">
        <v>41688</v>
      </c>
      <c r="O24" s="460">
        <v>320155.11111111112</v>
      </c>
      <c r="P24" s="461">
        <v>42705</v>
      </c>
      <c r="Q24" s="462">
        <v>56584</v>
      </c>
      <c r="R24" s="463" t="s">
        <v>256</v>
      </c>
    </row>
    <row r="25" spans="1:18">
      <c r="A25" s="450" t="s">
        <v>259</v>
      </c>
      <c r="B25" s="452" t="s">
        <v>320</v>
      </c>
      <c r="C25" s="307" t="s">
        <v>243</v>
      </c>
      <c r="D25" s="307" t="s">
        <v>243</v>
      </c>
      <c r="E25" s="452" t="s">
        <v>303</v>
      </c>
      <c r="F25" s="453">
        <v>0.62749999999999995</v>
      </c>
      <c r="G25" s="454">
        <v>250000000</v>
      </c>
      <c r="H25" s="455">
        <v>-5500000</v>
      </c>
      <c r="I25" s="454">
        <v>244500000</v>
      </c>
      <c r="J25" s="456" t="s">
        <v>314</v>
      </c>
      <c r="K25" s="457">
        <v>1.4800000000000001E-2</v>
      </c>
      <c r="L25" s="319">
        <v>1.6369999999999999E-2</v>
      </c>
      <c r="M25" s="458" t="s">
        <v>523</v>
      </c>
      <c r="N25" s="459">
        <v>41688</v>
      </c>
      <c r="O25" s="460">
        <v>311302.83333333331</v>
      </c>
      <c r="P25" s="461">
        <v>42705</v>
      </c>
      <c r="Q25" s="462">
        <v>56584</v>
      </c>
      <c r="R25" s="463" t="s">
        <v>256</v>
      </c>
    </row>
    <row r="26" spans="1:18">
      <c r="A26" s="450" t="s">
        <v>261</v>
      </c>
      <c r="B26" s="452" t="s">
        <v>321</v>
      </c>
      <c r="C26" s="307" t="s">
        <v>243</v>
      </c>
      <c r="D26" s="307" t="s">
        <v>243</v>
      </c>
      <c r="E26" s="452" t="s">
        <v>303</v>
      </c>
      <c r="F26" s="453">
        <v>0.62749999999999995</v>
      </c>
      <c r="G26" s="454">
        <v>250000000</v>
      </c>
      <c r="H26" s="455">
        <v>-4500000</v>
      </c>
      <c r="I26" s="454">
        <v>245500000</v>
      </c>
      <c r="J26" s="456" t="s">
        <v>314</v>
      </c>
      <c r="K26" s="457">
        <v>1.43E-2</v>
      </c>
      <c r="L26" s="319">
        <v>1.5869999999999999E-2</v>
      </c>
      <c r="M26" s="458" t="s">
        <v>523</v>
      </c>
      <c r="N26" s="459">
        <v>41688</v>
      </c>
      <c r="O26" s="460">
        <v>303028.83333333331</v>
      </c>
      <c r="P26" s="461">
        <v>42705</v>
      </c>
      <c r="Q26" s="462">
        <v>56584</v>
      </c>
      <c r="R26" s="463" t="s">
        <v>256</v>
      </c>
    </row>
    <row r="27" spans="1:18">
      <c r="A27" s="450" t="s">
        <v>263</v>
      </c>
      <c r="B27" s="452" t="s">
        <v>322</v>
      </c>
      <c r="C27" s="307" t="s">
        <v>243</v>
      </c>
      <c r="D27" s="307" t="s">
        <v>243</v>
      </c>
      <c r="E27" s="452" t="s">
        <v>303</v>
      </c>
      <c r="F27" s="453">
        <v>0.62749999999999995</v>
      </c>
      <c r="G27" s="454">
        <v>250000000</v>
      </c>
      <c r="H27" s="455">
        <v>-4500000</v>
      </c>
      <c r="I27" s="454">
        <v>245500000</v>
      </c>
      <c r="J27" s="456" t="s">
        <v>314</v>
      </c>
      <c r="K27" s="457">
        <v>1.38E-2</v>
      </c>
      <c r="L27" s="319">
        <v>1.537E-2</v>
      </c>
      <c r="M27" s="458" t="s">
        <v>523</v>
      </c>
      <c r="N27" s="459">
        <v>41688</v>
      </c>
      <c r="O27" s="460">
        <v>293481.61111111112</v>
      </c>
      <c r="P27" s="461">
        <v>42705</v>
      </c>
      <c r="Q27" s="462">
        <v>56584</v>
      </c>
      <c r="R27" s="463" t="s">
        <v>256</v>
      </c>
    </row>
    <row r="28" spans="1:18">
      <c r="A28" s="450" t="s">
        <v>51</v>
      </c>
      <c r="B28" s="452" t="s">
        <v>323</v>
      </c>
      <c r="C28" s="453" t="s">
        <v>269</v>
      </c>
      <c r="D28" s="452" t="s">
        <v>269</v>
      </c>
      <c r="E28" s="452" t="s">
        <v>244</v>
      </c>
      <c r="F28" s="453" t="s">
        <v>245</v>
      </c>
      <c r="G28" s="454">
        <v>255000000</v>
      </c>
      <c r="H28" s="455">
        <v>-134500000</v>
      </c>
      <c r="I28" s="454">
        <v>120500000</v>
      </c>
      <c r="J28" s="456" t="s">
        <v>246</v>
      </c>
      <c r="K28" s="457">
        <v>8.9999999999999993E-3</v>
      </c>
      <c r="L28" s="319">
        <v>1.4254999999999999E-2</v>
      </c>
      <c r="M28" s="458" t="s">
        <v>509</v>
      </c>
      <c r="N28" s="459">
        <v>41716</v>
      </c>
      <c r="O28" s="460">
        <v>423549.24657534243</v>
      </c>
      <c r="P28" s="461">
        <v>42705</v>
      </c>
      <c r="Q28" s="462">
        <v>56584</v>
      </c>
      <c r="R28" s="463" t="s">
        <v>256</v>
      </c>
    </row>
    <row r="29" spans="1:18" ht="12.75" thickBot="1">
      <c r="A29" s="464"/>
      <c r="B29" s="465"/>
      <c r="C29" s="466"/>
      <c r="D29" s="465"/>
      <c r="E29" s="465"/>
      <c r="F29" s="466"/>
      <c r="G29" s="465"/>
      <c r="H29" s="466"/>
      <c r="I29" s="465"/>
      <c r="J29" s="466"/>
      <c r="K29" s="467"/>
      <c r="L29" s="468"/>
      <c r="M29" s="465"/>
      <c r="N29" s="466"/>
      <c r="O29" s="469"/>
      <c r="P29" s="466"/>
      <c r="Q29" s="465"/>
      <c r="R29" s="470"/>
    </row>
    <row r="30" spans="1:18" s="168" customFormat="1">
      <c r="A30" s="288"/>
      <c r="B30" s="290"/>
      <c r="C30" s="290"/>
      <c r="D30" s="290"/>
      <c r="E30" s="290"/>
      <c r="F30" s="290"/>
      <c r="G30" s="290"/>
      <c r="H30" s="290"/>
      <c r="I30" s="290"/>
      <c r="J30" s="290"/>
      <c r="K30" s="290"/>
      <c r="L30" s="290"/>
      <c r="M30" s="290"/>
      <c r="N30" s="290"/>
      <c r="O30" s="680"/>
      <c r="P30" s="290"/>
      <c r="Q30" s="290"/>
      <c r="R30" s="290"/>
    </row>
    <row r="31" spans="1:18" s="168" customFormat="1">
      <c r="A31" s="288"/>
      <c r="B31" s="290"/>
      <c r="C31" s="290"/>
      <c r="D31" s="290"/>
      <c r="E31" s="290"/>
      <c r="F31" s="290"/>
      <c r="G31" s="290"/>
      <c r="H31" s="290"/>
      <c r="I31" s="290"/>
      <c r="J31" s="290"/>
      <c r="K31" s="290"/>
      <c r="L31" s="290"/>
      <c r="M31" s="290"/>
      <c r="N31" s="290"/>
      <c r="O31" s="680"/>
      <c r="P31" s="290"/>
      <c r="Q31" s="290"/>
      <c r="R31" s="290"/>
    </row>
    <row r="32" spans="1:18">
      <c r="A32" s="396" t="s">
        <v>272</v>
      </c>
      <c r="B32" s="432"/>
      <c r="C32" s="432"/>
      <c r="D32" s="432"/>
      <c r="E32" s="432"/>
      <c r="F32" s="471"/>
      <c r="G32" s="453"/>
      <c r="H32" s="453"/>
      <c r="I32" s="453"/>
      <c r="J32" s="453"/>
      <c r="K32" s="453"/>
      <c r="L32" s="472"/>
      <c r="M32" s="472"/>
      <c r="N32" s="473"/>
      <c r="O32" s="474"/>
      <c r="P32" s="432"/>
      <c r="Q32" s="475"/>
    </row>
    <row r="33" spans="1:17" ht="12.75" thickBot="1">
      <c r="A33" s="391"/>
      <c r="B33" s="308"/>
      <c r="C33" s="308"/>
      <c r="D33" s="308"/>
      <c r="E33" s="308"/>
      <c r="F33" s="476"/>
      <c r="G33" s="477"/>
      <c r="H33" s="478"/>
      <c r="I33" s="478"/>
      <c r="J33" s="479"/>
      <c r="K33" s="363"/>
      <c r="L33" s="472"/>
      <c r="M33" s="480"/>
      <c r="N33" s="481"/>
      <c r="O33" s="316"/>
      <c r="P33" s="482"/>
      <c r="Q33" s="483"/>
    </row>
    <row r="34" spans="1:17" ht="14.25" customHeight="1">
      <c r="A34" s="835" t="s">
        <v>324</v>
      </c>
      <c r="B34" s="835" t="s">
        <v>274</v>
      </c>
      <c r="C34" s="835" t="s">
        <v>275</v>
      </c>
      <c r="D34" s="835" t="s">
        <v>276</v>
      </c>
      <c r="E34" s="835" t="s">
        <v>277</v>
      </c>
      <c r="F34" s="476"/>
      <c r="G34" s="477"/>
      <c r="H34" s="478"/>
      <c r="I34" s="478"/>
      <c r="J34" s="479"/>
      <c r="K34" s="363"/>
      <c r="L34" s="472"/>
      <c r="M34" s="480"/>
      <c r="N34" s="481"/>
      <c r="O34" s="316"/>
      <c r="P34" s="482"/>
      <c r="Q34" s="483"/>
    </row>
    <row r="35" spans="1:17" ht="22.5" customHeight="1" thickBot="1">
      <c r="A35" s="836"/>
      <c r="B35" s="836"/>
      <c r="C35" s="836"/>
      <c r="D35" s="836"/>
      <c r="E35" s="836"/>
      <c r="F35" s="476"/>
      <c r="G35" s="477"/>
      <c r="H35" s="478"/>
      <c r="I35" s="478"/>
      <c r="J35" s="479"/>
      <c r="K35" s="363"/>
      <c r="L35" s="472"/>
      <c r="M35" s="480"/>
      <c r="N35" s="481"/>
      <c r="O35" s="316"/>
      <c r="P35" s="482"/>
      <c r="Q35" s="483"/>
    </row>
    <row r="36" spans="1:17">
      <c r="A36" s="306" t="s">
        <v>300</v>
      </c>
      <c r="B36" s="307"/>
      <c r="C36" s="308"/>
      <c r="D36" s="307"/>
      <c r="E36" s="484"/>
      <c r="F36" s="476"/>
      <c r="G36" s="477"/>
      <c r="H36" s="478"/>
      <c r="I36" s="478"/>
      <c r="J36" s="479"/>
      <c r="K36" s="363"/>
      <c r="L36" s="472"/>
      <c r="M36" s="480"/>
      <c r="N36" s="481"/>
      <c r="O36" s="316"/>
      <c r="P36" s="482"/>
      <c r="Q36" s="483"/>
    </row>
    <row r="37" spans="1:17">
      <c r="A37" s="485" t="s">
        <v>278</v>
      </c>
      <c r="B37" s="309">
        <v>0</v>
      </c>
      <c r="C37" s="309">
        <v>0</v>
      </c>
      <c r="D37" s="346"/>
      <c r="E37" s="347"/>
      <c r="F37" s="486"/>
      <c r="G37" s="487"/>
      <c r="H37" s="477"/>
      <c r="I37" s="477"/>
      <c r="J37" s="477"/>
      <c r="K37" s="363"/>
      <c r="L37" s="472"/>
      <c r="M37" s="480"/>
      <c r="N37" s="488"/>
      <c r="O37" s="477"/>
      <c r="P37" s="482"/>
      <c r="Q37" s="482"/>
    </row>
    <row r="38" spans="1:17">
      <c r="A38" s="485" t="s">
        <v>279</v>
      </c>
      <c r="B38" s="309">
        <v>0</v>
      </c>
      <c r="C38" s="309">
        <v>0</v>
      </c>
      <c r="D38" s="346"/>
      <c r="E38" s="347"/>
      <c r="F38" s="425"/>
      <c r="G38" s="477"/>
      <c r="H38" s="477"/>
      <c r="I38" s="477"/>
      <c r="J38" s="477"/>
      <c r="K38" s="363"/>
      <c r="L38" s="472"/>
      <c r="M38" s="480"/>
      <c r="N38" s="488"/>
      <c r="O38" s="477"/>
      <c r="P38" s="482"/>
      <c r="Q38" s="482"/>
    </row>
    <row r="39" spans="1:17">
      <c r="A39" s="485" t="s">
        <v>280</v>
      </c>
      <c r="B39" s="309">
        <v>183540000</v>
      </c>
      <c r="C39" s="345">
        <v>7.9989889040940662E-2</v>
      </c>
      <c r="D39" s="346">
        <v>0.24645462707122126</v>
      </c>
      <c r="E39" s="347">
        <v>0.27072092881361842</v>
      </c>
      <c r="F39" s="489"/>
      <c r="G39" s="477"/>
      <c r="H39" s="477"/>
      <c r="I39" s="477"/>
      <c r="J39" s="477"/>
      <c r="K39" s="363"/>
      <c r="L39" s="472"/>
      <c r="M39" s="480"/>
      <c r="N39" s="488"/>
      <c r="O39" s="477"/>
      <c r="P39" s="482"/>
      <c r="Q39" s="482"/>
    </row>
    <row r="40" spans="1:17">
      <c r="A40" s="485" t="s">
        <v>281</v>
      </c>
      <c r="B40" s="309">
        <v>165000000</v>
      </c>
      <c r="C40" s="345">
        <v>7.1909838137491605E-2</v>
      </c>
      <c r="D40" s="346">
        <v>0.24645462707122126</v>
      </c>
      <c r="E40" s="347">
        <v>0.27072092881361842</v>
      </c>
      <c r="F40" s="486"/>
      <c r="G40" s="308"/>
      <c r="H40" s="308"/>
      <c r="I40" s="308"/>
      <c r="J40" s="308"/>
      <c r="K40" s="308"/>
      <c r="L40" s="472"/>
      <c r="M40" s="480"/>
      <c r="N40" s="308"/>
      <c r="O40" s="308"/>
      <c r="P40" s="308"/>
      <c r="Q40" s="308"/>
    </row>
    <row r="41" spans="1:17">
      <c r="A41" s="485" t="s">
        <v>325</v>
      </c>
      <c r="B41" s="309">
        <v>445000000</v>
      </c>
      <c r="C41" s="345">
        <v>0.1939386543708107</v>
      </c>
      <c r="D41" s="346">
        <v>0</v>
      </c>
      <c r="E41" s="347">
        <v>0</v>
      </c>
      <c r="F41" s="425"/>
      <c r="G41" s="308"/>
      <c r="H41" s="308"/>
      <c r="I41" s="308"/>
      <c r="J41" s="308"/>
      <c r="K41" s="308"/>
      <c r="L41" s="480"/>
      <c r="M41" s="480"/>
      <c r="N41" s="308"/>
      <c r="O41" s="308"/>
      <c r="P41" s="308"/>
      <c r="Q41" s="308"/>
    </row>
    <row r="42" spans="1:17">
      <c r="A42" s="485"/>
      <c r="B42" s="309"/>
      <c r="C42" s="345"/>
      <c r="D42" s="346"/>
      <c r="E42" s="347"/>
      <c r="F42" s="425"/>
      <c r="G42" s="308"/>
      <c r="H42" s="308"/>
      <c r="I42" s="308"/>
      <c r="J42" s="308"/>
      <c r="K42" s="308"/>
      <c r="L42" s="480"/>
      <c r="M42" s="308"/>
      <c r="N42" s="308"/>
      <c r="O42" s="308"/>
      <c r="P42" s="308"/>
      <c r="Q42" s="308"/>
    </row>
    <row r="43" spans="1:17">
      <c r="A43" s="490" t="s">
        <v>312</v>
      </c>
      <c r="B43" s="309"/>
      <c r="C43" s="345"/>
      <c r="D43" s="346"/>
      <c r="E43" s="347"/>
      <c r="F43" s="425"/>
      <c r="G43" s="308"/>
      <c r="H43" s="308"/>
      <c r="I43" s="308"/>
      <c r="J43" s="308"/>
      <c r="K43" s="308"/>
      <c r="L43" s="480"/>
      <c r="M43" s="308"/>
      <c r="N43" s="308"/>
      <c r="O43" s="308"/>
      <c r="P43" s="308"/>
      <c r="Q43" s="308"/>
    </row>
    <row r="44" spans="1:17">
      <c r="A44" s="485" t="s">
        <v>278</v>
      </c>
      <c r="B44" s="309">
        <v>152796250</v>
      </c>
      <c r="C44" s="345">
        <v>6.6591233972822433E-2</v>
      </c>
      <c r="D44" s="346">
        <v>0.24645462707122126</v>
      </c>
      <c r="E44" s="347">
        <v>0.27072092881361842</v>
      </c>
      <c r="F44" s="425"/>
      <c r="G44" s="308"/>
      <c r="H44" s="308"/>
      <c r="I44" s="308"/>
      <c r="J44" s="308"/>
      <c r="K44" s="308"/>
      <c r="L44" s="308"/>
      <c r="M44" s="308"/>
      <c r="N44" s="308"/>
      <c r="O44" s="308"/>
      <c r="P44" s="308"/>
      <c r="Q44" s="308"/>
    </row>
    <row r="45" spans="1:17">
      <c r="A45" s="485" t="s">
        <v>279</v>
      </c>
      <c r="B45" s="309">
        <v>153110000</v>
      </c>
      <c r="C45" s="345">
        <v>6.6727971619583881E-2</v>
      </c>
      <c r="D45" s="346">
        <v>0.24645462707122126</v>
      </c>
      <c r="E45" s="347">
        <v>0.27072092881361842</v>
      </c>
      <c r="F45" s="425"/>
      <c r="G45" s="308"/>
      <c r="H45" s="308"/>
      <c r="I45" s="308"/>
      <c r="J45" s="308"/>
      <c r="K45" s="308"/>
      <c r="L45" s="308"/>
      <c r="M45" s="308"/>
      <c r="N45" s="308"/>
      <c r="O45" s="308"/>
      <c r="P45" s="308"/>
      <c r="Q45" s="308"/>
    </row>
    <row r="46" spans="1:17">
      <c r="A46" s="485" t="s">
        <v>280</v>
      </c>
      <c r="B46" s="309">
        <v>153423750</v>
      </c>
      <c r="C46" s="345">
        <v>6.6864709266345329E-2</v>
      </c>
      <c r="D46" s="346">
        <v>0.24645462707122126</v>
      </c>
      <c r="E46" s="347">
        <v>0.27072092881361842</v>
      </c>
      <c r="F46" s="425"/>
      <c r="G46" s="308"/>
      <c r="H46" s="308"/>
      <c r="I46" s="308"/>
      <c r="J46" s="308"/>
      <c r="K46" s="308"/>
      <c r="L46" s="308"/>
      <c r="M46" s="308"/>
      <c r="N46" s="308"/>
      <c r="O46" s="308"/>
      <c r="P46" s="308"/>
      <c r="Q46" s="308"/>
    </row>
    <row r="47" spans="1:17">
      <c r="A47" s="485" t="s">
        <v>281</v>
      </c>
      <c r="B47" s="309">
        <v>153737500</v>
      </c>
      <c r="C47" s="345">
        <v>6.7001446913106763E-2</v>
      </c>
      <c r="D47" s="346">
        <v>0.24645462707122126</v>
      </c>
      <c r="E47" s="347">
        <v>0.27072092881361842</v>
      </c>
      <c r="F47" s="425"/>
      <c r="G47" s="308"/>
      <c r="H47" s="308"/>
      <c r="I47" s="308"/>
      <c r="J47" s="308"/>
      <c r="K47" s="308"/>
      <c r="L47" s="308"/>
      <c r="M47" s="308"/>
      <c r="N47" s="308"/>
      <c r="O47" s="308"/>
      <c r="P47" s="308"/>
      <c r="Q47" s="308"/>
    </row>
    <row r="48" spans="1:17">
      <c r="A48" s="485" t="s">
        <v>282</v>
      </c>
      <c r="B48" s="309">
        <v>152796250</v>
      </c>
      <c r="C48" s="345">
        <v>6.6591233972822433E-2</v>
      </c>
      <c r="D48" s="346">
        <v>0.24645462707122126</v>
      </c>
      <c r="E48" s="347">
        <v>0.27072092881361842</v>
      </c>
      <c r="F48" s="425"/>
      <c r="G48" s="308"/>
      <c r="H48" s="308"/>
      <c r="I48" s="308"/>
      <c r="J48" s="308"/>
      <c r="K48" s="308"/>
      <c r="L48" s="308"/>
      <c r="M48" s="308"/>
      <c r="N48" s="308"/>
      <c r="O48" s="308"/>
      <c r="P48" s="308"/>
      <c r="Q48" s="308"/>
    </row>
    <row r="49" spans="1:17">
      <c r="A49" s="485" t="s">
        <v>283</v>
      </c>
      <c r="B49" s="309">
        <v>153110000</v>
      </c>
      <c r="C49" s="345">
        <v>6.6727971619583881E-2</v>
      </c>
      <c r="D49" s="346">
        <v>0.24645462707122126</v>
      </c>
      <c r="E49" s="347">
        <v>0.27072092881361842</v>
      </c>
      <c r="F49" s="425"/>
      <c r="G49" s="308"/>
      <c r="H49" s="308"/>
      <c r="I49" s="308"/>
      <c r="J49" s="308"/>
      <c r="K49" s="308"/>
      <c r="L49" s="308"/>
      <c r="M49" s="308"/>
      <c r="N49" s="308"/>
      <c r="O49" s="308"/>
      <c r="P49" s="308"/>
      <c r="Q49" s="308"/>
    </row>
    <row r="50" spans="1:17">
      <c r="A50" s="485" t="s">
        <v>284</v>
      </c>
      <c r="B50" s="309">
        <v>153423750</v>
      </c>
      <c r="C50" s="345">
        <v>6.6864709266345329E-2</v>
      </c>
      <c r="D50" s="346">
        <v>0.24645462707122126</v>
      </c>
      <c r="E50" s="347">
        <v>0.27072092881361842</v>
      </c>
      <c r="F50" s="425"/>
      <c r="G50" s="308"/>
      <c r="H50" s="308"/>
      <c r="I50" s="308"/>
      <c r="J50" s="308"/>
      <c r="K50" s="308"/>
      <c r="L50" s="308"/>
      <c r="M50" s="308"/>
      <c r="N50" s="308"/>
      <c r="O50" s="308"/>
      <c r="P50" s="308"/>
      <c r="Q50" s="308"/>
    </row>
    <row r="51" spans="1:17">
      <c r="A51" s="485" t="s">
        <v>285</v>
      </c>
      <c r="B51" s="309">
        <v>154051250</v>
      </c>
      <c r="C51" s="345">
        <v>6.7138184559868211E-2</v>
      </c>
      <c r="D51" s="346">
        <v>0.24645462707122126</v>
      </c>
      <c r="E51" s="347">
        <v>0.27072092881361842</v>
      </c>
      <c r="F51" s="425"/>
      <c r="G51" s="308"/>
      <c r="H51" s="308"/>
      <c r="I51" s="308"/>
      <c r="J51" s="308"/>
      <c r="K51" s="308"/>
      <c r="L51" s="308"/>
      <c r="M51" s="308"/>
      <c r="N51" s="308"/>
      <c r="O51" s="308"/>
      <c r="P51" s="308"/>
      <c r="Q51" s="308"/>
    </row>
    <row r="52" spans="1:17">
      <c r="A52" s="485" t="s">
        <v>286</v>
      </c>
      <c r="B52" s="309">
        <v>154051250</v>
      </c>
      <c r="C52" s="345">
        <v>6.7138184559868211E-2</v>
      </c>
      <c r="D52" s="346">
        <v>0.24645462707122126</v>
      </c>
      <c r="E52" s="347">
        <v>0.27072092881361842</v>
      </c>
      <c r="F52" s="425"/>
      <c r="G52" s="308"/>
      <c r="H52" s="308"/>
      <c r="I52" s="308"/>
      <c r="J52" s="308"/>
      <c r="K52" s="308"/>
      <c r="L52" s="308"/>
      <c r="M52" s="308"/>
      <c r="N52" s="308"/>
      <c r="O52" s="308"/>
      <c r="P52" s="308"/>
      <c r="Q52" s="308"/>
    </row>
    <row r="53" spans="1:17">
      <c r="A53" s="485" t="s">
        <v>325</v>
      </c>
      <c r="B53" s="309">
        <v>120500000</v>
      </c>
      <c r="C53" s="345">
        <v>5.2515972700410543E-2</v>
      </c>
      <c r="D53" s="346">
        <v>0</v>
      </c>
      <c r="E53" s="347">
        <v>0</v>
      </c>
      <c r="F53" s="425"/>
      <c r="G53" s="308"/>
      <c r="H53" s="308"/>
      <c r="I53" s="308"/>
      <c r="J53" s="308"/>
      <c r="K53" s="308"/>
      <c r="L53" s="308"/>
      <c r="M53" s="308"/>
      <c r="N53" s="308"/>
      <c r="O53" s="308"/>
      <c r="P53" s="308"/>
      <c r="Q53" s="308"/>
    </row>
    <row r="54" spans="1:17" ht="12.75" thickBot="1">
      <c r="A54" s="491"/>
      <c r="B54" s="350"/>
      <c r="C54" s="492"/>
      <c r="D54" s="351"/>
      <c r="E54" s="352"/>
      <c r="F54" s="493"/>
      <c r="G54" s="494"/>
      <c r="H54" s="494"/>
      <c r="I54" s="494"/>
      <c r="J54" s="494"/>
      <c r="K54" s="494"/>
      <c r="L54" s="494"/>
      <c r="M54" s="494"/>
      <c r="N54" s="494"/>
      <c r="O54" s="494"/>
      <c r="P54" s="494"/>
      <c r="Q54" s="494"/>
    </row>
    <row r="55" spans="1:17">
      <c r="A55" s="485"/>
      <c r="B55" s="355">
        <v>2294540000</v>
      </c>
      <c r="C55" s="495">
        <v>0.99999999999999989</v>
      </c>
      <c r="D55" s="357"/>
      <c r="E55" s="358"/>
      <c r="F55" s="486"/>
      <c r="G55" s="308"/>
      <c r="H55" s="308"/>
      <c r="I55" s="308"/>
      <c r="J55" s="308"/>
      <c r="K55" s="308"/>
      <c r="L55" s="308"/>
      <c r="M55" s="308"/>
      <c r="N55" s="308"/>
      <c r="O55" s="308"/>
      <c r="P55" s="308"/>
      <c r="Q55" s="308"/>
    </row>
    <row r="56" spans="1:17" ht="12.75" thickBot="1">
      <c r="A56" s="485"/>
      <c r="B56" s="496"/>
      <c r="C56" s="497"/>
      <c r="D56" s="357"/>
      <c r="E56" s="358"/>
      <c r="F56" s="486"/>
      <c r="G56" s="477"/>
      <c r="H56" s="477"/>
      <c r="I56" s="477"/>
      <c r="J56" s="477"/>
      <c r="K56" s="363"/>
      <c r="L56" s="480"/>
      <c r="M56" s="488"/>
      <c r="N56" s="488"/>
      <c r="O56" s="498"/>
      <c r="P56" s="482"/>
      <c r="Q56" s="482"/>
    </row>
    <row r="57" spans="1:17">
      <c r="A57" s="499"/>
      <c r="B57" s="500"/>
      <c r="C57" s="501"/>
      <c r="D57" s="500"/>
      <c r="E57" s="502"/>
      <c r="F57" s="486"/>
      <c r="G57" s="477"/>
      <c r="H57" s="477"/>
      <c r="I57" s="477"/>
      <c r="J57" s="477"/>
      <c r="K57" s="363"/>
      <c r="L57" s="480"/>
      <c r="M57" s="488"/>
      <c r="N57" s="488"/>
      <c r="O57" s="498"/>
      <c r="P57" s="482"/>
      <c r="Q57" s="482"/>
    </row>
    <row r="58" spans="1:17">
      <c r="A58" s="485" t="s">
        <v>290</v>
      </c>
      <c r="B58" s="503">
        <v>55680000</v>
      </c>
      <c r="C58" s="345">
        <v>2.4266301742397169E-2</v>
      </c>
      <c r="D58" s="370"/>
      <c r="E58" s="358"/>
      <c r="F58" s="308"/>
      <c r="G58" s="308"/>
      <c r="H58" s="308"/>
      <c r="I58" s="308"/>
      <c r="J58" s="308"/>
      <c r="K58" s="308"/>
      <c r="L58" s="308"/>
      <c r="M58" s="308"/>
      <c r="N58" s="308"/>
      <c r="O58" s="308"/>
      <c r="P58" s="308"/>
      <c r="Q58" s="308"/>
    </row>
    <row r="59" spans="1:17" ht="12.75" thickBot="1">
      <c r="A59" s="504"/>
      <c r="B59" s="505"/>
      <c r="C59" s="389"/>
      <c r="D59" s="505"/>
      <c r="E59" s="506"/>
      <c r="F59" s="394"/>
      <c r="G59" s="308"/>
      <c r="H59" s="308"/>
      <c r="I59" s="308"/>
      <c r="J59" s="308"/>
      <c r="K59" s="308"/>
      <c r="L59" s="426"/>
      <c r="M59" s="426"/>
      <c r="N59" s="427"/>
      <c r="O59" s="428"/>
      <c r="P59" s="394"/>
      <c r="Q59" s="429"/>
    </row>
    <row r="60" spans="1:17">
      <c r="A60" s="391" t="s">
        <v>291</v>
      </c>
      <c r="B60" s="394"/>
      <c r="C60" s="394"/>
      <c r="D60" s="394"/>
      <c r="E60" s="394"/>
      <c r="F60" s="394"/>
      <c r="G60" s="308"/>
      <c r="H60" s="308"/>
      <c r="I60" s="308"/>
      <c r="J60" s="308"/>
      <c r="K60" s="308"/>
      <c r="L60" s="426"/>
      <c r="M60" s="426"/>
      <c r="N60" s="427"/>
      <c r="O60" s="428"/>
      <c r="P60" s="394"/>
      <c r="Q60" s="429"/>
    </row>
    <row r="61" spans="1:17" ht="12.75" thickBot="1">
      <c r="A61" s="391"/>
      <c r="B61" s="394"/>
      <c r="C61" s="394"/>
      <c r="D61" s="394"/>
      <c r="E61" s="394"/>
      <c r="F61" s="394"/>
      <c r="G61" s="308"/>
      <c r="H61" s="308"/>
      <c r="I61" s="308"/>
      <c r="J61" s="308"/>
      <c r="K61" s="308"/>
      <c r="L61" s="426"/>
      <c r="M61" s="426"/>
      <c r="N61" s="427"/>
      <c r="O61" s="428"/>
      <c r="P61" s="394"/>
      <c r="Q61" s="429"/>
    </row>
    <row r="62" spans="1:17">
      <c r="A62" s="837" t="s">
        <v>326</v>
      </c>
      <c r="B62" s="507"/>
      <c r="C62" s="394"/>
      <c r="D62" s="394"/>
      <c r="E62" s="394"/>
      <c r="F62" s="394"/>
      <c r="G62" s="308"/>
      <c r="H62" s="308"/>
      <c r="I62" s="308"/>
      <c r="J62" s="308"/>
      <c r="K62" s="308"/>
      <c r="L62" s="426"/>
      <c r="M62" s="426"/>
      <c r="N62" s="427"/>
      <c r="O62" s="428"/>
      <c r="P62" s="394"/>
      <c r="Q62" s="429"/>
    </row>
    <row r="63" spans="1:17" ht="13.5" customHeight="1" thickBot="1">
      <c r="A63" s="838"/>
      <c r="B63" s="508"/>
      <c r="C63" s="391"/>
      <c r="D63" s="391"/>
      <c r="E63" s="391"/>
      <c r="F63" s="391"/>
      <c r="G63" s="391"/>
      <c r="H63" s="391"/>
      <c r="I63" s="391"/>
      <c r="J63" s="391"/>
      <c r="K63" s="391"/>
      <c r="L63" s="391"/>
      <c r="M63" s="391"/>
      <c r="N63" s="391"/>
      <c r="O63" s="391"/>
      <c r="P63" s="391"/>
      <c r="Q63" s="391"/>
    </row>
    <row r="64" spans="1:17">
      <c r="A64" s="509" t="s">
        <v>293</v>
      </c>
      <c r="B64" s="503">
        <v>55680000</v>
      </c>
      <c r="C64" s="391"/>
      <c r="D64" s="391"/>
      <c r="E64" s="391"/>
      <c r="F64" s="391"/>
      <c r="G64" s="391"/>
      <c r="H64" s="391"/>
      <c r="I64" s="391"/>
      <c r="J64" s="391"/>
      <c r="K64" s="391"/>
      <c r="L64" s="391"/>
      <c r="M64" s="391"/>
      <c r="N64" s="391"/>
      <c r="O64" s="391"/>
      <c r="P64" s="391"/>
      <c r="Q64" s="391"/>
    </row>
    <row r="65" spans="1:17">
      <c r="A65" s="509" t="s">
        <v>294</v>
      </c>
      <c r="B65" s="503"/>
      <c r="C65" s="391"/>
      <c r="D65" s="391"/>
      <c r="E65" s="391"/>
      <c r="F65" s="391"/>
      <c r="G65" s="391"/>
      <c r="H65" s="391"/>
      <c r="I65" s="391"/>
      <c r="J65" s="391"/>
      <c r="K65" s="391"/>
      <c r="L65" s="391"/>
      <c r="M65" s="391"/>
      <c r="N65" s="391"/>
      <c r="O65" s="391"/>
      <c r="P65" s="391"/>
      <c r="Q65" s="391"/>
    </row>
    <row r="66" spans="1:17">
      <c r="A66" s="509" t="s">
        <v>295</v>
      </c>
      <c r="B66" s="503"/>
      <c r="C66" s="391"/>
      <c r="D66" s="391"/>
      <c r="E66" s="391"/>
      <c r="F66" s="391"/>
      <c r="G66" s="391"/>
      <c r="H66" s="391"/>
      <c r="I66" s="391"/>
      <c r="J66" s="391"/>
      <c r="K66" s="391"/>
      <c r="L66" s="391"/>
      <c r="M66" s="391"/>
      <c r="N66" s="391"/>
      <c r="O66" s="391"/>
      <c r="P66" s="391"/>
      <c r="Q66" s="391"/>
    </row>
    <row r="67" spans="1:17" ht="12.75" thickBot="1">
      <c r="A67" s="510" t="s">
        <v>296</v>
      </c>
      <c r="B67" s="511">
        <v>55680000</v>
      </c>
      <c r="C67" s="391"/>
      <c r="D67" s="391"/>
      <c r="E67" s="391"/>
      <c r="F67" s="391"/>
      <c r="G67" s="391"/>
      <c r="H67" s="391"/>
      <c r="I67" s="391"/>
      <c r="J67" s="391"/>
      <c r="K67" s="391"/>
      <c r="L67" s="391"/>
      <c r="M67" s="391"/>
      <c r="N67" s="391"/>
      <c r="O67" s="391"/>
      <c r="P67" s="391"/>
      <c r="Q67" s="391"/>
    </row>
    <row r="68" spans="1:17" ht="12.75" thickBot="1">
      <c r="A68" s="396"/>
      <c r="B68" s="396"/>
      <c r="C68" s="391"/>
      <c r="D68" s="391"/>
      <c r="E68" s="391"/>
      <c r="F68" s="391"/>
      <c r="G68" s="391"/>
      <c r="H68" s="391"/>
      <c r="I68" s="391"/>
      <c r="J68" s="391"/>
      <c r="K68" s="391"/>
      <c r="L68" s="391"/>
      <c r="M68" s="391"/>
      <c r="N68" s="391"/>
      <c r="O68" s="391"/>
      <c r="P68" s="391"/>
      <c r="Q68" s="391"/>
    </row>
    <row r="69" spans="1:17">
      <c r="A69" s="837" t="s">
        <v>327</v>
      </c>
      <c r="B69" s="507"/>
      <c r="C69" s="391"/>
      <c r="D69" s="391"/>
      <c r="E69" s="391"/>
      <c r="F69" s="391"/>
      <c r="G69" s="391"/>
      <c r="H69" s="391"/>
      <c r="I69" s="391"/>
      <c r="J69" s="391"/>
      <c r="K69" s="391"/>
      <c r="L69" s="391"/>
      <c r="M69" s="391"/>
      <c r="N69" s="391"/>
      <c r="O69" s="391"/>
      <c r="P69" s="391"/>
      <c r="Q69" s="391"/>
    </row>
    <row r="70" spans="1:17" ht="12.75" thickBot="1">
      <c r="A70" s="838"/>
      <c r="B70" s="508"/>
      <c r="C70" s="391"/>
      <c r="D70" s="391"/>
      <c r="E70" s="391"/>
      <c r="F70" s="391"/>
      <c r="G70" s="391"/>
      <c r="H70" s="391"/>
      <c r="I70" s="391"/>
      <c r="J70" s="391"/>
      <c r="K70" s="391"/>
      <c r="L70" s="391"/>
      <c r="M70" s="391"/>
      <c r="N70" s="391"/>
      <c r="O70" s="391"/>
      <c r="P70" s="391"/>
      <c r="Q70" s="391"/>
    </row>
    <row r="71" spans="1:17" ht="12" customHeight="1">
      <c r="A71" s="293"/>
      <c r="B71" s="512"/>
      <c r="C71" s="391"/>
      <c r="D71" s="391"/>
      <c r="E71" s="391"/>
      <c r="F71" s="391"/>
      <c r="G71" s="391"/>
      <c r="H71" s="391"/>
      <c r="I71" s="391"/>
      <c r="J71" s="391"/>
      <c r="K71" s="391"/>
      <c r="L71" s="391"/>
      <c r="M71" s="391"/>
      <c r="N71" s="391"/>
      <c r="O71" s="391"/>
      <c r="P71" s="391"/>
      <c r="Q71" s="391"/>
    </row>
    <row r="72" spans="1:17" ht="12.75" thickBot="1">
      <c r="A72" s="384" t="s">
        <v>506</v>
      </c>
      <c r="B72" s="661">
        <v>1.3270000000000001E-2</v>
      </c>
      <c r="C72" s="391"/>
      <c r="D72" s="391"/>
      <c r="E72" s="391"/>
      <c r="F72" s="391"/>
      <c r="G72" s="391"/>
      <c r="H72" s="391"/>
      <c r="I72" s="391"/>
      <c r="J72" s="391"/>
      <c r="K72" s="391"/>
      <c r="L72" s="391"/>
      <c r="M72" s="391"/>
      <c r="N72" s="391"/>
      <c r="O72" s="391"/>
      <c r="P72" s="391"/>
      <c r="Q72" s="391"/>
    </row>
    <row r="73" spans="1:17">
      <c r="A73" s="832" t="s">
        <v>298</v>
      </c>
      <c r="B73" s="832"/>
      <c r="C73" s="391"/>
      <c r="D73" s="391"/>
      <c r="E73" s="391"/>
      <c r="F73" s="391"/>
      <c r="G73" s="391"/>
      <c r="H73" s="391"/>
      <c r="I73" s="391"/>
      <c r="J73" s="391"/>
      <c r="K73" s="391"/>
      <c r="L73" s="391"/>
      <c r="M73" s="391"/>
      <c r="N73" s="391"/>
      <c r="O73" s="391"/>
      <c r="P73" s="391"/>
      <c r="Q73" s="391"/>
    </row>
    <row r="74" spans="1:17">
      <c r="A74" s="833"/>
      <c r="B74" s="833"/>
      <c r="C74" s="391"/>
      <c r="D74" s="391"/>
      <c r="E74" s="391"/>
      <c r="F74" s="391"/>
      <c r="G74" s="391"/>
      <c r="H74" s="391"/>
      <c r="I74" s="391"/>
      <c r="J74" s="391"/>
      <c r="K74" s="391"/>
      <c r="L74" s="391"/>
      <c r="M74" s="391"/>
      <c r="N74" s="391"/>
      <c r="O74" s="391"/>
      <c r="P74" s="391"/>
      <c r="Q74" s="391"/>
    </row>
    <row r="75" spans="1:17">
      <c r="A75" s="391"/>
      <c r="B75" s="391"/>
      <c r="C75" s="391"/>
      <c r="D75" s="391"/>
      <c r="E75" s="391"/>
      <c r="F75" s="391"/>
      <c r="G75" s="391"/>
      <c r="H75" s="391"/>
      <c r="I75" s="391"/>
      <c r="J75" s="391"/>
      <c r="K75" s="391"/>
      <c r="L75" s="391"/>
      <c r="M75" s="391"/>
      <c r="N75" s="391"/>
      <c r="O75" s="391"/>
      <c r="P75" s="391"/>
      <c r="Q75" s="391"/>
    </row>
    <row r="76" spans="1:17">
      <c r="A76" s="391"/>
      <c r="B76" s="391"/>
      <c r="C76" s="394"/>
      <c r="D76" s="394"/>
      <c r="E76" s="394"/>
      <c r="F76" s="394"/>
      <c r="G76" s="308"/>
      <c r="H76" s="308"/>
      <c r="I76" s="308"/>
      <c r="J76" s="308"/>
      <c r="K76" s="308"/>
      <c r="L76" s="426"/>
      <c r="M76" s="426"/>
      <c r="N76" s="427"/>
      <c r="O76" s="428"/>
      <c r="P76" s="394"/>
      <c r="Q76" s="429"/>
    </row>
    <row r="77" spans="1:17">
      <c r="A77" s="391"/>
      <c r="B77" s="391"/>
      <c r="C77" s="391"/>
      <c r="D77" s="391"/>
      <c r="E77" s="391"/>
      <c r="F77" s="391"/>
      <c r="G77" s="391"/>
      <c r="H77" s="391"/>
      <c r="I77" s="391"/>
      <c r="J77" s="391"/>
      <c r="K77" s="391"/>
      <c r="L77" s="391"/>
      <c r="M77" s="391"/>
      <c r="N77" s="391"/>
      <c r="O77" s="391"/>
      <c r="P77" s="391"/>
      <c r="Q77" s="391"/>
    </row>
    <row r="78" spans="1:17">
      <c r="A78" s="391"/>
      <c r="B78" s="391"/>
      <c r="C78" s="391"/>
      <c r="D78" s="391"/>
      <c r="E78" s="391"/>
      <c r="F78" s="391"/>
      <c r="G78" s="391"/>
      <c r="H78" s="391"/>
      <c r="I78" s="391"/>
      <c r="J78" s="391"/>
      <c r="K78" s="391"/>
      <c r="L78" s="391"/>
      <c r="M78" s="391"/>
      <c r="N78" s="391"/>
      <c r="O78" s="391"/>
      <c r="P78" s="391"/>
      <c r="Q78" s="391"/>
    </row>
    <row r="79" spans="1:17">
      <c r="A79" s="391"/>
      <c r="B79" s="391"/>
      <c r="C79" s="391"/>
      <c r="D79" s="391"/>
      <c r="E79" s="391"/>
      <c r="F79" s="391"/>
      <c r="G79" s="391"/>
      <c r="H79" s="391"/>
      <c r="I79" s="391"/>
      <c r="J79" s="391"/>
      <c r="K79" s="391"/>
      <c r="L79" s="391"/>
      <c r="M79" s="391"/>
      <c r="N79" s="391"/>
      <c r="O79" s="391"/>
      <c r="P79" s="391"/>
      <c r="Q79" s="391"/>
    </row>
    <row r="80" spans="1:17">
      <c r="A80" s="391"/>
      <c r="B80" s="391"/>
      <c r="C80" s="391"/>
      <c r="D80" s="391"/>
      <c r="E80" s="391"/>
      <c r="F80" s="391"/>
      <c r="G80" s="391"/>
      <c r="H80" s="391"/>
      <c r="I80" s="391"/>
      <c r="J80" s="391"/>
      <c r="K80" s="391"/>
      <c r="L80" s="391"/>
      <c r="M80" s="391"/>
      <c r="N80" s="391"/>
      <c r="O80" s="391"/>
      <c r="P80" s="391"/>
      <c r="Q80" s="391"/>
    </row>
    <row r="81" spans="1:17">
      <c r="A81" s="391"/>
      <c r="B81" s="391"/>
      <c r="C81" s="391"/>
      <c r="D81" s="391"/>
      <c r="E81" s="391"/>
      <c r="F81" s="391"/>
      <c r="G81" s="391"/>
      <c r="H81" s="391"/>
      <c r="I81" s="391"/>
      <c r="J81" s="391"/>
      <c r="K81" s="391"/>
      <c r="L81" s="391"/>
      <c r="M81" s="391"/>
      <c r="N81" s="391"/>
      <c r="O81" s="391"/>
      <c r="P81" s="391"/>
      <c r="Q81" s="391"/>
    </row>
    <row r="82" spans="1:17">
      <c r="A82" s="391"/>
      <c r="B82" s="391"/>
      <c r="C82" s="391"/>
      <c r="D82" s="391"/>
      <c r="E82" s="391"/>
      <c r="F82" s="391"/>
      <c r="G82" s="391"/>
      <c r="H82" s="391"/>
      <c r="I82" s="391"/>
      <c r="J82" s="391"/>
      <c r="K82" s="391"/>
      <c r="L82" s="391"/>
      <c r="M82" s="391"/>
      <c r="N82" s="391"/>
      <c r="O82" s="391"/>
      <c r="P82" s="391"/>
      <c r="Q82" s="391"/>
    </row>
    <row r="83" spans="1:17">
      <c r="A83" s="391"/>
      <c r="B83" s="391"/>
      <c r="C83" s="391"/>
      <c r="D83" s="391"/>
      <c r="E83" s="391"/>
      <c r="F83" s="391"/>
      <c r="G83" s="391"/>
      <c r="H83" s="391"/>
      <c r="I83" s="391"/>
      <c r="J83" s="391"/>
      <c r="K83" s="391"/>
      <c r="L83" s="391"/>
      <c r="M83" s="391"/>
      <c r="N83" s="391"/>
      <c r="O83" s="391"/>
      <c r="P83" s="391"/>
      <c r="Q83" s="391"/>
    </row>
    <row r="84" spans="1:17">
      <c r="A84" s="391"/>
      <c r="B84" s="391"/>
      <c r="C84" s="391"/>
      <c r="D84" s="391"/>
      <c r="E84" s="391"/>
      <c r="F84" s="391"/>
      <c r="G84" s="391"/>
      <c r="H84" s="391"/>
      <c r="I84" s="391"/>
      <c r="J84" s="391"/>
      <c r="K84" s="391"/>
      <c r="L84" s="391"/>
      <c r="M84" s="391"/>
      <c r="N84" s="391"/>
      <c r="O84" s="391"/>
      <c r="P84" s="391"/>
      <c r="Q84" s="391"/>
    </row>
    <row r="85" spans="1:17">
      <c r="A85" s="391"/>
      <c r="B85" s="391"/>
      <c r="C85" s="391"/>
      <c r="D85" s="391"/>
      <c r="E85" s="391"/>
      <c r="F85" s="391"/>
      <c r="G85" s="391"/>
      <c r="H85" s="391"/>
      <c r="I85" s="391"/>
      <c r="J85" s="391"/>
      <c r="K85" s="391"/>
      <c r="L85" s="391"/>
      <c r="M85" s="391"/>
      <c r="N85" s="391"/>
      <c r="O85" s="391"/>
      <c r="P85" s="391"/>
      <c r="Q85" s="391"/>
    </row>
    <row r="86" spans="1:17">
      <c r="A86" s="391"/>
      <c r="B86" s="391"/>
      <c r="C86" s="391"/>
      <c r="D86" s="391"/>
      <c r="E86" s="391"/>
      <c r="F86" s="391"/>
      <c r="G86" s="391"/>
      <c r="H86" s="391"/>
      <c r="I86" s="391"/>
      <c r="J86" s="391"/>
      <c r="K86" s="391"/>
      <c r="L86" s="391"/>
      <c r="M86" s="391"/>
      <c r="N86" s="391"/>
      <c r="O86" s="391"/>
      <c r="P86" s="391"/>
      <c r="Q86" s="391"/>
    </row>
    <row r="87" spans="1:17">
      <c r="A87" s="391"/>
      <c r="B87" s="391"/>
      <c r="C87" s="391"/>
      <c r="D87" s="391"/>
      <c r="E87" s="391"/>
      <c r="F87" s="391"/>
      <c r="G87" s="391"/>
      <c r="H87" s="391"/>
      <c r="I87" s="391"/>
      <c r="J87" s="391"/>
      <c r="K87" s="391"/>
      <c r="L87" s="391"/>
      <c r="M87" s="391"/>
      <c r="N87" s="391"/>
      <c r="O87" s="391"/>
      <c r="P87" s="391"/>
      <c r="Q87" s="391"/>
    </row>
    <row r="88" spans="1:17">
      <c r="A88" s="391"/>
      <c r="B88" s="391"/>
      <c r="C88" s="391"/>
      <c r="D88" s="391"/>
      <c r="E88" s="391"/>
      <c r="F88" s="391"/>
      <c r="G88" s="391"/>
      <c r="H88" s="391"/>
      <c r="I88" s="391"/>
      <c r="J88" s="391"/>
      <c r="K88" s="391"/>
      <c r="L88" s="391"/>
      <c r="M88" s="391"/>
      <c r="N88" s="391"/>
      <c r="O88" s="391"/>
      <c r="P88" s="391"/>
      <c r="Q88" s="391"/>
    </row>
    <row r="89" spans="1:17">
      <c r="A89" s="391"/>
      <c r="B89" s="391"/>
      <c r="C89" s="391"/>
      <c r="D89" s="391"/>
      <c r="E89" s="391"/>
      <c r="F89" s="391"/>
      <c r="G89" s="391"/>
      <c r="H89" s="391"/>
      <c r="I89" s="391"/>
      <c r="J89" s="391"/>
      <c r="K89" s="391"/>
      <c r="L89" s="391"/>
      <c r="M89" s="391"/>
      <c r="N89" s="391"/>
      <c r="O89" s="391"/>
      <c r="P89" s="391"/>
      <c r="Q89" s="391"/>
    </row>
    <row r="90" spans="1:17">
      <c r="A90" s="391"/>
      <c r="B90" s="391"/>
      <c r="C90" s="391"/>
      <c r="D90" s="391"/>
      <c r="E90" s="391"/>
      <c r="F90" s="391"/>
      <c r="G90" s="391"/>
      <c r="H90" s="391"/>
      <c r="I90" s="391"/>
      <c r="J90" s="391"/>
      <c r="K90" s="391"/>
      <c r="L90" s="391"/>
      <c r="M90" s="391"/>
      <c r="N90" s="391"/>
      <c r="O90" s="391"/>
      <c r="P90" s="391"/>
      <c r="Q90" s="391"/>
    </row>
    <row r="91" spans="1:17">
      <c r="C91" s="391"/>
      <c r="D91" s="391"/>
      <c r="E91" s="391"/>
      <c r="F91" s="391"/>
      <c r="G91" s="391"/>
      <c r="H91" s="391"/>
      <c r="I91" s="391"/>
      <c r="J91" s="391"/>
      <c r="K91" s="391"/>
      <c r="L91" s="391"/>
      <c r="M91" s="391"/>
      <c r="N91" s="391"/>
      <c r="O91" s="391"/>
      <c r="P91" s="391"/>
      <c r="Q91" s="391"/>
    </row>
    <row r="92" spans="1:17">
      <c r="A92" s="391"/>
      <c r="B92" s="391"/>
      <c r="C92" s="391"/>
      <c r="D92" s="391"/>
      <c r="E92" s="391"/>
      <c r="F92" s="391"/>
      <c r="G92" s="391"/>
      <c r="H92" s="391"/>
      <c r="I92" s="391"/>
      <c r="J92" s="391"/>
      <c r="K92" s="391"/>
      <c r="L92" s="391"/>
      <c r="M92" s="391"/>
      <c r="N92" s="391"/>
      <c r="O92" s="391"/>
      <c r="P92" s="391"/>
      <c r="Q92" s="391"/>
    </row>
    <row r="93" spans="1:17">
      <c r="A93" s="391"/>
      <c r="B93" s="391"/>
      <c r="C93" s="391"/>
      <c r="D93" s="391"/>
      <c r="E93" s="391"/>
      <c r="F93" s="391"/>
      <c r="G93" s="391"/>
      <c r="H93" s="391"/>
      <c r="I93" s="391"/>
      <c r="J93" s="391"/>
      <c r="K93" s="391"/>
      <c r="L93" s="391"/>
      <c r="M93" s="391"/>
      <c r="N93" s="391"/>
      <c r="O93" s="391"/>
      <c r="P93" s="391"/>
      <c r="Q93" s="391"/>
    </row>
    <row r="94" spans="1:17">
      <c r="A94" s="391"/>
      <c r="B94" s="391"/>
      <c r="C94" s="391"/>
      <c r="D94" s="391"/>
      <c r="E94" s="391"/>
      <c r="F94" s="391"/>
      <c r="G94" s="391"/>
      <c r="H94" s="391"/>
      <c r="I94" s="391"/>
      <c r="J94" s="391"/>
      <c r="K94" s="391"/>
      <c r="L94" s="391"/>
      <c r="M94" s="391"/>
      <c r="N94" s="391"/>
      <c r="O94" s="391"/>
      <c r="P94" s="391"/>
      <c r="Q94" s="391"/>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6" orientation="landscape" r:id="rId1"/>
  <headerFooter scaleWithDoc="0">
    <oddHeader>&amp;C&amp;8Langton Investors' Report - January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A25" zoomScaleNormal="100" zoomScaleSheetLayoutView="70" workbookViewId="0">
      <selection activeCell="A24" sqref="A24:P24"/>
    </sheetView>
  </sheetViews>
  <sheetFormatPr defaultRowHeight="12"/>
  <cols>
    <col min="1" max="1" width="79.85546875" style="168" bestFit="1" customWidth="1"/>
    <col min="2" max="2" width="19.42578125" style="168" bestFit="1" customWidth="1"/>
    <col min="3" max="3" width="17.42578125" style="168" customWidth="1"/>
    <col min="4" max="4" width="18" style="168" bestFit="1" customWidth="1"/>
    <col min="5" max="6" width="15.5703125" style="168" customWidth="1"/>
    <col min="7" max="7" width="17.42578125" style="168" bestFit="1" customWidth="1"/>
    <col min="8" max="8" width="18.7109375" style="168" bestFit="1" customWidth="1"/>
    <col min="9" max="9" width="18" style="168" customWidth="1"/>
    <col min="10" max="10" width="16.28515625" style="168" bestFit="1" customWidth="1"/>
    <col min="11" max="11" width="9.7109375" style="168" bestFit="1" customWidth="1"/>
    <col min="12" max="12" width="14.42578125" style="168" bestFit="1" customWidth="1"/>
    <col min="13" max="13" width="22.140625" style="168" customWidth="1"/>
    <col min="14" max="14" width="14" style="168" bestFit="1" customWidth="1"/>
    <col min="15" max="15" width="15" style="168" bestFit="1" customWidth="1"/>
    <col min="16" max="16" width="13.85546875" style="168" bestFit="1" customWidth="1"/>
    <col min="17" max="17" width="10.85546875" style="168" bestFit="1" customWidth="1"/>
    <col min="18" max="18" width="11.85546875" style="168" bestFit="1"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1406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1406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1406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1406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1406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1406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1406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1406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1406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1406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1406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1406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1406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1406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1406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1406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1406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1406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1406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1406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1406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1406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1406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1406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1406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1406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1406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1406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1406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1406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1406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1406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1406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1406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1406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1406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1406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1406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1406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1406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1406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1406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1406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1406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1406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1406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1406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1406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1406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1406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1406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1406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1406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1406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1406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1406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1406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1406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1406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1406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1406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1406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1406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2" spans="1:18" ht="12.75" thickBot="1">
      <c r="A2" s="281" t="s">
        <v>221</v>
      </c>
      <c r="B2" s="65"/>
      <c r="C2" s="282"/>
      <c r="D2" s="283"/>
      <c r="E2" s="283"/>
      <c r="F2" s="283"/>
      <c r="G2" s="283"/>
      <c r="H2" s="283"/>
      <c r="I2" s="283"/>
      <c r="J2" s="283"/>
      <c r="K2" s="283"/>
      <c r="L2" s="283"/>
      <c r="M2" s="283"/>
      <c r="N2" s="283"/>
      <c r="O2" s="283"/>
      <c r="P2" s="283"/>
      <c r="Q2" s="284"/>
      <c r="R2" s="284"/>
    </row>
    <row r="3" spans="1:18">
      <c r="A3" s="285"/>
      <c r="B3" s="286"/>
      <c r="C3" s="287"/>
      <c r="D3" s="42"/>
      <c r="E3" s="286"/>
      <c r="F3" s="42"/>
      <c r="G3" s="42"/>
      <c r="H3" s="42"/>
      <c r="I3" s="42"/>
      <c r="J3" s="42"/>
      <c r="K3" s="42"/>
      <c r="L3" s="42"/>
      <c r="M3" s="42"/>
      <c r="N3" s="42"/>
      <c r="O3" s="42"/>
      <c r="P3" s="42"/>
      <c r="Q3" s="42"/>
    </row>
    <row r="4" spans="1:18">
      <c r="A4" s="288" t="s">
        <v>222</v>
      </c>
      <c r="B4" s="289">
        <v>40625</v>
      </c>
      <c r="C4" s="42"/>
      <c r="D4" s="513" t="s">
        <v>328</v>
      </c>
      <c r="E4" s="42"/>
      <c r="F4" s="42"/>
      <c r="G4" s="42"/>
      <c r="H4" s="42"/>
      <c r="I4" s="42"/>
      <c r="J4" s="42"/>
      <c r="K4" s="42"/>
      <c r="L4" s="42"/>
      <c r="M4" s="42"/>
      <c r="N4" s="42"/>
      <c r="O4" s="42"/>
      <c r="P4" s="42"/>
      <c r="Q4" s="42"/>
    </row>
    <row r="5" spans="1:18" ht="12.75" thickBot="1">
      <c r="A5" s="290"/>
      <c r="B5" s="290"/>
      <c r="C5" s="290"/>
      <c r="D5" s="285"/>
      <c r="E5" s="290"/>
      <c r="F5" s="290"/>
      <c r="G5" s="290"/>
      <c r="H5" s="290"/>
      <c r="I5" s="290"/>
      <c r="J5" s="290"/>
      <c r="K5" s="290"/>
      <c r="L5" s="290"/>
      <c r="M5" s="290"/>
      <c r="N5" s="290"/>
      <c r="O5" s="290"/>
      <c r="P5" s="290"/>
      <c r="Q5" s="290"/>
    </row>
    <row r="6" spans="1:18" ht="36.75" customHeight="1" thickBot="1">
      <c r="A6" s="402" t="s">
        <v>329</v>
      </c>
      <c r="B6" s="402" t="s">
        <v>225</v>
      </c>
      <c r="C6" s="403" t="s">
        <v>226</v>
      </c>
      <c r="D6" s="403" t="s">
        <v>226</v>
      </c>
      <c r="E6" s="402" t="s">
        <v>227</v>
      </c>
      <c r="F6" s="402" t="s">
        <v>228</v>
      </c>
      <c r="G6" s="402" t="s">
        <v>229</v>
      </c>
      <c r="H6" s="402" t="s">
        <v>230</v>
      </c>
      <c r="I6" s="402" t="s">
        <v>231</v>
      </c>
      <c r="J6" s="402" t="s">
        <v>232</v>
      </c>
      <c r="K6" s="402" t="s">
        <v>233</v>
      </c>
      <c r="L6" s="402" t="s">
        <v>234</v>
      </c>
      <c r="M6" s="402" t="s">
        <v>235</v>
      </c>
      <c r="N6" s="402" t="s">
        <v>236</v>
      </c>
      <c r="O6" s="402" t="s">
        <v>237</v>
      </c>
      <c r="P6" s="402" t="s">
        <v>238</v>
      </c>
      <c r="Q6" s="402" t="s">
        <v>239</v>
      </c>
      <c r="R6" s="402" t="s">
        <v>240</v>
      </c>
    </row>
    <row r="7" spans="1:18">
      <c r="A7" s="404"/>
      <c r="B7" s="405"/>
      <c r="C7" s="405"/>
      <c r="D7" s="514"/>
      <c r="E7" s="405"/>
      <c r="F7" s="406"/>
      <c r="G7" s="407"/>
      <c r="H7" s="408"/>
      <c r="I7" s="409"/>
      <c r="J7" s="410"/>
      <c r="K7" s="411"/>
      <c r="L7" s="412"/>
      <c r="M7" s="413"/>
      <c r="N7" s="412"/>
      <c r="O7" s="414"/>
      <c r="P7" s="415"/>
      <c r="Q7" s="416"/>
      <c r="R7" s="417"/>
    </row>
    <row r="8" spans="1:18">
      <c r="A8" s="306" t="s">
        <v>241</v>
      </c>
      <c r="B8" s="307" t="s">
        <v>330</v>
      </c>
      <c r="C8" s="307" t="s">
        <v>243</v>
      </c>
      <c r="D8" s="308" t="s">
        <v>243</v>
      </c>
      <c r="E8" s="307" t="s">
        <v>307</v>
      </c>
      <c r="F8" s="308">
        <v>0.86850000000000005</v>
      </c>
      <c r="G8" s="309">
        <v>1152000000</v>
      </c>
      <c r="H8" s="310">
        <v>-750000000</v>
      </c>
      <c r="I8" s="309">
        <v>402000000</v>
      </c>
      <c r="J8" s="311" t="s">
        <v>308</v>
      </c>
      <c r="K8" s="312">
        <v>1.2500000000000001E-2</v>
      </c>
      <c r="L8" s="319">
        <v>1.54E-2</v>
      </c>
      <c r="M8" s="320" t="s">
        <v>509</v>
      </c>
      <c r="N8" s="315">
        <v>41716</v>
      </c>
      <c r="O8" s="313">
        <v>1547700.0000000002</v>
      </c>
      <c r="P8" s="316">
        <v>42064</v>
      </c>
      <c r="Q8" s="317">
        <v>56584</v>
      </c>
      <c r="R8" s="318" t="s">
        <v>256</v>
      </c>
    </row>
    <row r="9" spans="1:18">
      <c r="A9" s="306" t="s">
        <v>249</v>
      </c>
      <c r="B9" s="307" t="s">
        <v>331</v>
      </c>
      <c r="C9" s="307" t="s">
        <v>243</v>
      </c>
      <c r="D9" s="308" t="s">
        <v>243</v>
      </c>
      <c r="E9" s="307" t="s">
        <v>244</v>
      </c>
      <c r="F9" s="308" t="s">
        <v>245</v>
      </c>
      <c r="G9" s="309">
        <v>1250640000</v>
      </c>
      <c r="H9" s="310">
        <v>0</v>
      </c>
      <c r="I9" s="309">
        <v>1250640000</v>
      </c>
      <c r="J9" s="311" t="s">
        <v>246</v>
      </c>
      <c r="K9" s="312">
        <v>7.0000000000000001E-3</v>
      </c>
      <c r="L9" s="319">
        <v>1.2254999999999999E-2</v>
      </c>
      <c r="M9" s="320" t="s">
        <v>509</v>
      </c>
      <c r="N9" s="315">
        <v>41716</v>
      </c>
      <c r="O9" s="313">
        <v>3779159.9671232877</v>
      </c>
      <c r="P9" s="316">
        <v>42430</v>
      </c>
      <c r="Q9" s="317">
        <v>56584</v>
      </c>
      <c r="R9" s="318" t="s">
        <v>256</v>
      </c>
    </row>
    <row r="10" spans="1:18">
      <c r="A10" s="306" t="s">
        <v>25</v>
      </c>
      <c r="B10" s="307" t="s">
        <v>332</v>
      </c>
      <c r="C10" s="307" t="s">
        <v>243</v>
      </c>
      <c r="D10" s="308" t="s">
        <v>243</v>
      </c>
      <c r="E10" s="307" t="s">
        <v>244</v>
      </c>
      <c r="F10" s="308" t="s">
        <v>245</v>
      </c>
      <c r="G10" s="309">
        <v>2500000000</v>
      </c>
      <c r="H10" s="310">
        <v>-2500000000</v>
      </c>
      <c r="I10" s="309">
        <v>0</v>
      </c>
      <c r="J10" s="311" t="s">
        <v>246</v>
      </c>
      <c r="K10" s="312">
        <v>1.2E-2</v>
      </c>
      <c r="L10" s="319" t="s">
        <v>247</v>
      </c>
      <c r="M10" s="320" t="s">
        <v>247</v>
      </c>
      <c r="N10" s="315" t="s">
        <v>247</v>
      </c>
      <c r="O10" s="313">
        <v>0</v>
      </c>
      <c r="P10" s="316">
        <v>41791</v>
      </c>
      <c r="Q10" s="317">
        <v>56584</v>
      </c>
      <c r="R10" s="318" t="s">
        <v>333</v>
      </c>
    </row>
    <row r="11" spans="1:18">
      <c r="A11" s="306" t="s">
        <v>252</v>
      </c>
      <c r="B11" s="307" t="s">
        <v>334</v>
      </c>
      <c r="C11" s="307" t="s">
        <v>243</v>
      </c>
      <c r="D11" s="308" t="s">
        <v>243</v>
      </c>
      <c r="E11" s="307" t="s">
        <v>244</v>
      </c>
      <c r="F11" s="308" t="s">
        <v>245</v>
      </c>
      <c r="G11" s="309">
        <v>2500000000</v>
      </c>
      <c r="H11" s="310">
        <v>-2500000000</v>
      </c>
      <c r="I11" s="309">
        <v>0</v>
      </c>
      <c r="J11" s="311" t="s">
        <v>246</v>
      </c>
      <c r="K11" s="312">
        <v>1.2E-2</v>
      </c>
      <c r="L11" s="319" t="s">
        <v>247</v>
      </c>
      <c r="M11" s="320" t="s">
        <v>247</v>
      </c>
      <c r="N11" s="315" t="s">
        <v>247</v>
      </c>
      <c r="O11" s="313">
        <v>0</v>
      </c>
      <c r="P11" s="316">
        <v>41791</v>
      </c>
      <c r="Q11" s="317">
        <v>56584</v>
      </c>
      <c r="R11" s="318" t="s">
        <v>333</v>
      </c>
    </row>
    <row r="12" spans="1:18">
      <c r="A12" s="306" t="s">
        <v>254</v>
      </c>
      <c r="B12" s="307" t="s">
        <v>335</v>
      </c>
      <c r="C12" s="307" t="s">
        <v>243</v>
      </c>
      <c r="D12" s="308" t="s">
        <v>243</v>
      </c>
      <c r="E12" s="307" t="s">
        <v>244</v>
      </c>
      <c r="F12" s="308" t="s">
        <v>245</v>
      </c>
      <c r="G12" s="309">
        <v>2500000000</v>
      </c>
      <c r="H12" s="310">
        <v>-2500000000</v>
      </c>
      <c r="I12" s="309">
        <v>0</v>
      </c>
      <c r="J12" s="311" t="s">
        <v>246</v>
      </c>
      <c r="K12" s="312">
        <v>1.2E-2</v>
      </c>
      <c r="L12" s="319" t="s">
        <v>247</v>
      </c>
      <c r="M12" s="320" t="s">
        <v>247</v>
      </c>
      <c r="N12" s="315" t="s">
        <v>247</v>
      </c>
      <c r="O12" s="313">
        <v>0</v>
      </c>
      <c r="P12" s="316">
        <v>42064</v>
      </c>
      <c r="Q12" s="317">
        <v>56584</v>
      </c>
      <c r="R12" s="318" t="s">
        <v>333</v>
      </c>
    </row>
    <row r="13" spans="1:18">
      <c r="A13" s="306" t="s">
        <v>257</v>
      </c>
      <c r="B13" s="307" t="s">
        <v>336</v>
      </c>
      <c r="C13" s="307" t="s">
        <v>243</v>
      </c>
      <c r="D13" s="308" t="s">
        <v>243</v>
      </c>
      <c r="E13" s="307" t="s">
        <v>244</v>
      </c>
      <c r="F13" s="308" t="s">
        <v>245</v>
      </c>
      <c r="G13" s="309">
        <v>2500000000</v>
      </c>
      <c r="H13" s="310">
        <v>-2500000000</v>
      </c>
      <c r="I13" s="309">
        <v>0</v>
      </c>
      <c r="J13" s="311" t="s">
        <v>246</v>
      </c>
      <c r="K13" s="312">
        <v>1.2E-2</v>
      </c>
      <c r="L13" s="319" t="s">
        <v>247</v>
      </c>
      <c r="M13" s="320" t="s">
        <v>247</v>
      </c>
      <c r="N13" s="315" t="s">
        <v>247</v>
      </c>
      <c r="O13" s="313">
        <v>0</v>
      </c>
      <c r="P13" s="316">
        <v>42064</v>
      </c>
      <c r="Q13" s="317">
        <v>56584</v>
      </c>
      <c r="R13" s="318" t="s">
        <v>333</v>
      </c>
    </row>
    <row r="14" spans="1:18">
      <c r="A14" s="306" t="s">
        <v>259</v>
      </c>
      <c r="B14" s="307" t="s">
        <v>337</v>
      </c>
      <c r="C14" s="307" t="s">
        <v>243</v>
      </c>
      <c r="D14" s="308" t="s">
        <v>243</v>
      </c>
      <c r="E14" s="307" t="s">
        <v>244</v>
      </c>
      <c r="F14" s="308" t="s">
        <v>245</v>
      </c>
      <c r="G14" s="309">
        <v>1750000000</v>
      </c>
      <c r="H14" s="310">
        <v>-1570000000</v>
      </c>
      <c r="I14" s="309">
        <v>180000000</v>
      </c>
      <c r="J14" s="311" t="s">
        <v>246</v>
      </c>
      <c r="K14" s="312">
        <v>1.2E-2</v>
      </c>
      <c r="L14" s="319">
        <v>1.7255E-2</v>
      </c>
      <c r="M14" s="320" t="s">
        <v>509</v>
      </c>
      <c r="N14" s="315">
        <v>41716</v>
      </c>
      <c r="O14" s="313">
        <v>765838.35616438347</v>
      </c>
      <c r="P14" s="316">
        <v>42339</v>
      </c>
      <c r="Q14" s="317">
        <v>56584</v>
      </c>
      <c r="R14" s="318" t="s">
        <v>333</v>
      </c>
    </row>
    <row r="15" spans="1:18">
      <c r="A15" s="306" t="s">
        <v>51</v>
      </c>
      <c r="B15" s="307" t="s">
        <v>338</v>
      </c>
      <c r="C15" s="308" t="s">
        <v>269</v>
      </c>
      <c r="D15" s="314">
        <v>41670</v>
      </c>
      <c r="E15" s="307" t="s">
        <v>244</v>
      </c>
      <c r="F15" s="308" t="s">
        <v>245</v>
      </c>
      <c r="G15" s="309">
        <v>2500000000</v>
      </c>
      <c r="H15" s="310">
        <v>-2096999993</v>
      </c>
      <c r="I15" s="309">
        <v>403000007</v>
      </c>
      <c r="J15" s="311" t="s">
        <v>246</v>
      </c>
      <c r="K15" s="312">
        <v>8.9999999999999993E-3</v>
      </c>
      <c r="L15" s="319">
        <v>1.4254999999999999E-2</v>
      </c>
      <c r="M15" s="320" t="s">
        <v>509</v>
      </c>
      <c r="N15" s="315">
        <v>41716</v>
      </c>
      <c r="O15" s="313">
        <v>1416517.3972602738</v>
      </c>
      <c r="P15" s="316">
        <v>42705</v>
      </c>
      <c r="Q15" s="317">
        <v>56584</v>
      </c>
      <c r="R15" s="318" t="s">
        <v>256</v>
      </c>
    </row>
    <row r="16" spans="1:18" ht="24.75" thickBot="1">
      <c r="A16" s="321"/>
      <c r="B16" s="322"/>
      <c r="C16" s="323"/>
      <c r="D16" s="322" t="s">
        <v>510</v>
      </c>
      <c r="E16" s="322"/>
      <c r="F16" s="323"/>
      <c r="G16" s="322"/>
      <c r="H16" s="323"/>
      <c r="I16" s="322"/>
      <c r="J16" s="323"/>
      <c r="K16" s="322"/>
      <c r="L16" s="323"/>
      <c r="M16" s="322"/>
      <c r="N16" s="323"/>
      <c r="O16" s="324"/>
      <c r="P16" s="323"/>
      <c r="Q16" s="322"/>
      <c r="R16" s="325"/>
    </row>
    <row r="17" spans="1:18">
      <c r="A17" s="288"/>
      <c r="B17" s="290"/>
      <c r="C17" s="290"/>
      <c r="D17" s="690">
        <v>41671</v>
      </c>
      <c r="E17" s="290"/>
      <c r="F17" s="290"/>
      <c r="G17" s="290"/>
      <c r="H17" s="290"/>
      <c r="I17" s="290"/>
      <c r="J17" s="290"/>
      <c r="K17" s="290"/>
      <c r="L17" s="290"/>
      <c r="M17" s="290"/>
      <c r="N17" s="290"/>
      <c r="O17" s="680"/>
      <c r="P17" s="290"/>
      <c r="Q17" s="290"/>
      <c r="R17" s="290"/>
    </row>
    <row r="18" spans="1:18">
      <c r="A18" s="288"/>
      <c r="B18" s="290"/>
      <c r="C18" s="290"/>
      <c r="D18" s="290"/>
      <c r="E18" s="290"/>
      <c r="F18" s="290"/>
      <c r="G18" s="290"/>
      <c r="H18" s="290"/>
      <c r="I18" s="290"/>
      <c r="J18" s="290"/>
      <c r="K18" s="290"/>
      <c r="L18" s="290"/>
      <c r="M18" s="290"/>
      <c r="N18" s="290"/>
      <c r="O18" s="680"/>
      <c r="P18" s="290"/>
      <c r="Q18" s="290"/>
      <c r="R18" s="290"/>
    </row>
    <row r="19" spans="1:18">
      <c r="A19" s="288" t="s">
        <v>272</v>
      </c>
      <c r="B19" s="42"/>
      <c r="C19" s="42"/>
      <c r="D19" s="42"/>
      <c r="E19" s="42"/>
      <c r="F19" s="326"/>
      <c r="G19" s="186"/>
      <c r="H19" s="186"/>
      <c r="I19" s="186"/>
      <c r="J19" s="186"/>
      <c r="K19" s="186"/>
      <c r="L19" s="335"/>
      <c r="M19" s="335"/>
      <c r="N19" s="327"/>
      <c r="O19" s="328"/>
      <c r="P19" s="42"/>
      <c r="Q19" s="45"/>
    </row>
    <row r="20" spans="1:18" ht="12.75" thickBot="1">
      <c r="A20" s="285"/>
      <c r="B20" s="186"/>
      <c r="C20" s="186"/>
      <c r="D20" s="186"/>
      <c r="E20" s="186"/>
      <c r="F20" s="329"/>
      <c r="G20" s="136"/>
      <c r="H20" s="330"/>
      <c r="I20" s="330"/>
      <c r="J20" s="331"/>
      <c r="K20" s="363"/>
      <c r="L20" s="333"/>
      <c r="M20" s="334"/>
      <c r="N20" s="338"/>
      <c r="O20" s="339"/>
      <c r="P20" s="336"/>
      <c r="Q20" s="337"/>
    </row>
    <row r="21" spans="1:18">
      <c r="A21" s="835" t="s">
        <v>339</v>
      </c>
      <c r="B21" s="835" t="s">
        <v>274</v>
      </c>
      <c r="C21" s="835" t="s">
        <v>275</v>
      </c>
      <c r="D21" s="835" t="s">
        <v>276</v>
      </c>
      <c r="E21" s="835" t="s">
        <v>277</v>
      </c>
      <c r="F21" s="329"/>
      <c r="G21" s="136"/>
      <c r="H21" s="330"/>
      <c r="I21" s="330"/>
      <c r="J21" s="331"/>
      <c r="K21" s="363"/>
      <c r="L21" s="333"/>
      <c r="M21" s="334"/>
      <c r="N21" s="338"/>
      <c r="O21" s="339"/>
      <c r="P21" s="336"/>
      <c r="Q21" s="337"/>
    </row>
    <row r="22" spans="1:18" ht="21.75" customHeight="1" thickBot="1">
      <c r="A22" s="836"/>
      <c r="B22" s="836"/>
      <c r="C22" s="836"/>
      <c r="D22" s="836"/>
      <c r="E22" s="836"/>
      <c r="F22" s="329"/>
      <c r="G22" s="136"/>
      <c r="H22" s="330"/>
      <c r="I22" s="330"/>
      <c r="J22" s="331"/>
      <c r="K22" s="363"/>
      <c r="L22" s="333"/>
      <c r="M22" s="334"/>
      <c r="N22" s="338"/>
      <c r="O22" s="339"/>
      <c r="P22" s="336"/>
      <c r="Q22" s="337"/>
    </row>
    <row r="23" spans="1:18">
      <c r="A23" s="485"/>
      <c r="B23" s="307"/>
      <c r="C23" s="308"/>
      <c r="D23" s="307"/>
      <c r="E23" s="484"/>
      <c r="F23" s="329"/>
      <c r="G23" s="136"/>
      <c r="H23" s="330"/>
      <c r="I23" s="330"/>
      <c r="J23" s="331"/>
      <c r="K23" s="363"/>
      <c r="L23" s="333"/>
      <c r="M23" s="334"/>
      <c r="N23" s="338"/>
      <c r="O23" s="339"/>
      <c r="P23" s="336"/>
      <c r="Q23" s="337"/>
    </row>
    <row r="24" spans="1:18">
      <c r="A24" s="485" t="s">
        <v>278</v>
      </c>
      <c r="B24" s="309">
        <v>349137000</v>
      </c>
      <c r="C24" s="345">
        <v>0.1599508332733944</v>
      </c>
      <c r="D24" s="346">
        <v>0.18462719737288785</v>
      </c>
      <c r="E24" s="347">
        <v>0.20500949020445058</v>
      </c>
      <c r="F24" s="344"/>
      <c r="G24" s="136"/>
      <c r="H24" s="136"/>
      <c r="I24" s="136"/>
      <c r="J24" s="136"/>
      <c r="K24" s="363"/>
      <c r="L24" s="333"/>
      <c r="M24" s="334"/>
      <c r="N24" s="334"/>
      <c r="O24" s="136"/>
      <c r="P24" s="336"/>
      <c r="Q24" s="336"/>
    </row>
    <row r="25" spans="1:18">
      <c r="A25" s="485" t="s">
        <v>279</v>
      </c>
      <c r="B25" s="309">
        <v>1250640000</v>
      </c>
      <c r="C25" s="345">
        <v>0.57295820874051728</v>
      </c>
      <c r="D25" s="346">
        <v>0.18462719737288785</v>
      </c>
      <c r="E25" s="347">
        <v>0.20500949020445058</v>
      </c>
      <c r="F25" s="326"/>
      <c r="G25" s="515"/>
      <c r="H25" s="136"/>
      <c r="I25" s="136"/>
      <c r="J25" s="136"/>
      <c r="K25" s="363"/>
      <c r="L25" s="333"/>
      <c r="M25" s="334"/>
      <c r="N25" s="334"/>
      <c r="O25" s="136"/>
      <c r="P25" s="336"/>
      <c r="Q25" s="336"/>
    </row>
    <row r="26" spans="1:18">
      <c r="A26" s="485" t="s">
        <v>280</v>
      </c>
      <c r="B26" s="309">
        <v>0</v>
      </c>
      <c r="C26" s="309">
        <v>0</v>
      </c>
      <c r="D26" s="309">
        <v>0</v>
      </c>
      <c r="E26" s="309">
        <v>0</v>
      </c>
      <c r="F26" s="326"/>
      <c r="G26" s="515"/>
      <c r="H26" s="136"/>
      <c r="I26" s="136"/>
      <c r="J26" s="136"/>
      <c r="K26" s="363"/>
      <c r="L26" s="333"/>
      <c r="M26" s="334"/>
      <c r="N26" s="334"/>
      <c r="O26" s="136"/>
      <c r="P26" s="336"/>
      <c r="Q26" s="336"/>
    </row>
    <row r="27" spans="1:18">
      <c r="A27" s="485" t="s">
        <v>281</v>
      </c>
      <c r="B27" s="309">
        <v>0</v>
      </c>
      <c r="C27" s="309">
        <v>0</v>
      </c>
      <c r="D27" s="309">
        <v>0</v>
      </c>
      <c r="E27" s="309">
        <v>0</v>
      </c>
      <c r="F27" s="344"/>
      <c r="G27" s="515"/>
      <c r="H27" s="186"/>
      <c r="I27" s="186"/>
      <c r="J27" s="186"/>
      <c r="K27" s="186"/>
      <c r="L27" s="186"/>
      <c r="M27" s="186"/>
      <c r="N27" s="186"/>
      <c r="O27" s="186"/>
      <c r="P27" s="186"/>
      <c r="Q27" s="186"/>
    </row>
    <row r="28" spans="1:18">
      <c r="A28" s="485" t="s">
        <v>282</v>
      </c>
      <c r="B28" s="309">
        <v>0</v>
      </c>
      <c r="C28" s="309">
        <v>0</v>
      </c>
      <c r="D28" s="309">
        <v>0</v>
      </c>
      <c r="E28" s="309">
        <v>0</v>
      </c>
      <c r="F28" s="326"/>
      <c r="G28" s="515"/>
      <c r="H28" s="186"/>
      <c r="I28" s="186"/>
      <c r="J28" s="186"/>
      <c r="K28" s="186"/>
      <c r="L28" s="186"/>
      <c r="M28" s="186"/>
      <c r="N28" s="186"/>
      <c r="O28" s="186"/>
      <c r="P28" s="186"/>
      <c r="Q28" s="186"/>
    </row>
    <row r="29" spans="1:18">
      <c r="A29" s="485" t="s">
        <v>283</v>
      </c>
      <c r="B29" s="309">
        <v>0</v>
      </c>
      <c r="C29" s="309">
        <v>0</v>
      </c>
      <c r="D29" s="309">
        <v>0</v>
      </c>
      <c r="E29" s="309">
        <v>0</v>
      </c>
      <c r="F29" s="326"/>
      <c r="G29" s="515"/>
      <c r="H29" s="186"/>
      <c r="I29" s="186"/>
      <c r="J29" s="186"/>
      <c r="K29" s="186"/>
      <c r="L29" s="186"/>
      <c r="M29" s="186"/>
      <c r="N29" s="186"/>
      <c r="O29" s="186"/>
      <c r="P29" s="186"/>
      <c r="Q29" s="186"/>
    </row>
    <row r="30" spans="1:18">
      <c r="A30" s="485" t="s">
        <v>284</v>
      </c>
      <c r="B30" s="309">
        <v>180000000</v>
      </c>
      <c r="C30" s="345">
        <v>8.2463760613200529E-2</v>
      </c>
      <c r="D30" s="346">
        <v>0.18462719737288785</v>
      </c>
      <c r="E30" s="347">
        <v>0.20500949020445058</v>
      </c>
      <c r="F30" s="326"/>
      <c r="G30" s="515"/>
      <c r="H30" s="42"/>
      <c r="I30" s="42"/>
      <c r="J30" s="42"/>
      <c r="K30" s="42"/>
      <c r="L30" s="42"/>
      <c r="M30" s="42"/>
      <c r="N30" s="42"/>
      <c r="O30" s="42"/>
      <c r="P30" s="42"/>
      <c r="Q30" s="42"/>
    </row>
    <row r="31" spans="1:18">
      <c r="A31" s="485" t="s">
        <v>325</v>
      </c>
      <c r="B31" s="309">
        <v>403000007</v>
      </c>
      <c r="C31" s="345">
        <v>0.18462719737288785</v>
      </c>
      <c r="D31" s="346">
        <v>0</v>
      </c>
      <c r="E31" s="347">
        <v>0</v>
      </c>
      <c r="F31" s="326"/>
      <c r="G31" s="515"/>
      <c r="H31" s="42"/>
      <c r="I31" s="42"/>
      <c r="J31" s="42"/>
      <c r="K31" s="42"/>
      <c r="L31" s="42"/>
      <c r="M31" s="42"/>
      <c r="N31" s="42"/>
      <c r="O31" s="42"/>
      <c r="P31" s="42"/>
      <c r="Q31" s="42"/>
    </row>
    <row r="32" spans="1:18" ht="12.75" thickBot="1">
      <c r="A32" s="340"/>
      <c r="B32" s="350"/>
      <c r="C32" s="492"/>
      <c r="D32" s="516"/>
      <c r="E32" s="517"/>
      <c r="F32" s="353"/>
      <c r="G32" s="515"/>
      <c r="H32" s="354"/>
      <c r="I32" s="354"/>
      <c r="J32" s="354"/>
      <c r="K32" s="354"/>
      <c r="L32" s="354"/>
      <c r="M32" s="354"/>
      <c r="N32" s="354"/>
      <c r="O32" s="354"/>
      <c r="P32" s="354"/>
      <c r="Q32" s="354"/>
    </row>
    <row r="33" spans="1:17">
      <c r="A33" s="340"/>
      <c r="B33" s="839">
        <v>2182777000</v>
      </c>
      <c r="C33" s="841">
        <v>1</v>
      </c>
      <c r="D33" s="361"/>
      <c r="E33" s="362"/>
      <c r="F33" s="344"/>
      <c r="G33" s="515"/>
      <c r="H33" s="186"/>
      <c r="I33" s="186"/>
      <c r="J33" s="186"/>
      <c r="K33" s="186"/>
      <c r="L33" s="186"/>
      <c r="M33" s="186"/>
      <c r="N33" s="186"/>
      <c r="O33" s="186"/>
      <c r="P33" s="186"/>
      <c r="Q33" s="186"/>
    </row>
    <row r="34" spans="1:17" ht="12.75" thickBot="1">
      <c r="A34" s="340"/>
      <c r="B34" s="840"/>
      <c r="C34" s="842"/>
      <c r="D34" s="361"/>
      <c r="E34" s="362"/>
      <c r="F34" s="344"/>
      <c r="G34" s="515"/>
      <c r="H34" s="136"/>
      <c r="I34" s="136"/>
      <c r="J34" s="136"/>
      <c r="K34" s="363"/>
      <c r="L34" s="333"/>
      <c r="M34" s="334"/>
      <c r="N34" s="334"/>
      <c r="O34" s="364"/>
      <c r="P34" s="336"/>
      <c r="Q34" s="336"/>
    </row>
    <row r="35" spans="1:17">
      <c r="A35" s="365"/>
      <c r="B35" s="366"/>
      <c r="C35" s="367"/>
      <c r="D35" s="366"/>
      <c r="E35" s="368"/>
      <c r="F35" s="344"/>
      <c r="G35" s="515"/>
      <c r="H35" s="136"/>
      <c r="I35" s="136"/>
      <c r="J35" s="136"/>
      <c r="K35" s="363"/>
      <c r="L35" s="333"/>
      <c r="M35" s="334"/>
      <c r="N35" s="334"/>
      <c r="O35" s="364"/>
      <c r="P35" s="336"/>
      <c r="Q35" s="336"/>
    </row>
    <row r="36" spans="1:17">
      <c r="A36" s="376" t="s">
        <v>290</v>
      </c>
      <c r="B36" s="378">
        <v>44490000</v>
      </c>
      <c r="C36" s="518">
        <v>2.0382292831562728E-2</v>
      </c>
      <c r="D36" s="361"/>
      <c r="E36" s="362"/>
      <c r="F36" s="186"/>
      <c r="G36" s="186"/>
      <c r="H36" s="186"/>
      <c r="I36" s="186"/>
      <c r="J36" s="186"/>
      <c r="K36" s="186"/>
      <c r="L36" s="186"/>
      <c r="M36" s="186"/>
      <c r="N36" s="186"/>
      <c r="O36" s="186"/>
      <c r="P36" s="186"/>
      <c r="Q36" s="186"/>
    </row>
    <row r="37" spans="1:17" ht="12.75" thickBot="1">
      <c r="A37" s="519"/>
      <c r="B37" s="373"/>
      <c r="C37" s="283"/>
      <c r="D37" s="372"/>
      <c r="E37" s="373"/>
      <c r="F37" s="42"/>
      <c r="G37" s="186"/>
      <c r="H37" s="186"/>
      <c r="I37" s="186"/>
      <c r="J37" s="186"/>
      <c r="K37" s="186"/>
      <c r="L37" s="335"/>
      <c r="M37" s="335"/>
      <c r="N37" s="327"/>
      <c r="O37" s="328"/>
      <c r="P37" s="42"/>
      <c r="Q37" s="45"/>
    </row>
    <row r="38" spans="1:17">
      <c r="A38" s="120" t="s">
        <v>291</v>
      </c>
      <c r="B38" s="42"/>
      <c r="C38" s="42"/>
      <c r="D38" s="42"/>
      <c r="E38" s="42"/>
      <c r="F38" s="42"/>
      <c r="G38" s="186"/>
      <c r="H38" s="186"/>
      <c r="I38" s="186"/>
      <c r="J38" s="186"/>
      <c r="K38" s="186"/>
      <c r="L38" s="335"/>
      <c r="M38" s="335"/>
      <c r="N38" s="327"/>
      <c r="O38" s="328"/>
      <c r="P38" s="42"/>
      <c r="Q38" s="45"/>
    </row>
    <row r="39" spans="1:17" ht="12.75" thickBot="1">
      <c r="A39" s="285"/>
      <c r="B39" s="42"/>
      <c r="C39" s="42"/>
      <c r="D39" s="42"/>
      <c r="E39" s="42"/>
      <c r="F39" s="42"/>
      <c r="G39" s="186"/>
      <c r="H39" s="186"/>
      <c r="I39" s="186"/>
      <c r="J39" s="186"/>
      <c r="K39" s="186"/>
      <c r="L39" s="335"/>
      <c r="M39" s="335"/>
      <c r="N39" s="327"/>
      <c r="O39" s="328"/>
      <c r="P39" s="42"/>
      <c r="Q39" s="45"/>
    </row>
    <row r="40" spans="1:17">
      <c r="A40" s="828" t="s">
        <v>340</v>
      </c>
      <c r="B40" s="374"/>
      <c r="C40" s="42"/>
      <c r="D40" s="42"/>
      <c r="E40" s="42"/>
      <c r="F40" s="42"/>
      <c r="G40" s="186"/>
      <c r="H40" s="186"/>
      <c r="I40" s="186"/>
      <c r="J40" s="186"/>
      <c r="K40" s="186"/>
      <c r="L40" s="335"/>
      <c r="M40" s="335"/>
      <c r="N40" s="327"/>
      <c r="O40" s="328"/>
      <c r="P40" s="42"/>
      <c r="Q40" s="45"/>
    </row>
    <row r="41" spans="1:17" ht="13.5" customHeight="1" thickBot="1">
      <c r="A41" s="829"/>
      <c r="B41" s="375"/>
      <c r="C41" s="285"/>
      <c r="D41" s="285"/>
      <c r="E41" s="285"/>
      <c r="F41" s="285"/>
      <c r="G41" s="285"/>
      <c r="H41" s="285"/>
      <c r="I41" s="285"/>
      <c r="J41" s="285"/>
      <c r="K41" s="285"/>
      <c r="L41" s="285"/>
      <c r="M41" s="285"/>
      <c r="N41" s="285"/>
      <c r="O41" s="285"/>
      <c r="P41" s="285"/>
      <c r="Q41" s="285"/>
    </row>
    <row r="42" spans="1:17">
      <c r="A42" s="376" t="s">
        <v>293</v>
      </c>
      <c r="B42" s="377">
        <v>44490000</v>
      </c>
      <c r="C42" s="285"/>
      <c r="D42" s="285"/>
      <c r="E42" s="285"/>
      <c r="F42" s="285"/>
      <c r="G42" s="285"/>
      <c r="H42" s="285"/>
      <c r="I42" s="285"/>
      <c r="J42" s="285"/>
      <c r="K42" s="285"/>
      <c r="L42" s="285"/>
      <c r="M42" s="285"/>
      <c r="N42" s="285"/>
      <c r="O42" s="285"/>
      <c r="P42" s="285"/>
      <c r="Q42" s="285"/>
    </row>
    <row r="43" spans="1:17">
      <c r="A43" s="376" t="s">
        <v>294</v>
      </c>
      <c r="B43" s="378">
        <v>0</v>
      </c>
      <c r="C43" s="285"/>
      <c r="D43" s="285"/>
      <c r="E43" s="285"/>
      <c r="F43" s="285"/>
      <c r="G43" s="285"/>
      <c r="H43" s="285"/>
      <c r="I43" s="285"/>
      <c r="J43" s="285"/>
      <c r="K43" s="285"/>
      <c r="L43" s="285"/>
      <c r="M43" s="285"/>
      <c r="N43" s="285"/>
      <c r="O43" s="285"/>
      <c r="P43" s="285"/>
      <c r="Q43" s="285"/>
    </row>
    <row r="44" spans="1:17">
      <c r="A44" s="376" t="s">
        <v>295</v>
      </c>
      <c r="B44" s="378">
        <v>0</v>
      </c>
      <c r="C44" s="285"/>
      <c r="D44" s="285"/>
      <c r="E44" s="285"/>
      <c r="F44" s="285"/>
      <c r="G44" s="285"/>
      <c r="H44" s="285"/>
      <c r="I44" s="285"/>
      <c r="J44" s="285"/>
      <c r="K44" s="285"/>
      <c r="L44" s="285"/>
      <c r="M44" s="285"/>
      <c r="N44" s="285"/>
      <c r="O44" s="285"/>
      <c r="P44" s="285"/>
      <c r="Q44" s="285"/>
    </row>
    <row r="45" spans="1:17" ht="12.75" thickBot="1">
      <c r="A45" s="379" t="s">
        <v>296</v>
      </c>
      <c r="B45" s="380">
        <v>44490000</v>
      </c>
      <c r="C45" s="285"/>
      <c r="D45" s="285"/>
      <c r="E45" s="285"/>
      <c r="F45" s="285"/>
      <c r="G45" s="285"/>
      <c r="H45" s="285"/>
      <c r="I45" s="285"/>
      <c r="J45" s="285"/>
      <c r="K45" s="285"/>
      <c r="L45" s="285"/>
      <c r="M45" s="285"/>
      <c r="N45" s="285"/>
      <c r="O45" s="285"/>
      <c r="P45" s="285"/>
      <c r="Q45" s="285"/>
    </row>
    <row r="46" spans="1:17" ht="12.75" thickBot="1">
      <c r="A46" s="288"/>
      <c r="B46" s="288"/>
      <c r="C46" s="285"/>
      <c r="D46" s="285"/>
      <c r="E46" s="285"/>
      <c r="F46" s="285"/>
      <c r="G46" s="285"/>
      <c r="H46" s="285"/>
      <c r="I46" s="285"/>
      <c r="J46" s="285"/>
      <c r="K46" s="285"/>
      <c r="L46" s="285"/>
      <c r="M46" s="285"/>
      <c r="N46" s="285"/>
      <c r="O46" s="285"/>
      <c r="P46" s="285"/>
      <c r="Q46" s="285"/>
    </row>
    <row r="47" spans="1:17">
      <c r="A47" s="828" t="s">
        <v>341</v>
      </c>
      <c r="B47" s="374"/>
      <c r="C47" s="285"/>
      <c r="D47" s="285"/>
      <c r="E47" s="285"/>
      <c r="F47" s="285"/>
      <c r="G47" s="285"/>
      <c r="H47" s="285"/>
      <c r="I47" s="285"/>
      <c r="J47" s="285"/>
      <c r="K47" s="285"/>
      <c r="L47" s="285"/>
      <c r="M47" s="285"/>
      <c r="N47" s="285"/>
      <c r="O47" s="285"/>
      <c r="P47" s="285"/>
      <c r="Q47" s="285"/>
    </row>
    <row r="48" spans="1:17" ht="13.5" customHeight="1" thickBot="1">
      <c r="A48" s="829"/>
      <c r="B48" s="375"/>
      <c r="C48" s="285"/>
      <c r="D48" s="285"/>
      <c r="E48" s="285"/>
      <c r="F48" s="285"/>
      <c r="G48" s="285"/>
      <c r="H48" s="285"/>
      <c r="I48" s="285"/>
      <c r="J48" s="285"/>
      <c r="K48" s="285"/>
      <c r="L48" s="285"/>
      <c r="M48" s="285"/>
      <c r="N48" s="285"/>
      <c r="O48" s="285"/>
      <c r="P48" s="285"/>
      <c r="Q48" s="285"/>
    </row>
    <row r="49" spans="1:17">
      <c r="A49" s="293"/>
      <c r="B49" s="383"/>
      <c r="C49" s="285"/>
      <c r="D49" s="285"/>
      <c r="E49" s="285"/>
      <c r="F49" s="285"/>
      <c r="G49" s="285"/>
      <c r="H49" s="285"/>
      <c r="I49" s="285"/>
      <c r="J49" s="285"/>
      <c r="K49" s="285"/>
      <c r="L49" s="285"/>
      <c r="M49" s="285"/>
      <c r="N49" s="285"/>
      <c r="O49" s="285"/>
      <c r="P49" s="285"/>
      <c r="Q49" s="285"/>
    </row>
    <row r="50" spans="1:17" ht="12.75" thickBot="1">
      <c r="A50" s="384" t="s">
        <v>506</v>
      </c>
      <c r="B50" s="385">
        <v>1.321E-2</v>
      </c>
      <c r="C50" s="285"/>
      <c r="D50" s="285"/>
      <c r="E50" s="285"/>
      <c r="F50" s="285"/>
      <c r="G50" s="285"/>
      <c r="H50" s="285"/>
      <c r="I50" s="285"/>
      <c r="J50" s="285"/>
      <c r="K50" s="285"/>
      <c r="L50" s="285"/>
      <c r="M50" s="285"/>
      <c r="N50" s="285"/>
      <c r="O50" s="285"/>
      <c r="P50" s="285"/>
      <c r="Q50" s="285"/>
    </row>
    <row r="51" spans="1:17">
      <c r="A51" s="832" t="s">
        <v>298</v>
      </c>
      <c r="B51" s="832"/>
      <c r="C51" s="285"/>
      <c r="D51" s="285"/>
      <c r="E51" s="285"/>
      <c r="F51" s="285"/>
      <c r="G51" s="285"/>
      <c r="H51" s="285"/>
      <c r="I51" s="285"/>
      <c r="J51" s="285"/>
      <c r="K51" s="285"/>
      <c r="L51" s="285"/>
      <c r="M51" s="285"/>
      <c r="N51" s="285"/>
      <c r="O51" s="285"/>
      <c r="P51" s="285"/>
      <c r="Q51" s="285"/>
    </row>
    <row r="52" spans="1:17">
      <c r="A52" s="833"/>
      <c r="B52" s="833"/>
      <c r="C52" s="285"/>
      <c r="D52" s="285"/>
      <c r="E52" s="285"/>
      <c r="F52" s="285"/>
      <c r="G52" s="285"/>
      <c r="H52" s="285"/>
      <c r="I52" s="285"/>
      <c r="J52" s="285"/>
      <c r="K52" s="285"/>
      <c r="L52" s="285"/>
      <c r="M52" s="285"/>
      <c r="N52" s="285"/>
      <c r="O52" s="285"/>
      <c r="P52" s="285"/>
      <c r="Q52" s="285"/>
    </row>
    <row r="53" spans="1:17">
      <c r="A53" s="285"/>
      <c r="B53" s="285"/>
      <c r="C53" s="285"/>
      <c r="D53" s="285"/>
      <c r="E53" s="285"/>
      <c r="F53" s="285"/>
      <c r="G53" s="285"/>
      <c r="H53" s="285"/>
      <c r="I53" s="285"/>
      <c r="J53" s="285"/>
      <c r="K53" s="285"/>
      <c r="L53" s="285"/>
      <c r="M53" s="285"/>
      <c r="N53" s="285"/>
      <c r="O53" s="285"/>
      <c r="P53" s="285"/>
      <c r="Q53" s="285"/>
    </row>
    <row r="54" spans="1:17">
      <c r="A54" s="285"/>
      <c r="B54" s="285"/>
      <c r="C54" s="285"/>
      <c r="D54" s="285"/>
      <c r="E54" s="285"/>
      <c r="F54" s="285"/>
      <c r="G54" s="285"/>
      <c r="H54" s="285"/>
      <c r="I54" s="285"/>
      <c r="J54" s="285"/>
      <c r="K54" s="285"/>
      <c r="L54" s="285"/>
      <c r="M54" s="285"/>
      <c r="N54" s="285"/>
      <c r="O54" s="285"/>
      <c r="P54" s="285"/>
      <c r="Q54" s="285"/>
    </row>
    <row r="55" spans="1:17">
      <c r="A55" s="285"/>
      <c r="B55" s="285"/>
      <c r="C55" s="285"/>
      <c r="D55" s="285"/>
      <c r="E55" s="285"/>
      <c r="F55" s="285"/>
      <c r="G55" s="285"/>
      <c r="H55" s="285"/>
      <c r="I55" s="285"/>
      <c r="J55" s="285"/>
      <c r="K55" s="285"/>
      <c r="L55" s="285"/>
      <c r="M55" s="285"/>
      <c r="N55" s="285"/>
      <c r="O55" s="285"/>
      <c r="P55" s="285"/>
      <c r="Q55" s="285"/>
    </row>
    <row r="56" spans="1:17">
      <c r="A56" s="285"/>
      <c r="B56" s="285"/>
      <c r="C56" s="285"/>
      <c r="D56" s="285"/>
      <c r="E56" s="285"/>
      <c r="F56" s="285"/>
      <c r="G56" s="285"/>
      <c r="H56" s="285"/>
      <c r="I56" s="285"/>
      <c r="J56" s="285"/>
      <c r="K56" s="285"/>
      <c r="L56" s="285"/>
      <c r="M56" s="285"/>
      <c r="N56" s="285"/>
      <c r="O56" s="285"/>
      <c r="P56" s="285"/>
      <c r="Q56" s="285"/>
    </row>
    <row r="57" spans="1:17">
      <c r="A57" s="285"/>
      <c r="B57" s="285"/>
      <c r="C57" s="285"/>
      <c r="D57" s="285"/>
      <c r="E57" s="285"/>
      <c r="F57" s="285"/>
      <c r="G57" s="285"/>
      <c r="H57" s="285"/>
      <c r="I57" s="285"/>
      <c r="J57" s="285"/>
      <c r="K57" s="285"/>
      <c r="L57" s="285"/>
      <c r="M57" s="285"/>
      <c r="N57" s="285"/>
      <c r="O57" s="285"/>
      <c r="P57" s="285"/>
      <c r="Q57" s="285"/>
    </row>
    <row r="58" spans="1:17">
      <c r="A58" s="285"/>
      <c r="B58" s="285"/>
      <c r="C58" s="285"/>
      <c r="D58" s="285"/>
      <c r="E58" s="285"/>
      <c r="F58" s="285"/>
      <c r="G58" s="285"/>
      <c r="H58" s="285"/>
      <c r="I58" s="285"/>
      <c r="J58" s="285"/>
      <c r="K58" s="285"/>
      <c r="L58" s="285"/>
      <c r="M58" s="285"/>
      <c r="N58" s="285"/>
      <c r="O58" s="285"/>
      <c r="P58" s="285"/>
      <c r="Q58" s="285"/>
    </row>
    <row r="59" spans="1:17">
      <c r="A59" s="285"/>
      <c r="B59" s="285"/>
      <c r="C59" s="285"/>
      <c r="D59" s="285"/>
      <c r="E59" s="285"/>
      <c r="F59" s="285"/>
      <c r="G59" s="285"/>
      <c r="H59" s="285"/>
      <c r="I59" s="285"/>
      <c r="J59" s="285"/>
      <c r="K59" s="285"/>
      <c r="L59" s="285"/>
      <c r="M59" s="285"/>
      <c r="N59" s="285"/>
      <c r="O59" s="285"/>
      <c r="P59" s="285"/>
      <c r="Q59" s="285"/>
    </row>
    <row r="60" spans="1:17">
      <c r="A60" s="285"/>
      <c r="B60" s="285"/>
      <c r="C60" s="285"/>
      <c r="D60" s="285"/>
      <c r="E60" s="285"/>
      <c r="F60" s="285"/>
      <c r="G60" s="285"/>
      <c r="H60" s="285"/>
      <c r="I60" s="285"/>
      <c r="J60" s="285"/>
      <c r="K60" s="285"/>
      <c r="L60" s="285"/>
      <c r="M60" s="285"/>
      <c r="N60" s="285"/>
      <c r="O60" s="285"/>
      <c r="P60" s="285"/>
      <c r="Q60" s="285"/>
    </row>
    <row r="61" spans="1:17">
      <c r="A61" s="285"/>
      <c r="B61" s="285"/>
      <c r="C61" s="285"/>
      <c r="D61" s="285"/>
      <c r="E61" s="285"/>
      <c r="F61" s="285"/>
      <c r="G61" s="285"/>
      <c r="H61" s="285"/>
      <c r="I61" s="285"/>
      <c r="J61" s="285"/>
      <c r="K61" s="285"/>
      <c r="L61" s="285"/>
      <c r="M61" s="285"/>
      <c r="N61" s="285"/>
      <c r="O61" s="285"/>
      <c r="P61" s="285"/>
      <c r="Q61" s="285"/>
    </row>
    <row r="62" spans="1:17">
      <c r="A62" s="285"/>
      <c r="B62" s="285"/>
      <c r="C62" s="285"/>
      <c r="D62" s="285"/>
      <c r="E62" s="285"/>
      <c r="F62" s="285"/>
      <c r="G62" s="285"/>
      <c r="H62" s="285"/>
      <c r="I62" s="285"/>
      <c r="J62" s="285"/>
      <c r="K62" s="285"/>
      <c r="L62" s="285"/>
      <c r="M62" s="285"/>
      <c r="N62" s="285"/>
      <c r="O62" s="285"/>
      <c r="P62" s="285"/>
      <c r="Q62" s="285"/>
    </row>
    <row r="63" spans="1:17">
      <c r="C63" s="285"/>
      <c r="D63" s="285"/>
      <c r="E63" s="285"/>
      <c r="F63" s="285"/>
      <c r="G63" s="285"/>
      <c r="H63" s="285"/>
      <c r="I63" s="285"/>
      <c r="J63" s="285"/>
      <c r="K63" s="285"/>
      <c r="L63" s="285"/>
      <c r="M63" s="285"/>
      <c r="N63" s="285"/>
      <c r="O63" s="285"/>
      <c r="P63" s="285"/>
      <c r="Q63" s="285"/>
    </row>
    <row r="64" spans="1:17">
      <c r="A64" s="285"/>
      <c r="B64" s="285"/>
      <c r="C64" s="285"/>
      <c r="D64" s="285"/>
      <c r="E64" s="285"/>
      <c r="F64" s="285"/>
      <c r="G64" s="285"/>
      <c r="H64" s="285"/>
      <c r="I64" s="285"/>
      <c r="J64" s="285"/>
      <c r="K64" s="285"/>
      <c r="L64" s="285"/>
      <c r="M64" s="285"/>
      <c r="N64" s="285"/>
      <c r="O64" s="285"/>
      <c r="P64" s="285"/>
      <c r="Q64" s="285"/>
    </row>
    <row r="65" spans="1:17">
      <c r="A65" s="285"/>
      <c r="B65" s="285"/>
      <c r="C65" s="285"/>
      <c r="D65" s="285"/>
      <c r="E65" s="285"/>
      <c r="F65" s="285"/>
      <c r="G65" s="285"/>
      <c r="H65" s="285"/>
      <c r="I65" s="285"/>
      <c r="J65" s="285"/>
      <c r="K65" s="285"/>
      <c r="L65" s="285"/>
      <c r="M65" s="285"/>
      <c r="N65" s="285"/>
      <c r="O65" s="285"/>
      <c r="P65" s="285"/>
      <c r="Q65" s="285"/>
    </row>
    <row r="66" spans="1:17">
      <c r="A66" s="285"/>
      <c r="B66" s="285"/>
      <c r="C66" s="285"/>
      <c r="D66" s="285"/>
      <c r="E66" s="285"/>
      <c r="F66" s="285"/>
      <c r="G66" s="285"/>
      <c r="H66" s="285"/>
      <c r="I66" s="285"/>
      <c r="J66" s="285"/>
      <c r="K66" s="285"/>
      <c r="L66" s="285"/>
      <c r="M66" s="285"/>
      <c r="N66" s="285"/>
      <c r="O66" s="285"/>
      <c r="P66" s="285"/>
      <c r="Q66" s="285"/>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January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E12" sqref="E12"/>
    </sheetView>
  </sheetViews>
  <sheetFormatPr defaultRowHeight="12"/>
  <cols>
    <col min="1" max="1" width="59.42578125" style="168" bestFit="1" customWidth="1"/>
    <col min="2" max="2" width="16.7109375" style="168" customWidth="1"/>
    <col min="3" max="3" width="9.140625" style="168"/>
    <col min="4" max="4" width="46.28515625" style="168" customWidth="1"/>
    <col min="5" max="5" width="16.7109375" style="168" customWidth="1"/>
    <col min="6" max="6" width="8" style="168" customWidth="1"/>
    <col min="7" max="7" width="46.28515625" style="168" bestFit="1" customWidth="1"/>
    <col min="8" max="8" width="16.7109375" style="168" customWidth="1"/>
    <col min="9" max="9" width="9.140625" style="168"/>
    <col min="10" max="10" width="12.28515625" style="168" bestFit="1" customWidth="1"/>
    <col min="11" max="255" width="9.140625" style="168"/>
    <col min="256" max="256" width="8.5703125" style="168" customWidth="1"/>
    <col min="257" max="257" width="50.140625" style="168" customWidth="1"/>
    <col min="258" max="258" width="16.7109375" style="168" customWidth="1"/>
    <col min="259" max="259" width="9.140625" style="168"/>
    <col min="260" max="260" width="46.28515625" style="168" customWidth="1"/>
    <col min="261" max="261" width="16.7109375" style="168" customWidth="1"/>
    <col min="262" max="262" width="8" style="168" customWidth="1"/>
    <col min="263" max="263" width="46.28515625" style="168" bestFit="1" customWidth="1"/>
    <col min="264" max="264" width="16.7109375" style="168" customWidth="1"/>
    <col min="265" max="265" width="9.140625" style="168"/>
    <col min="266" max="266" width="12.28515625" style="168" bestFit="1" customWidth="1"/>
    <col min="267" max="511" width="9.140625" style="168"/>
    <col min="512" max="512" width="8.5703125" style="168" customWidth="1"/>
    <col min="513" max="513" width="50.140625" style="168" customWidth="1"/>
    <col min="514" max="514" width="16.7109375" style="168" customWidth="1"/>
    <col min="515" max="515" width="9.140625" style="168"/>
    <col min="516" max="516" width="46.28515625" style="168" customWidth="1"/>
    <col min="517" max="517" width="16.7109375" style="168" customWidth="1"/>
    <col min="518" max="518" width="8" style="168" customWidth="1"/>
    <col min="519" max="519" width="46.28515625" style="168" bestFit="1" customWidth="1"/>
    <col min="520" max="520" width="16.7109375" style="168" customWidth="1"/>
    <col min="521" max="521" width="9.140625" style="168"/>
    <col min="522" max="522" width="12.28515625" style="168" bestFit="1" customWidth="1"/>
    <col min="523" max="767" width="9.140625" style="168"/>
    <col min="768" max="768" width="8.5703125" style="168" customWidth="1"/>
    <col min="769" max="769" width="50.140625" style="168" customWidth="1"/>
    <col min="770" max="770" width="16.7109375" style="168" customWidth="1"/>
    <col min="771" max="771" width="9.140625" style="168"/>
    <col min="772" max="772" width="46.28515625" style="168" customWidth="1"/>
    <col min="773" max="773" width="16.7109375" style="168" customWidth="1"/>
    <col min="774" max="774" width="8" style="168" customWidth="1"/>
    <col min="775" max="775" width="46.28515625" style="168" bestFit="1" customWidth="1"/>
    <col min="776" max="776" width="16.7109375" style="168" customWidth="1"/>
    <col min="777" max="777" width="9.140625" style="168"/>
    <col min="778" max="778" width="12.28515625" style="168" bestFit="1" customWidth="1"/>
    <col min="779" max="1023" width="9.140625" style="168"/>
    <col min="1024" max="1024" width="8.5703125" style="168" customWidth="1"/>
    <col min="1025" max="1025" width="50.140625" style="168" customWidth="1"/>
    <col min="1026" max="1026" width="16.7109375" style="168" customWidth="1"/>
    <col min="1027" max="1027" width="9.140625" style="168"/>
    <col min="1028" max="1028" width="46.28515625" style="168" customWidth="1"/>
    <col min="1029" max="1029" width="16.7109375" style="168" customWidth="1"/>
    <col min="1030" max="1030" width="8" style="168" customWidth="1"/>
    <col min="1031" max="1031" width="46.28515625" style="168" bestFit="1" customWidth="1"/>
    <col min="1032" max="1032" width="16.7109375" style="168" customWidth="1"/>
    <col min="1033" max="1033" width="9.140625" style="168"/>
    <col min="1034" max="1034" width="12.28515625" style="168" bestFit="1" customWidth="1"/>
    <col min="1035" max="1279" width="9.140625" style="168"/>
    <col min="1280" max="1280" width="8.5703125" style="168" customWidth="1"/>
    <col min="1281" max="1281" width="50.140625" style="168" customWidth="1"/>
    <col min="1282" max="1282" width="16.7109375" style="168" customWidth="1"/>
    <col min="1283" max="1283" width="9.140625" style="168"/>
    <col min="1284" max="1284" width="46.28515625" style="168" customWidth="1"/>
    <col min="1285" max="1285" width="16.7109375" style="168" customWidth="1"/>
    <col min="1286" max="1286" width="8" style="168" customWidth="1"/>
    <col min="1287" max="1287" width="46.28515625" style="168" bestFit="1" customWidth="1"/>
    <col min="1288" max="1288" width="16.7109375" style="168" customWidth="1"/>
    <col min="1289" max="1289" width="9.140625" style="168"/>
    <col min="1290" max="1290" width="12.28515625" style="168" bestFit="1" customWidth="1"/>
    <col min="1291" max="1535" width="9.140625" style="168"/>
    <col min="1536" max="1536" width="8.5703125" style="168" customWidth="1"/>
    <col min="1537" max="1537" width="50.140625" style="168" customWidth="1"/>
    <col min="1538" max="1538" width="16.7109375" style="168" customWidth="1"/>
    <col min="1539" max="1539" width="9.140625" style="168"/>
    <col min="1540" max="1540" width="46.28515625" style="168" customWidth="1"/>
    <col min="1541" max="1541" width="16.7109375" style="168" customWidth="1"/>
    <col min="1542" max="1542" width="8" style="168" customWidth="1"/>
    <col min="1543" max="1543" width="46.28515625" style="168" bestFit="1" customWidth="1"/>
    <col min="1544" max="1544" width="16.7109375" style="168" customWidth="1"/>
    <col min="1545" max="1545" width="9.140625" style="168"/>
    <col min="1546" max="1546" width="12.28515625" style="168" bestFit="1" customWidth="1"/>
    <col min="1547" max="1791" width="9.140625" style="168"/>
    <col min="1792" max="1792" width="8.5703125" style="168" customWidth="1"/>
    <col min="1793" max="1793" width="50.140625" style="168" customWidth="1"/>
    <col min="1794" max="1794" width="16.7109375" style="168" customWidth="1"/>
    <col min="1795" max="1795" width="9.140625" style="168"/>
    <col min="1796" max="1796" width="46.28515625" style="168" customWidth="1"/>
    <col min="1797" max="1797" width="16.7109375" style="168" customWidth="1"/>
    <col min="1798" max="1798" width="8" style="168" customWidth="1"/>
    <col min="1799" max="1799" width="46.28515625" style="168" bestFit="1" customWidth="1"/>
    <col min="1800" max="1800" width="16.7109375" style="168" customWidth="1"/>
    <col min="1801" max="1801" width="9.140625" style="168"/>
    <col min="1802" max="1802" width="12.28515625" style="168" bestFit="1" customWidth="1"/>
    <col min="1803" max="2047" width="9.140625" style="168"/>
    <col min="2048" max="2048" width="8.5703125" style="168" customWidth="1"/>
    <col min="2049" max="2049" width="50.140625" style="168" customWidth="1"/>
    <col min="2050" max="2050" width="16.7109375" style="168" customWidth="1"/>
    <col min="2051" max="2051" width="9.140625" style="168"/>
    <col min="2052" max="2052" width="46.28515625" style="168" customWidth="1"/>
    <col min="2053" max="2053" width="16.7109375" style="168" customWidth="1"/>
    <col min="2054" max="2054" width="8" style="168" customWidth="1"/>
    <col min="2055" max="2055" width="46.28515625" style="168" bestFit="1" customWidth="1"/>
    <col min="2056" max="2056" width="16.7109375" style="168" customWidth="1"/>
    <col min="2057" max="2057" width="9.140625" style="168"/>
    <col min="2058" max="2058" width="12.28515625" style="168" bestFit="1" customWidth="1"/>
    <col min="2059" max="2303" width="9.140625" style="168"/>
    <col min="2304" max="2304" width="8.5703125" style="168" customWidth="1"/>
    <col min="2305" max="2305" width="50.140625" style="168" customWidth="1"/>
    <col min="2306" max="2306" width="16.7109375" style="168" customWidth="1"/>
    <col min="2307" max="2307" width="9.140625" style="168"/>
    <col min="2308" max="2308" width="46.28515625" style="168" customWidth="1"/>
    <col min="2309" max="2309" width="16.7109375" style="168" customWidth="1"/>
    <col min="2310" max="2310" width="8" style="168" customWidth="1"/>
    <col min="2311" max="2311" width="46.28515625" style="168" bestFit="1" customWidth="1"/>
    <col min="2312" max="2312" width="16.7109375" style="168" customWidth="1"/>
    <col min="2313" max="2313" width="9.140625" style="168"/>
    <col min="2314" max="2314" width="12.28515625" style="168" bestFit="1" customWidth="1"/>
    <col min="2315" max="2559" width="9.140625" style="168"/>
    <col min="2560" max="2560" width="8.5703125" style="168" customWidth="1"/>
    <col min="2561" max="2561" width="50.140625" style="168" customWidth="1"/>
    <col min="2562" max="2562" width="16.7109375" style="168" customWidth="1"/>
    <col min="2563" max="2563" width="9.140625" style="168"/>
    <col min="2564" max="2564" width="46.28515625" style="168" customWidth="1"/>
    <col min="2565" max="2565" width="16.7109375" style="168" customWidth="1"/>
    <col min="2566" max="2566" width="8" style="168" customWidth="1"/>
    <col min="2567" max="2567" width="46.28515625" style="168" bestFit="1" customWidth="1"/>
    <col min="2568" max="2568" width="16.7109375" style="168" customWidth="1"/>
    <col min="2569" max="2569" width="9.140625" style="168"/>
    <col min="2570" max="2570" width="12.28515625" style="168" bestFit="1" customWidth="1"/>
    <col min="2571" max="2815" width="9.140625" style="168"/>
    <col min="2816" max="2816" width="8.5703125" style="168" customWidth="1"/>
    <col min="2817" max="2817" width="50.140625" style="168" customWidth="1"/>
    <col min="2818" max="2818" width="16.7109375" style="168" customWidth="1"/>
    <col min="2819" max="2819" width="9.140625" style="168"/>
    <col min="2820" max="2820" width="46.28515625" style="168" customWidth="1"/>
    <col min="2821" max="2821" width="16.7109375" style="168" customWidth="1"/>
    <col min="2822" max="2822" width="8" style="168" customWidth="1"/>
    <col min="2823" max="2823" width="46.28515625" style="168" bestFit="1" customWidth="1"/>
    <col min="2824" max="2824" width="16.7109375" style="168" customWidth="1"/>
    <col min="2825" max="2825" width="9.140625" style="168"/>
    <col min="2826" max="2826" width="12.28515625" style="168" bestFit="1" customWidth="1"/>
    <col min="2827" max="3071" width="9.140625" style="168"/>
    <col min="3072" max="3072" width="8.5703125" style="168" customWidth="1"/>
    <col min="3073" max="3073" width="50.140625" style="168" customWidth="1"/>
    <col min="3074" max="3074" width="16.7109375" style="168" customWidth="1"/>
    <col min="3075" max="3075" width="9.140625" style="168"/>
    <col min="3076" max="3076" width="46.28515625" style="168" customWidth="1"/>
    <col min="3077" max="3077" width="16.7109375" style="168" customWidth="1"/>
    <col min="3078" max="3078" width="8" style="168" customWidth="1"/>
    <col min="3079" max="3079" width="46.28515625" style="168" bestFit="1" customWidth="1"/>
    <col min="3080" max="3080" width="16.7109375" style="168" customWidth="1"/>
    <col min="3081" max="3081" width="9.140625" style="168"/>
    <col min="3082" max="3082" width="12.28515625" style="168" bestFit="1" customWidth="1"/>
    <col min="3083" max="3327" width="9.140625" style="168"/>
    <col min="3328" max="3328" width="8.5703125" style="168" customWidth="1"/>
    <col min="3329" max="3329" width="50.140625" style="168" customWidth="1"/>
    <col min="3330" max="3330" width="16.7109375" style="168" customWidth="1"/>
    <col min="3331" max="3331" width="9.140625" style="168"/>
    <col min="3332" max="3332" width="46.28515625" style="168" customWidth="1"/>
    <col min="3333" max="3333" width="16.7109375" style="168" customWidth="1"/>
    <col min="3334" max="3334" width="8" style="168" customWidth="1"/>
    <col min="3335" max="3335" width="46.28515625" style="168" bestFit="1" customWidth="1"/>
    <col min="3336" max="3336" width="16.7109375" style="168" customWidth="1"/>
    <col min="3337" max="3337" width="9.140625" style="168"/>
    <col min="3338" max="3338" width="12.28515625" style="168" bestFit="1" customWidth="1"/>
    <col min="3339" max="3583" width="9.140625" style="168"/>
    <col min="3584" max="3584" width="8.5703125" style="168" customWidth="1"/>
    <col min="3585" max="3585" width="50.140625" style="168" customWidth="1"/>
    <col min="3586" max="3586" width="16.7109375" style="168" customWidth="1"/>
    <col min="3587" max="3587" width="9.140625" style="168"/>
    <col min="3588" max="3588" width="46.28515625" style="168" customWidth="1"/>
    <col min="3589" max="3589" width="16.7109375" style="168" customWidth="1"/>
    <col min="3590" max="3590" width="8" style="168" customWidth="1"/>
    <col min="3591" max="3591" width="46.28515625" style="168" bestFit="1" customWidth="1"/>
    <col min="3592" max="3592" width="16.7109375" style="168" customWidth="1"/>
    <col min="3593" max="3593" width="9.140625" style="168"/>
    <col min="3594" max="3594" width="12.28515625" style="168" bestFit="1" customWidth="1"/>
    <col min="3595" max="3839" width="9.140625" style="168"/>
    <col min="3840" max="3840" width="8.5703125" style="168" customWidth="1"/>
    <col min="3841" max="3841" width="50.140625" style="168" customWidth="1"/>
    <col min="3842" max="3842" width="16.7109375" style="168" customWidth="1"/>
    <col min="3843" max="3843" width="9.140625" style="168"/>
    <col min="3844" max="3844" width="46.28515625" style="168" customWidth="1"/>
    <col min="3845" max="3845" width="16.7109375" style="168" customWidth="1"/>
    <col min="3846" max="3846" width="8" style="168" customWidth="1"/>
    <col min="3847" max="3847" width="46.28515625" style="168" bestFit="1" customWidth="1"/>
    <col min="3848" max="3848" width="16.7109375" style="168" customWidth="1"/>
    <col min="3849" max="3849" width="9.140625" style="168"/>
    <col min="3850" max="3850" width="12.28515625" style="168" bestFit="1" customWidth="1"/>
    <col min="3851" max="4095" width="9.140625" style="168"/>
    <col min="4096" max="4096" width="8.5703125" style="168" customWidth="1"/>
    <col min="4097" max="4097" width="50.140625" style="168" customWidth="1"/>
    <col min="4098" max="4098" width="16.7109375" style="168" customWidth="1"/>
    <col min="4099" max="4099" width="9.140625" style="168"/>
    <col min="4100" max="4100" width="46.28515625" style="168" customWidth="1"/>
    <col min="4101" max="4101" width="16.7109375" style="168" customWidth="1"/>
    <col min="4102" max="4102" width="8" style="168" customWidth="1"/>
    <col min="4103" max="4103" width="46.28515625" style="168" bestFit="1" customWidth="1"/>
    <col min="4104" max="4104" width="16.7109375" style="168" customWidth="1"/>
    <col min="4105" max="4105" width="9.140625" style="168"/>
    <col min="4106" max="4106" width="12.28515625" style="168" bestFit="1" customWidth="1"/>
    <col min="4107" max="4351" width="9.140625" style="168"/>
    <col min="4352" max="4352" width="8.5703125" style="168" customWidth="1"/>
    <col min="4353" max="4353" width="50.140625" style="168" customWidth="1"/>
    <col min="4354" max="4354" width="16.7109375" style="168" customWidth="1"/>
    <col min="4355" max="4355" width="9.140625" style="168"/>
    <col min="4356" max="4356" width="46.28515625" style="168" customWidth="1"/>
    <col min="4357" max="4357" width="16.7109375" style="168" customWidth="1"/>
    <col min="4358" max="4358" width="8" style="168" customWidth="1"/>
    <col min="4359" max="4359" width="46.28515625" style="168" bestFit="1" customWidth="1"/>
    <col min="4360" max="4360" width="16.7109375" style="168" customWidth="1"/>
    <col min="4361" max="4361" width="9.140625" style="168"/>
    <col min="4362" max="4362" width="12.28515625" style="168" bestFit="1" customWidth="1"/>
    <col min="4363" max="4607" width="9.140625" style="168"/>
    <col min="4608" max="4608" width="8.5703125" style="168" customWidth="1"/>
    <col min="4609" max="4609" width="50.140625" style="168" customWidth="1"/>
    <col min="4610" max="4610" width="16.7109375" style="168" customWidth="1"/>
    <col min="4611" max="4611" width="9.140625" style="168"/>
    <col min="4612" max="4612" width="46.28515625" style="168" customWidth="1"/>
    <col min="4613" max="4613" width="16.7109375" style="168" customWidth="1"/>
    <col min="4614" max="4614" width="8" style="168" customWidth="1"/>
    <col min="4615" max="4615" width="46.28515625" style="168" bestFit="1" customWidth="1"/>
    <col min="4616" max="4616" width="16.7109375" style="168" customWidth="1"/>
    <col min="4617" max="4617" width="9.140625" style="168"/>
    <col min="4618" max="4618" width="12.28515625" style="168" bestFit="1" customWidth="1"/>
    <col min="4619" max="4863" width="9.140625" style="168"/>
    <col min="4864" max="4864" width="8.5703125" style="168" customWidth="1"/>
    <col min="4865" max="4865" width="50.140625" style="168" customWidth="1"/>
    <col min="4866" max="4866" width="16.7109375" style="168" customWidth="1"/>
    <col min="4867" max="4867" width="9.140625" style="168"/>
    <col min="4868" max="4868" width="46.28515625" style="168" customWidth="1"/>
    <col min="4869" max="4869" width="16.7109375" style="168" customWidth="1"/>
    <col min="4870" max="4870" width="8" style="168" customWidth="1"/>
    <col min="4871" max="4871" width="46.28515625" style="168" bestFit="1" customWidth="1"/>
    <col min="4872" max="4872" width="16.7109375" style="168" customWidth="1"/>
    <col min="4873" max="4873" width="9.140625" style="168"/>
    <col min="4874" max="4874" width="12.28515625" style="168" bestFit="1" customWidth="1"/>
    <col min="4875" max="5119" width="9.140625" style="168"/>
    <col min="5120" max="5120" width="8.5703125" style="168" customWidth="1"/>
    <col min="5121" max="5121" width="50.140625" style="168" customWidth="1"/>
    <col min="5122" max="5122" width="16.7109375" style="168" customWidth="1"/>
    <col min="5123" max="5123" width="9.140625" style="168"/>
    <col min="5124" max="5124" width="46.28515625" style="168" customWidth="1"/>
    <col min="5125" max="5125" width="16.7109375" style="168" customWidth="1"/>
    <col min="5126" max="5126" width="8" style="168" customWidth="1"/>
    <col min="5127" max="5127" width="46.28515625" style="168" bestFit="1" customWidth="1"/>
    <col min="5128" max="5128" width="16.7109375" style="168" customWidth="1"/>
    <col min="5129" max="5129" width="9.140625" style="168"/>
    <col min="5130" max="5130" width="12.28515625" style="168" bestFit="1" customWidth="1"/>
    <col min="5131" max="5375" width="9.140625" style="168"/>
    <col min="5376" max="5376" width="8.5703125" style="168" customWidth="1"/>
    <col min="5377" max="5377" width="50.140625" style="168" customWidth="1"/>
    <col min="5378" max="5378" width="16.7109375" style="168" customWidth="1"/>
    <col min="5379" max="5379" width="9.140625" style="168"/>
    <col min="5380" max="5380" width="46.28515625" style="168" customWidth="1"/>
    <col min="5381" max="5381" width="16.7109375" style="168" customWidth="1"/>
    <col min="5382" max="5382" width="8" style="168" customWidth="1"/>
    <col min="5383" max="5383" width="46.28515625" style="168" bestFit="1" customWidth="1"/>
    <col min="5384" max="5384" width="16.7109375" style="168" customWidth="1"/>
    <col min="5385" max="5385" width="9.140625" style="168"/>
    <col min="5386" max="5386" width="12.28515625" style="168" bestFit="1" customWidth="1"/>
    <col min="5387" max="5631" width="9.140625" style="168"/>
    <col min="5632" max="5632" width="8.5703125" style="168" customWidth="1"/>
    <col min="5633" max="5633" width="50.140625" style="168" customWidth="1"/>
    <col min="5634" max="5634" width="16.7109375" style="168" customWidth="1"/>
    <col min="5635" max="5635" width="9.140625" style="168"/>
    <col min="5636" max="5636" width="46.28515625" style="168" customWidth="1"/>
    <col min="5637" max="5637" width="16.7109375" style="168" customWidth="1"/>
    <col min="5638" max="5638" width="8" style="168" customWidth="1"/>
    <col min="5639" max="5639" width="46.28515625" style="168" bestFit="1" customWidth="1"/>
    <col min="5640" max="5640" width="16.7109375" style="168" customWidth="1"/>
    <col min="5641" max="5641" width="9.140625" style="168"/>
    <col min="5642" max="5642" width="12.28515625" style="168" bestFit="1" customWidth="1"/>
    <col min="5643" max="5887" width="9.140625" style="168"/>
    <col min="5888" max="5888" width="8.5703125" style="168" customWidth="1"/>
    <col min="5889" max="5889" width="50.140625" style="168" customWidth="1"/>
    <col min="5890" max="5890" width="16.7109375" style="168" customWidth="1"/>
    <col min="5891" max="5891" width="9.140625" style="168"/>
    <col min="5892" max="5892" width="46.28515625" style="168" customWidth="1"/>
    <col min="5893" max="5893" width="16.7109375" style="168" customWidth="1"/>
    <col min="5894" max="5894" width="8" style="168" customWidth="1"/>
    <col min="5895" max="5895" width="46.28515625" style="168" bestFit="1" customWidth="1"/>
    <col min="5896" max="5896" width="16.7109375" style="168" customWidth="1"/>
    <col min="5897" max="5897" width="9.140625" style="168"/>
    <col min="5898" max="5898" width="12.28515625" style="168" bestFit="1" customWidth="1"/>
    <col min="5899" max="6143" width="9.140625" style="168"/>
    <col min="6144" max="6144" width="8.5703125" style="168" customWidth="1"/>
    <col min="6145" max="6145" width="50.140625" style="168" customWidth="1"/>
    <col min="6146" max="6146" width="16.7109375" style="168" customWidth="1"/>
    <col min="6147" max="6147" width="9.140625" style="168"/>
    <col min="6148" max="6148" width="46.28515625" style="168" customWidth="1"/>
    <col min="6149" max="6149" width="16.7109375" style="168" customWidth="1"/>
    <col min="6150" max="6150" width="8" style="168" customWidth="1"/>
    <col min="6151" max="6151" width="46.28515625" style="168" bestFit="1" customWidth="1"/>
    <col min="6152" max="6152" width="16.7109375" style="168" customWidth="1"/>
    <col min="6153" max="6153" width="9.140625" style="168"/>
    <col min="6154" max="6154" width="12.28515625" style="168" bestFit="1" customWidth="1"/>
    <col min="6155" max="6399" width="9.140625" style="168"/>
    <col min="6400" max="6400" width="8.5703125" style="168" customWidth="1"/>
    <col min="6401" max="6401" width="50.140625" style="168" customWidth="1"/>
    <col min="6402" max="6402" width="16.7109375" style="168" customWidth="1"/>
    <col min="6403" max="6403" width="9.140625" style="168"/>
    <col min="6404" max="6404" width="46.28515625" style="168" customWidth="1"/>
    <col min="6405" max="6405" width="16.7109375" style="168" customWidth="1"/>
    <col min="6406" max="6406" width="8" style="168" customWidth="1"/>
    <col min="6407" max="6407" width="46.28515625" style="168" bestFit="1" customWidth="1"/>
    <col min="6408" max="6408" width="16.7109375" style="168" customWidth="1"/>
    <col min="6409" max="6409" width="9.140625" style="168"/>
    <col min="6410" max="6410" width="12.28515625" style="168" bestFit="1" customWidth="1"/>
    <col min="6411" max="6655" width="9.140625" style="168"/>
    <col min="6656" max="6656" width="8.5703125" style="168" customWidth="1"/>
    <col min="6657" max="6657" width="50.140625" style="168" customWidth="1"/>
    <col min="6658" max="6658" width="16.7109375" style="168" customWidth="1"/>
    <col min="6659" max="6659" width="9.140625" style="168"/>
    <col min="6660" max="6660" width="46.28515625" style="168" customWidth="1"/>
    <col min="6661" max="6661" width="16.7109375" style="168" customWidth="1"/>
    <col min="6662" max="6662" width="8" style="168" customWidth="1"/>
    <col min="6663" max="6663" width="46.28515625" style="168" bestFit="1" customWidth="1"/>
    <col min="6664" max="6664" width="16.7109375" style="168" customWidth="1"/>
    <col min="6665" max="6665" width="9.140625" style="168"/>
    <col min="6666" max="6666" width="12.28515625" style="168" bestFit="1" customWidth="1"/>
    <col min="6667" max="6911" width="9.140625" style="168"/>
    <col min="6912" max="6912" width="8.5703125" style="168" customWidth="1"/>
    <col min="6913" max="6913" width="50.140625" style="168" customWidth="1"/>
    <col min="6914" max="6914" width="16.7109375" style="168" customWidth="1"/>
    <col min="6915" max="6915" width="9.140625" style="168"/>
    <col min="6916" max="6916" width="46.28515625" style="168" customWidth="1"/>
    <col min="6917" max="6917" width="16.7109375" style="168" customWidth="1"/>
    <col min="6918" max="6918" width="8" style="168" customWidth="1"/>
    <col min="6919" max="6919" width="46.28515625" style="168" bestFit="1" customWidth="1"/>
    <col min="6920" max="6920" width="16.7109375" style="168" customWidth="1"/>
    <col min="6921" max="6921" width="9.140625" style="168"/>
    <col min="6922" max="6922" width="12.28515625" style="168" bestFit="1" customWidth="1"/>
    <col min="6923" max="7167" width="9.140625" style="168"/>
    <col min="7168" max="7168" width="8.5703125" style="168" customWidth="1"/>
    <col min="7169" max="7169" width="50.140625" style="168" customWidth="1"/>
    <col min="7170" max="7170" width="16.7109375" style="168" customWidth="1"/>
    <col min="7171" max="7171" width="9.140625" style="168"/>
    <col min="7172" max="7172" width="46.28515625" style="168" customWidth="1"/>
    <col min="7173" max="7173" width="16.7109375" style="168" customWidth="1"/>
    <col min="7174" max="7174" width="8" style="168" customWidth="1"/>
    <col min="7175" max="7175" width="46.28515625" style="168" bestFit="1" customWidth="1"/>
    <col min="7176" max="7176" width="16.7109375" style="168" customWidth="1"/>
    <col min="7177" max="7177" width="9.140625" style="168"/>
    <col min="7178" max="7178" width="12.28515625" style="168" bestFit="1" customWidth="1"/>
    <col min="7179" max="7423" width="9.140625" style="168"/>
    <col min="7424" max="7424" width="8.5703125" style="168" customWidth="1"/>
    <col min="7425" max="7425" width="50.140625" style="168" customWidth="1"/>
    <col min="7426" max="7426" width="16.7109375" style="168" customWidth="1"/>
    <col min="7427" max="7427" width="9.140625" style="168"/>
    <col min="7428" max="7428" width="46.28515625" style="168" customWidth="1"/>
    <col min="7429" max="7429" width="16.7109375" style="168" customWidth="1"/>
    <col min="7430" max="7430" width="8" style="168" customWidth="1"/>
    <col min="7431" max="7431" width="46.28515625" style="168" bestFit="1" customWidth="1"/>
    <col min="7432" max="7432" width="16.7109375" style="168" customWidth="1"/>
    <col min="7433" max="7433" width="9.140625" style="168"/>
    <col min="7434" max="7434" width="12.28515625" style="168" bestFit="1" customWidth="1"/>
    <col min="7435" max="7679" width="9.140625" style="168"/>
    <col min="7680" max="7680" width="8.5703125" style="168" customWidth="1"/>
    <col min="7681" max="7681" width="50.140625" style="168" customWidth="1"/>
    <col min="7682" max="7682" width="16.7109375" style="168" customWidth="1"/>
    <col min="7683" max="7683" width="9.140625" style="168"/>
    <col min="7684" max="7684" width="46.28515625" style="168" customWidth="1"/>
    <col min="7685" max="7685" width="16.7109375" style="168" customWidth="1"/>
    <col min="7686" max="7686" width="8" style="168" customWidth="1"/>
    <col min="7687" max="7687" width="46.28515625" style="168" bestFit="1" customWidth="1"/>
    <col min="7688" max="7688" width="16.7109375" style="168" customWidth="1"/>
    <col min="7689" max="7689" width="9.140625" style="168"/>
    <col min="7690" max="7690" width="12.28515625" style="168" bestFit="1" customWidth="1"/>
    <col min="7691" max="7935" width="9.140625" style="168"/>
    <col min="7936" max="7936" width="8.5703125" style="168" customWidth="1"/>
    <col min="7937" max="7937" width="50.140625" style="168" customWidth="1"/>
    <col min="7938" max="7938" width="16.7109375" style="168" customWidth="1"/>
    <col min="7939" max="7939" width="9.140625" style="168"/>
    <col min="7940" max="7940" width="46.28515625" style="168" customWidth="1"/>
    <col min="7941" max="7941" width="16.7109375" style="168" customWidth="1"/>
    <col min="7942" max="7942" width="8" style="168" customWidth="1"/>
    <col min="7943" max="7943" width="46.28515625" style="168" bestFit="1" customWidth="1"/>
    <col min="7944" max="7944" width="16.7109375" style="168" customWidth="1"/>
    <col min="7945" max="7945" width="9.140625" style="168"/>
    <col min="7946" max="7946" width="12.28515625" style="168" bestFit="1" customWidth="1"/>
    <col min="7947" max="8191" width="9.140625" style="168"/>
    <col min="8192" max="8192" width="8.5703125" style="168" customWidth="1"/>
    <col min="8193" max="8193" width="50.140625" style="168" customWidth="1"/>
    <col min="8194" max="8194" width="16.7109375" style="168" customWidth="1"/>
    <col min="8195" max="8195" width="9.140625" style="168"/>
    <col min="8196" max="8196" width="46.28515625" style="168" customWidth="1"/>
    <col min="8197" max="8197" width="16.7109375" style="168" customWidth="1"/>
    <col min="8198" max="8198" width="8" style="168" customWidth="1"/>
    <col min="8199" max="8199" width="46.28515625" style="168" bestFit="1" customWidth="1"/>
    <col min="8200" max="8200" width="16.7109375" style="168" customWidth="1"/>
    <col min="8201" max="8201" width="9.140625" style="168"/>
    <col min="8202" max="8202" width="12.28515625" style="168" bestFit="1" customWidth="1"/>
    <col min="8203" max="8447" width="9.140625" style="168"/>
    <col min="8448" max="8448" width="8.5703125" style="168" customWidth="1"/>
    <col min="8449" max="8449" width="50.140625" style="168" customWidth="1"/>
    <col min="8450" max="8450" width="16.7109375" style="168" customWidth="1"/>
    <col min="8451" max="8451" width="9.140625" style="168"/>
    <col min="8452" max="8452" width="46.28515625" style="168" customWidth="1"/>
    <col min="8453" max="8453" width="16.7109375" style="168" customWidth="1"/>
    <col min="8454" max="8454" width="8" style="168" customWidth="1"/>
    <col min="8455" max="8455" width="46.28515625" style="168" bestFit="1" customWidth="1"/>
    <col min="8456" max="8456" width="16.7109375" style="168" customWidth="1"/>
    <col min="8457" max="8457" width="9.140625" style="168"/>
    <col min="8458" max="8458" width="12.28515625" style="168" bestFit="1" customWidth="1"/>
    <col min="8459" max="8703" width="9.140625" style="168"/>
    <col min="8704" max="8704" width="8.5703125" style="168" customWidth="1"/>
    <col min="8705" max="8705" width="50.140625" style="168" customWidth="1"/>
    <col min="8706" max="8706" width="16.7109375" style="168" customWidth="1"/>
    <col min="8707" max="8707" width="9.140625" style="168"/>
    <col min="8708" max="8708" width="46.28515625" style="168" customWidth="1"/>
    <col min="8709" max="8709" width="16.7109375" style="168" customWidth="1"/>
    <col min="8710" max="8710" width="8" style="168" customWidth="1"/>
    <col min="8711" max="8711" width="46.28515625" style="168" bestFit="1" customWidth="1"/>
    <col min="8712" max="8712" width="16.7109375" style="168" customWidth="1"/>
    <col min="8713" max="8713" width="9.140625" style="168"/>
    <col min="8714" max="8714" width="12.28515625" style="168" bestFit="1" customWidth="1"/>
    <col min="8715" max="8959" width="9.140625" style="168"/>
    <col min="8960" max="8960" width="8.5703125" style="168" customWidth="1"/>
    <col min="8961" max="8961" width="50.140625" style="168" customWidth="1"/>
    <col min="8962" max="8962" width="16.7109375" style="168" customWidth="1"/>
    <col min="8963" max="8963" width="9.140625" style="168"/>
    <col min="8964" max="8964" width="46.28515625" style="168" customWidth="1"/>
    <col min="8965" max="8965" width="16.7109375" style="168" customWidth="1"/>
    <col min="8966" max="8966" width="8" style="168" customWidth="1"/>
    <col min="8967" max="8967" width="46.28515625" style="168" bestFit="1" customWidth="1"/>
    <col min="8968" max="8968" width="16.7109375" style="168" customWidth="1"/>
    <col min="8969" max="8969" width="9.140625" style="168"/>
    <col min="8970" max="8970" width="12.28515625" style="168" bestFit="1" customWidth="1"/>
    <col min="8971" max="9215" width="9.140625" style="168"/>
    <col min="9216" max="9216" width="8.5703125" style="168" customWidth="1"/>
    <col min="9217" max="9217" width="50.140625" style="168" customWidth="1"/>
    <col min="9218" max="9218" width="16.7109375" style="168" customWidth="1"/>
    <col min="9219" max="9219" width="9.140625" style="168"/>
    <col min="9220" max="9220" width="46.28515625" style="168" customWidth="1"/>
    <col min="9221" max="9221" width="16.7109375" style="168" customWidth="1"/>
    <col min="9222" max="9222" width="8" style="168" customWidth="1"/>
    <col min="9223" max="9223" width="46.28515625" style="168" bestFit="1" customWidth="1"/>
    <col min="9224" max="9224" width="16.7109375" style="168" customWidth="1"/>
    <col min="9225" max="9225" width="9.140625" style="168"/>
    <col min="9226" max="9226" width="12.28515625" style="168" bestFit="1" customWidth="1"/>
    <col min="9227" max="9471" width="9.140625" style="168"/>
    <col min="9472" max="9472" width="8.5703125" style="168" customWidth="1"/>
    <col min="9473" max="9473" width="50.140625" style="168" customWidth="1"/>
    <col min="9474" max="9474" width="16.7109375" style="168" customWidth="1"/>
    <col min="9475" max="9475" width="9.140625" style="168"/>
    <col min="9476" max="9476" width="46.28515625" style="168" customWidth="1"/>
    <col min="9477" max="9477" width="16.7109375" style="168" customWidth="1"/>
    <col min="9478" max="9478" width="8" style="168" customWidth="1"/>
    <col min="9479" max="9479" width="46.28515625" style="168" bestFit="1" customWidth="1"/>
    <col min="9480" max="9480" width="16.7109375" style="168" customWidth="1"/>
    <col min="9481" max="9481" width="9.140625" style="168"/>
    <col min="9482" max="9482" width="12.28515625" style="168" bestFit="1" customWidth="1"/>
    <col min="9483" max="9727" width="9.140625" style="168"/>
    <col min="9728" max="9728" width="8.5703125" style="168" customWidth="1"/>
    <col min="9729" max="9729" width="50.140625" style="168" customWidth="1"/>
    <col min="9730" max="9730" width="16.7109375" style="168" customWidth="1"/>
    <col min="9731" max="9731" width="9.140625" style="168"/>
    <col min="9732" max="9732" width="46.28515625" style="168" customWidth="1"/>
    <col min="9733" max="9733" width="16.7109375" style="168" customWidth="1"/>
    <col min="9734" max="9734" width="8" style="168" customWidth="1"/>
    <col min="9735" max="9735" width="46.28515625" style="168" bestFit="1" customWidth="1"/>
    <col min="9736" max="9736" width="16.7109375" style="168" customWidth="1"/>
    <col min="9737" max="9737" width="9.140625" style="168"/>
    <col min="9738" max="9738" width="12.28515625" style="168" bestFit="1" customWidth="1"/>
    <col min="9739" max="9983" width="9.140625" style="168"/>
    <col min="9984" max="9984" width="8.5703125" style="168" customWidth="1"/>
    <col min="9985" max="9985" width="50.140625" style="168" customWidth="1"/>
    <col min="9986" max="9986" width="16.7109375" style="168" customWidth="1"/>
    <col min="9987" max="9987" width="9.140625" style="168"/>
    <col min="9988" max="9988" width="46.28515625" style="168" customWidth="1"/>
    <col min="9989" max="9989" width="16.7109375" style="168" customWidth="1"/>
    <col min="9990" max="9990" width="8" style="168" customWidth="1"/>
    <col min="9991" max="9991" width="46.28515625" style="168" bestFit="1" customWidth="1"/>
    <col min="9992" max="9992" width="16.7109375" style="168" customWidth="1"/>
    <col min="9993" max="9993" width="9.140625" style="168"/>
    <col min="9994" max="9994" width="12.28515625" style="168" bestFit="1" customWidth="1"/>
    <col min="9995" max="10239" width="9.140625" style="168"/>
    <col min="10240" max="10240" width="8.5703125" style="168" customWidth="1"/>
    <col min="10241" max="10241" width="50.140625" style="168" customWidth="1"/>
    <col min="10242" max="10242" width="16.7109375" style="168" customWidth="1"/>
    <col min="10243" max="10243" width="9.140625" style="168"/>
    <col min="10244" max="10244" width="46.28515625" style="168" customWidth="1"/>
    <col min="10245" max="10245" width="16.7109375" style="168" customWidth="1"/>
    <col min="10246" max="10246" width="8" style="168" customWidth="1"/>
    <col min="10247" max="10247" width="46.28515625" style="168" bestFit="1" customWidth="1"/>
    <col min="10248" max="10248" width="16.7109375" style="168" customWidth="1"/>
    <col min="10249" max="10249" width="9.140625" style="168"/>
    <col min="10250" max="10250" width="12.28515625" style="168" bestFit="1" customWidth="1"/>
    <col min="10251" max="10495" width="9.140625" style="168"/>
    <col min="10496" max="10496" width="8.5703125" style="168" customWidth="1"/>
    <col min="10497" max="10497" width="50.140625" style="168" customWidth="1"/>
    <col min="10498" max="10498" width="16.7109375" style="168" customWidth="1"/>
    <col min="10499" max="10499" width="9.140625" style="168"/>
    <col min="10500" max="10500" width="46.28515625" style="168" customWidth="1"/>
    <col min="10501" max="10501" width="16.7109375" style="168" customWidth="1"/>
    <col min="10502" max="10502" width="8" style="168" customWidth="1"/>
    <col min="10503" max="10503" width="46.28515625" style="168" bestFit="1" customWidth="1"/>
    <col min="10504" max="10504" width="16.7109375" style="168" customWidth="1"/>
    <col min="10505" max="10505" width="9.140625" style="168"/>
    <col min="10506" max="10506" width="12.28515625" style="168" bestFit="1" customWidth="1"/>
    <col min="10507" max="10751" width="9.140625" style="168"/>
    <col min="10752" max="10752" width="8.5703125" style="168" customWidth="1"/>
    <col min="10753" max="10753" width="50.140625" style="168" customWidth="1"/>
    <col min="10754" max="10754" width="16.7109375" style="168" customWidth="1"/>
    <col min="10755" max="10755" width="9.140625" style="168"/>
    <col min="10756" max="10756" width="46.28515625" style="168" customWidth="1"/>
    <col min="10757" max="10757" width="16.7109375" style="168" customWidth="1"/>
    <col min="10758" max="10758" width="8" style="168" customWidth="1"/>
    <col min="10759" max="10759" width="46.28515625" style="168" bestFit="1" customWidth="1"/>
    <col min="10760" max="10760" width="16.7109375" style="168" customWidth="1"/>
    <col min="10761" max="10761" width="9.140625" style="168"/>
    <col min="10762" max="10762" width="12.28515625" style="168" bestFit="1" customWidth="1"/>
    <col min="10763" max="11007" width="9.140625" style="168"/>
    <col min="11008" max="11008" width="8.5703125" style="168" customWidth="1"/>
    <col min="11009" max="11009" width="50.140625" style="168" customWidth="1"/>
    <col min="11010" max="11010" width="16.7109375" style="168" customWidth="1"/>
    <col min="11011" max="11011" width="9.140625" style="168"/>
    <col min="11012" max="11012" width="46.28515625" style="168" customWidth="1"/>
    <col min="11013" max="11013" width="16.7109375" style="168" customWidth="1"/>
    <col min="11014" max="11014" width="8" style="168" customWidth="1"/>
    <col min="11015" max="11015" width="46.28515625" style="168" bestFit="1" customWidth="1"/>
    <col min="11016" max="11016" width="16.7109375" style="168" customWidth="1"/>
    <col min="11017" max="11017" width="9.140625" style="168"/>
    <col min="11018" max="11018" width="12.28515625" style="168" bestFit="1" customWidth="1"/>
    <col min="11019" max="11263" width="9.140625" style="168"/>
    <col min="11264" max="11264" width="8.5703125" style="168" customWidth="1"/>
    <col min="11265" max="11265" width="50.140625" style="168" customWidth="1"/>
    <col min="11266" max="11266" width="16.7109375" style="168" customWidth="1"/>
    <col min="11267" max="11267" width="9.140625" style="168"/>
    <col min="11268" max="11268" width="46.28515625" style="168" customWidth="1"/>
    <col min="11269" max="11269" width="16.7109375" style="168" customWidth="1"/>
    <col min="11270" max="11270" width="8" style="168" customWidth="1"/>
    <col min="11271" max="11271" width="46.28515625" style="168" bestFit="1" customWidth="1"/>
    <col min="11272" max="11272" width="16.7109375" style="168" customWidth="1"/>
    <col min="11273" max="11273" width="9.140625" style="168"/>
    <col min="11274" max="11274" width="12.28515625" style="168" bestFit="1" customWidth="1"/>
    <col min="11275" max="11519" width="9.140625" style="168"/>
    <col min="11520" max="11520" width="8.5703125" style="168" customWidth="1"/>
    <col min="11521" max="11521" width="50.140625" style="168" customWidth="1"/>
    <col min="11522" max="11522" width="16.7109375" style="168" customWidth="1"/>
    <col min="11523" max="11523" width="9.140625" style="168"/>
    <col min="11524" max="11524" width="46.28515625" style="168" customWidth="1"/>
    <col min="11525" max="11525" width="16.7109375" style="168" customWidth="1"/>
    <col min="11526" max="11526" width="8" style="168" customWidth="1"/>
    <col min="11527" max="11527" width="46.28515625" style="168" bestFit="1" customWidth="1"/>
    <col min="11528" max="11528" width="16.7109375" style="168" customWidth="1"/>
    <col min="11529" max="11529" width="9.140625" style="168"/>
    <col min="11530" max="11530" width="12.28515625" style="168" bestFit="1" customWidth="1"/>
    <col min="11531" max="11775" width="9.140625" style="168"/>
    <col min="11776" max="11776" width="8.5703125" style="168" customWidth="1"/>
    <col min="11777" max="11777" width="50.140625" style="168" customWidth="1"/>
    <col min="11778" max="11778" width="16.7109375" style="168" customWidth="1"/>
    <col min="11779" max="11779" width="9.140625" style="168"/>
    <col min="11780" max="11780" width="46.28515625" style="168" customWidth="1"/>
    <col min="11781" max="11781" width="16.7109375" style="168" customWidth="1"/>
    <col min="11782" max="11782" width="8" style="168" customWidth="1"/>
    <col min="11783" max="11783" width="46.28515625" style="168" bestFit="1" customWidth="1"/>
    <col min="11784" max="11784" width="16.7109375" style="168" customWidth="1"/>
    <col min="11785" max="11785" width="9.140625" style="168"/>
    <col min="11786" max="11786" width="12.28515625" style="168" bestFit="1" customWidth="1"/>
    <col min="11787" max="12031" width="9.140625" style="168"/>
    <col min="12032" max="12032" width="8.5703125" style="168" customWidth="1"/>
    <col min="12033" max="12033" width="50.140625" style="168" customWidth="1"/>
    <col min="12034" max="12034" width="16.7109375" style="168" customWidth="1"/>
    <col min="12035" max="12035" width="9.140625" style="168"/>
    <col min="12036" max="12036" width="46.28515625" style="168" customWidth="1"/>
    <col min="12037" max="12037" width="16.7109375" style="168" customWidth="1"/>
    <col min="12038" max="12038" width="8" style="168" customWidth="1"/>
    <col min="12039" max="12039" width="46.28515625" style="168" bestFit="1" customWidth="1"/>
    <col min="12040" max="12040" width="16.7109375" style="168" customWidth="1"/>
    <col min="12041" max="12041" width="9.140625" style="168"/>
    <col min="12042" max="12042" width="12.28515625" style="168" bestFit="1" customWidth="1"/>
    <col min="12043" max="12287" width="9.140625" style="168"/>
    <col min="12288" max="12288" width="8.5703125" style="168" customWidth="1"/>
    <col min="12289" max="12289" width="50.140625" style="168" customWidth="1"/>
    <col min="12290" max="12290" width="16.7109375" style="168" customWidth="1"/>
    <col min="12291" max="12291" width="9.140625" style="168"/>
    <col min="12292" max="12292" width="46.28515625" style="168" customWidth="1"/>
    <col min="12293" max="12293" width="16.7109375" style="168" customWidth="1"/>
    <col min="12294" max="12294" width="8" style="168" customWidth="1"/>
    <col min="12295" max="12295" width="46.28515625" style="168" bestFit="1" customWidth="1"/>
    <col min="12296" max="12296" width="16.7109375" style="168" customWidth="1"/>
    <col min="12297" max="12297" width="9.140625" style="168"/>
    <col min="12298" max="12298" width="12.28515625" style="168" bestFit="1" customWidth="1"/>
    <col min="12299" max="12543" width="9.140625" style="168"/>
    <col min="12544" max="12544" width="8.5703125" style="168" customWidth="1"/>
    <col min="12545" max="12545" width="50.140625" style="168" customWidth="1"/>
    <col min="12546" max="12546" width="16.7109375" style="168" customWidth="1"/>
    <col min="12547" max="12547" width="9.140625" style="168"/>
    <col min="12548" max="12548" width="46.28515625" style="168" customWidth="1"/>
    <col min="12549" max="12549" width="16.7109375" style="168" customWidth="1"/>
    <col min="12550" max="12550" width="8" style="168" customWidth="1"/>
    <col min="12551" max="12551" width="46.28515625" style="168" bestFit="1" customWidth="1"/>
    <col min="12552" max="12552" width="16.7109375" style="168" customWidth="1"/>
    <col min="12553" max="12553" width="9.140625" style="168"/>
    <col min="12554" max="12554" width="12.28515625" style="168" bestFit="1" customWidth="1"/>
    <col min="12555" max="12799" width="9.140625" style="168"/>
    <col min="12800" max="12800" width="8.5703125" style="168" customWidth="1"/>
    <col min="12801" max="12801" width="50.140625" style="168" customWidth="1"/>
    <col min="12802" max="12802" width="16.7109375" style="168" customWidth="1"/>
    <col min="12803" max="12803" width="9.140625" style="168"/>
    <col min="12804" max="12804" width="46.28515625" style="168" customWidth="1"/>
    <col min="12805" max="12805" width="16.7109375" style="168" customWidth="1"/>
    <col min="12806" max="12806" width="8" style="168" customWidth="1"/>
    <col min="12807" max="12807" width="46.28515625" style="168" bestFit="1" customWidth="1"/>
    <col min="12808" max="12808" width="16.7109375" style="168" customWidth="1"/>
    <col min="12809" max="12809" width="9.140625" style="168"/>
    <col min="12810" max="12810" width="12.28515625" style="168" bestFit="1" customWidth="1"/>
    <col min="12811" max="13055" width="9.140625" style="168"/>
    <col min="13056" max="13056" width="8.5703125" style="168" customWidth="1"/>
    <col min="13057" max="13057" width="50.140625" style="168" customWidth="1"/>
    <col min="13058" max="13058" width="16.7109375" style="168" customWidth="1"/>
    <col min="13059" max="13059" width="9.140625" style="168"/>
    <col min="13060" max="13060" width="46.28515625" style="168" customWidth="1"/>
    <col min="13061" max="13061" width="16.7109375" style="168" customWidth="1"/>
    <col min="13062" max="13062" width="8" style="168" customWidth="1"/>
    <col min="13063" max="13063" width="46.28515625" style="168" bestFit="1" customWidth="1"/>
    <col min="13064" max="13064" width="16.7109375" style="168" customWidth="1"/>
    <col min="13065" max="13065" width="9.140625" style="168"/>
    <col min="13066" max="13066" width="12.28515625" style="168" bestFit="1" customWidth="1"/>
    <col min="13067" max="13311" width="9.140625" style="168"/>
    <col min="13312" max="13312" width="8.5703125" style="168" customWidth="1"/>
    <col min="13313" max="13313" width="50.140625" style="168" customWidth="1"/>
    <col min="13314" max="13314" width="16.7109375" style="168" customWidth="1"/>
    <col min="13315" max="13315" width="9.140625" style="168"/>
    <col min="13316" max="13316" width="46.28515625" style="168" customWidth="1"/>
    <col min="13317" max="13317" width="16.7109375" style="168" customWidth="1"/>
    <col min="13318" max="13318" width="8" style="168" customWidth="1"/>
    <col min="13319" max="13319" width="46.28515625" style="168" bestFit="1" customWidth="1"/>
    <col min="13320" max="13320" width="16.7109375" style="168" customWidth="1"/>
    <col min="13321" max="13321" width="9.140625" style="168"/>
    <col min="13322" max="13322" width="12.28515625" style="168" bestFit="1" customWidth="1"/>
    <col min="13323" max="13567" width="9.140625" style="168"/>
    <col min="13568" max="13568" width="8.5703125" style="168" customWidth="1"/>
    <col min="13569" max="13569" width="50.140625" style="168" customWidth="1"/>
    <col min="13570" max="13570" width="16.7109375" style="168" customWidth="1"/>
    <col min="13571" max="13571" width="9.140625" style="168"/>
    <col min="13572" max="13572" width="46.28515625" style="168" customWidth="1"/>
    <col min="13573" max="13573" width="16.7109375" style="168" customWidth="1"/>
    <col min="13574" max="13574" width="8" style="168" customWidth="1"/>
    <col min="13575" max="13575" width="46.28515625" style="168" bestFit="1" customWidth="1"/>
    <col min="13576" max="13576" width="16.7109375" style="168" customWidth="1"/>
    <col min="13577" max="13577" width="9.140625" style="168"/>
    <col min="13578" max="13578" width="12.28515625" style="168" bestFit="1" customWidth="1"/>
    <col min="13579" max="13823" width="9.140625" style="168"/>
    <col min="13824" max="13824" width="8.5703125" style="168" customWidth="1"/>
    <col min="13825" max="13825" width="50.140625" style="168" customWidth="1"/>
    <col min="13826" max="13826" width="16.7109375" style="168" customWidth="1"/>
    <col min="13827" max="13827" width="9.140625" style="168"/>
    <col min="13828" max="13828" width="46.28515625" style="168" customWidth="1"/>
    <col min="13829" max="13829" width="16.7109375" style="168" customWidth="1"/>
    <col min="13830" max="13830" width="8" style="168" customWidth="1"/>
    <col min="13831" max="13831" width="46.28515625" style="168" bestFit="1" customWidth="1"/>
    <col min="13832" max="13832" width="16.7109375" style="168" customWidth="1"/>
    <col min="13833" max="13833" width="9.140625" style="168"/>
    <col min="13834" max="13834" width="12.28515625" style="168" bestFit="1" customWidth="1"/>
    <col min="13835" max="14079" width="9.140625" style="168"/>
    <col min="14080" max="14080" width="8.5703125" style="168" customWidth="1"/>
    <col min="14081" max="14081" width="50.140625" style="168" customWidth="1"/>
    <col min="14082" max="14082" width="16.7109375" style="168" customWidth="1"/>
    <col min="14083" max="14083" width="9.140625" style="168"/>
    <col min="14084" max="14084" width="46.28515625" style="168" customWidth="1"/>
    <col min="14085" max="14085" width="16.7109375" style="168" customWidth="1"/>
    <col min="14086" max="14086" width="8" style="168" customWidth="1"/>
    <col min="14087" max="14087" width="46.28515625" style="168" bestFit="1" customWidth="1"/>
    <col min="14088" max="14088" width="16.7109375" style="168" customWidth="1"/>
    <col min="14089" max="14089" width="9.140625" style="168"/>
    <col min="14090" max="14090" width="12.28515625" style="168" bestFit="1" customWidth="1"/>
    <col min="14091" max="14335" width="9.140625" style="168"/>
    <col min="14336" max="14336" width="8.5703125" style="168" customWidth="1"/>
    <col min="14337" max="14337" width="50.140625" style="168" customWidth="1"/>
    <col min="14338" max="14338" width="16.7109375" style="168" customWidth="1"/>
    <col min="14339" max="14339" width="9.140625" style="168"/>
    <col min="14340" max="14340" width="46.28515625" style="168" customWidth="1"/>
    <col min="14341" max="14341" width="16.7109375" style="168" customWidth="1"/>
    <col min="14342" max="14342" width="8" style="168" customWidth="1"/>
    <col min="14343" max="14343" width="46.28515625" style="168" bestFit="1" customWidth="1"/>
    <col min="14344" max="14344" width="16.7109375" style="168" customWidth="1"/>
    <col min="14345" max="14345" width="9.140625" style="168"/>
    <col min="14346" max="14346" width="12.28515625" style="168" bestFit="1" customWidth="1"/>
    <col min="14347" max="14591" width="9.140625" style="168"/>
    <col min="14592" max="14592" width="8.5703125" style="168" customWidth="1"/>
    <col min="14593" max="14593" width="50.140625" style="168" customWidth="1"/>
    <col min="14594" max="14594" width="16.7109375" style="168" customWidth="1"/>
    <col min="14595" max="14595" width="9.140625" style="168"/>
    <col min="14596" max="14596" width="46.28515625" style="168" customWidth="1"/>
    <col min="14597" max="14597" width="16.7109375" style="168" customWidth="1"/>
    <col min="14598" max="14598" width="8" style="168" customWidth="1"/>
    <col min="14599" max="14599" width="46.28515625" style="168" bestFit="1" customWidth="1"/>
    <col min="14600" max="14600" width="16.7109375" style="168" customWidth="1"/>
    <col min="14601" max="14601" width="9.140625" style="168"/>
    <col min="14602" max="14602" width="12.28515625" style="168" bestFit="1" customWidth="1"/>
    <col min="14603" max="14847" width="9.140625" style="168"/>
    <col min="14848" max="14848" width="8.5703125" style="168" customWidth="1"/>
    <col min="14849" max="14849" width="50.140625" style="168" customWidth="1"/>
    <col min="14850" max="14850" width="16.7109375" style="168" customWidth="1"/>
    <col min="14851" max="14851" width="9.140625" style="168"/>
    <col min="14852" max="14852" width="46.28515625" style="168" customWidth="1"/>
    <col min="14853" max="14853" width="16.7109375" style="168" customWidth="1"/>
    <col min="14854" max="14854" width="8" style="168" customWidth="1"/>
    <col min="14855" max="14855" width="46.28515625" style="168" bestFit="1" customWidth="1"/>
    <col min="14856" max="14856" width="16.7109375" style="168" customWidth="1"/>
    <col min="14857" max="14857" width="9.140625" style="168"/>
    <col min="14858" max="14858" width="12.28515625" style="168" bestFit="1" customWidth="1"/>
    <col min="14859" max="15103" width="9.140625" style="168"/>
    <col min="15104" max="15104" width="8.5703125" style="168" customWidth="1"/>
    <col min="15105" max="15105" width="50.140625" style="168" customWidth="1"/>
    <col min="15106" max="15106" width="16.7109375" style="168" customWidth="1"/>
    <col min="15107" max="15107" width="9.140625" style="168"/>
    <col min="15108" max="15108" width="46.28515625" style="168" customWidth="1"/>
    <col min="15109" max="15109" width="16.7109375" style="168" customWidth="1"/>
    <col min="15110" max="15110" width="8" style="168" customWidth="1"/>
    <col min="15111" max="15111" width="46.28515625" style="168" bestFit="1" customWidth="1"/>
    <col min="15112" max="15112" width="16.7109375" style="168" customWidth="1"/>
    <col min="15113" max="15113" width="9.140625" style="168"/>
    <col min="15114" max="15114" width="12.28515625" style="168" bestFit="1" customWidth="1"/>
    <col min="15115" max="15359" width="9.140625" style="168"/>
    <col min="15360" max="15360" width="8.5703125" style="168" customWidth="1"/>
    <col min="15361" max="15361" width="50.140625" style="168" customWidth="1"/>
    <col min="15362" max="15362" width="16.7109375" style="168" customWidth="1"/>
    <col min="15363" max="15363" width="9.140625" style="168"/>
    <col min="15364" max="15364" width="46.28515625" style="168" customWidth="1"/>
    <col min="15365" max="15365" width="16.7109375" style="168" customWidth="1"/>
    <col min="15366" max="15366" width="8" style="168" customWidth="1"/>
    <col min="15367" max="15367" width="46.28515625" style="168" bestFit="1" customWidth="1"/>
    <col min="15368" max="15368" width="16.7109375" style="168" customWidth="1"/>
    <col min="15369" max="15369" width="9.140625" style="168"/>
    <col min="15370" max="15370" width="12.28515625" style="168" bestFit="1" customWidth="1"/>
    <col min="15371" max="15615" width="9.140625" style="168"/>
    <col min="15616" max="15616" width="8.5703125" style="168" customWidth="1"/>
    <col min="15617" max="15617" width="50.140625" style="168" customWidth="1"/>
    <col min="15618" max="15618" width="16.7109375" style="168" customWidth="1"/>
    <col min="15619" max="15619" width="9.140625" style="168"/>
    <col min="15620" max="15620" width="46.28515625" style="168" customWidth="1"/>
    <col min="15621" max="15621" width="16.7109375" style="168" customWidth="1"/>
    <col min="15622" max="15622" width="8" style="168" customWidth="1"/>
    <col min="15623" max="15623" width="46.28515625" style="168" bestFit="1" customWidth="1"/>
    <col min="15624" max="15624" width="16.7109375" style="168" customWidth="1"/>
    <col min="15625" max="15625" width="9.140625" style="168"/>
    <col min="15626" max="15626" width="12.28515625" style="168" bestFit="1" customWidth="1"/>
    <col min="15627" max="15871" width="9.140625" style="168"/>
    <col min="15872" max="15872" width="8.5703125" style="168" customWidth="1"/>
    <col min="15873" max="15873" width="50.140625" style="168" customWidth="1"/>
    <col min="15874" max="15874" width="16.7109375" style="168" customWidth="1"/>
    <col min="15875" max="15875" width="9.140625" style="168"/>
    <col min="15876" max="15876" width="46.28515625" style="168" customWidth="1"/>
    <col min="15877" max="15877" width="16.7109375" style="168" customWidth="1"/>
    <col min="15878" max="15878" width="8" style="168" customWidth="1"/>
    <col min="15879" max="15879" width="46.28515625" style="168" bestFit="1" customWidth="1"/>
    <col min="15880" max="15880" width="16.7109375" style="168" customWidth="1"/>
    <col min="15881" max="15881" width="9.140625" style="168"/>
    <col min="15882" max="15882" width="12.28515625" style="168" bestFit="1" customWidth="1"/>
    <col min="15883" max="16127" width="9.140625" style="168"/>
    <col min="16128" max="16128" width="8.5703125" style="168" customWidth="1"/>
    <col min="16129" max="16129" width="50.140625" style="168" customWidth="1"/>
    <col min="16130" max="16130" width="16.7109375" style="168" customWidth="1"/>
    <col min="16131" max="16131" width="9.140625" style="168"/>
    <col min="16132" max="16132" width="46.28515625" style="168" customWidth="1"/>
    <col min="16133" max="16133" width="16.7109375" style="168" customWidth="1"/>
    <col min="16134" max="16134" width="8" style="168" customWidth="1"/>
    <col min="16135" max="16135" width="46.28515625" style="168" bestFit="1" customWidth="1"/>
    <col min="16136" max="16136" width="16.7109375" style="168" customWidth="1"/>
    <col min="16137" max="16137" width="9.140625" style="168"/>
    <col min="16138" max="16138" width="12.28515625" style="168" bestFit="1" customWidth="1"/>
    <col min="16139" max="16384" width="9.140625" style="168"/>
  </cols>
  <sheetData>
    <row r="2" spans="1:12" ht="12.75" thickBot="1">
      <c r="A2" s="85" t="s">
        <v>342</v>
      </c>
      <c r="B2" s="520"/>
      <c r="C2" s="520"/>
      <c r="D2" s="520"/>
      <c r="E2" s="520"/>
      <c r="F2" s="520"/>
      <c r="G2" s="520"/>
      <c r="H2" s="520"/>
      <c r="I2" s="520"/>
      <c r="J2" s="520"/>
      <c r="K2" s="520"/>
      <c r="L2" s="520"/>
    </row>
    <row r="3" spans="1:12" ht="12.75" thickBot="1">
      <c r="A3" s="521"/>
      <c r="B3" s="521"/>
      <c r="C3" s="522"/>
      <c r="D3" s="192"/>
      <c r="E3" s="521"/>
      <c r="F3" s="192"/>
    </row>
    <row r="4" spans="1:12">
      <c r="A4" s="75" t="s">
        <v>343</v>
      </c>
      <c r="B4" s="523">
        <v>0</v>
      </c>
      <c r="C4" s="186"/>
      <c r="D4" s="186"/>
      <c r="E4" s="186"/>
      <c r="F4" s="186"/>
    </row>
    <row r="5" spans="1:12">
      <c r="A5" s="96" t="s">
        <v>344</v>
      </c>
      <c r="B5" s="524">
        <v>0</v>
      </c>
      <c r="C5" s="522"/>
      <c r="D5" s="525"/>
      <c r="E5" s="186"/>
      <c r="F5" s="186"/>
    </row>
    <row r="6" spans="1:12">
      <c r="A6" s="96" t="s">
        <v>345</v>
      </c>
      <c r="B6" s="524">
        <v>0</v>
      </c>
      <c r="C6" s="522"/>
      <c r="D6" s="42"/>
      <c r="E6" s="42"/>
      <c r="F6" s="42"/>
    </row>
    <row r="7" spans="1:12">
      <c r="A7" s="96" t="s">
        <v>346</v>
      </c>
      <c r="B7" s="524">
        <v>0</v>
      </c>
      <c r="C7" s="522"/>
      <c r="D7" s="42"/>
      <c r="E7" s="42"/>
      <c r="F7" s="42"/>
    </row>
    <row r="8" spans="1:12">
      <c r="A8" s="96" t="s">
        <v>347</v>
      </c>
      <c r="B8" s="524">
        <v>0</v>
      </c>
      <c r="C8" s="522"/>
      <c r="D8" s="525"/>
      <c r="E8" s="186"/>
      <c r="F8" s="186"/>
    </row>
    <row r="9" spans="1:12" ht="12.75" thickBot="1">
      <c r="A9" s="526" t="s">
        <v>348</v>
      </c>
      <c r="B9" s="527">
        <v>0</v>
      </c>
      <c r="C9" s="522"/>
      <c r="D9" s="525"/>
      <c r="E9" s="186"/>
      <c r="F9" s="186"/>
    </row>
    <row r="10" spans="1:12">
      <c r="A10" s="41"/>
      <c r="B10" s="41"/>
      <c r="C10" s="528"/>
      <c r="D10" s="529"/>
      <c r="E10" s="186"/>
      <c r="F10" s="186"/>
    </row>
    <row r="11" spans="1:12" ht="12.75" thickBot="1">
      <c r="A11" s="521"/>
      <c r="B11" s="521"/>
      <c r="C11" s="522"/>
      <c r="D11" s="192"/>
      <c r="E11" s="521"/>
      <c r="F11" s="192"/>
    </row>
    <row r="12" spans="1:12">
      <c r="A12" s="530" t="s">
        <v>349</v>
      </c>
      <c r="B12" s="531"/>
      <c r="C12" s="42"/>
      <c r="D12" s="229" t="s">
        <v>350</v>
      </c>
      <c r="E12" s="532">
        <f>'Page 3'!M11</f>
        <v>320593639.30000001</v>
      </c>
    </row>
    <row r="13" spans="1:12" ht="12.75" thickBot="1">
      <c r="A13" s="533"/>
      <c r="B13" s="534"/>
      <c r="C13" s="42"/>
      <c r="D13" s="535"/>
      <c r="E13" s="536"/>
    </row>
    <row r="14" spans="1:12">
      <c r="A14" s="96" t="s">
        <v>293</v>
      </c>
      <c r="B14" s="537">
        <v>20450000</v>
      </c>
      <c r="C14" s="42"/>
    </row>
    <row r="15" spans="1:12">
      <c r="A15" s="96" t="s">
        <v>294</v>
      </c>
      <c r="B15" s="538"/>
      <c r="C15" s="42"/>
      <c r="D15" s="685"/>
    </row>
    <row r="16" spans="1:12">
      <c r="A16" s="96" t="s">
        <v>295</v>
      </c>
      <c r="B16" s="538"/>
      <c r="C16" s="42"/>
    </row>
    <row r="17" spans="1:6" ht="12.75" thickBot="1">
      <c r="A17" s="84" t="s">
        <v>296</v>
      </c>
      <c r="B17" s="539">
        <v>20450000</v>
      </c>
      <c r="C17" s="42"/>
      <c r="D17" s="689"/>
      <c r="E17" s="521"/>
      <c r="F17" s="44"/>
    </row>
    <row r="18" spans="1:6">
      <c r="A18" s="42"/>
      <c r="B18" s="42"/>
      <c r="C18" s="522"/>
      <c r="D18" s="42"/>
      <c r="E18" s="42"/>
      <c r="F18" s="42"/>
    </row>
    <row r="19" spans="1:6" ht="12.75" thickBot="1">
      <c r="A19" s="42"/>
      <c r="B19" s="42"/>
      <c r="C19" s="42"/>
      <c r="D19" s="42"/>
      <c r="E19" s="42"/>
      <c r="F19" s="44"/>
    </row>
    <row r="20" spans="1:6">
      <c r="A20" s="530" t="s">
        <v>351</v>
      </c>
      <c r="B20" s="540"/>
      <c r="C20" s="44"/>
      <c r="D20" s="44"/>
      <c r="E20" s="44"/>
      <c r="F20" s="42"/>
    </row>
    <row r="21" spans="1:6" ht="12.75" thickBot="1">
      <c r="A21" s="533"/>
      <c r="B21" s="541"/>
      <c r="C21" s="44"/>
      <c r="D21" s="44"/>
      <c r="E21" s="44"/>
      <c r="F21" s="42"/>
    </row>
    <row r="22" spans="1:6">
      <c r="A22" s="542"/>
      <c r="B22" s="543"/>
      <c r="C22" s="44"/>
      <c r="D22" s="544"/>
      <c r="E22" s="544"/>
      <c r="F22" s="41"/>
    </row>
    <row r="23" spans="1:6" ht="12.75" thickBot="1">
      <c r="A23" s="384" t="s">
        <v>506</v>
      </c>
      <c r="B23" s="545">
        <v>1.3220000000000001E-2</v>
      </c>
      <c r="C23" s="44"/>
      <c r="D23" s="544"/>
      <c r="E23" s="544"/>
      <c r="F23" s="41"/>
    </row>
    <row r="24" spans="1:6" ht="12" customHeight="1">
      <c r="A24" s="843"/>
      <c r="B24" s="843"/>
      <c r="C24" s="44"/>
      <c r="D24" s="525"/>
      <c r="E24" s="525"/>
      <c r="F24" s="525"/>
    </row>
    <row r="25" spans="1:6">
      <c r="A25" s="844"/>
      <c r="B25" s="844"/>
    </row>
    <row r="29" spans="1:6">
      <c r="A29" s="42"/>
      <c r="B29" s="42"/>
      <c r="C29" s="546"/>
    </row>
    <row r="30" spans="1:6">
      <c r="A30" s="546"/>
      <c r="B30" s="546"/>
      <c r="C30" s="546"/>
    </row>
    <row r="31" spans="1:6">
      <c r="A31" s="546"/>
      <c r="B31" s="546"/>
      <c r="C31" s="546"/>
    </row>
    <row r="32" spans="1:6">
      <c r="A32" s="546"/>
      <c r="B32" s="546"/>
      <c r="C32" s="546"/>
    </row>
    <row r="33" spans="1:3">
      <c r="A33" s="546"/>
      <c r="B33" s="546"/>
      <c r="C33" s="546"/>
    </row>
    <row r="34" spans="1:3" ht="18" customHeight="1">
      <c r="A34" s="546"/>
      <c r="B34" s="546"/>
      <c r="C34" s="546"/>
    </row>
    <row r="35" spans="1:3">
      <c r="A35" s="546"/>
      <c r="B35" s="546"/>
      <c r="C35" s="546"/>
    </row>
    <row r="36" spans="1:3">
      <c r="A36" s="546"/>
      <c r="B36" s="546"/>
      <c r="C36" s="546"/>
    </row>
    <row r="37" spans="1:3">
      <c r="A37" s="546"/>
      <c r="B37" s="546"/>
      <c r="C37" s="546"/>
    </row>
    <row r="38" spans="1:3">
      <c r="A38" s="546"/>
      <c r="B38" s="546"/>
      <c r="C38" s="546"/>
    </row>
    <row r="39" spans="1:3">
      <c r="A39" s="546"/>
      <c r="B39" s="546"/>
      <c r="C39" s="546"/>
    </row>
    <row r="40" spans="1:3">
      <c r="A40" s="546"/>
      <c r="B40" s="546"/>
      <c r="C40" s="546"/>
    </row>
    <row r="41" spans="1:3" ht="12.75" customHeight="1">
      <c r="A41" s="546"/>
      <c r="B41" s="546"/>
      <c r="C41" s="546"/>
    </row>
    <row r="42" spans="1:3">
      <c r="A42" s="546"/>
      <c r="B42" s="546"/>
      <c r="C42" s="546"/>
    </row>
    <row r="43" spans="1:3">
      <c r="A43" s="546"/>
      <c r="B43" s="546"/>
      <c r="C43" s="546"/>
    </row>
    <row r="44" spans="1:3">
      <c r="A44" s="546"/>
      <c r="B44" s="546"/>
      <c r="C44" s="546"/>
    </row>
    <row r="45" spans="1:3">
      <c r="A45" s="546"/>
      <c r="B45" s="546"/>
      <c r="C45" s="546"/>
    </row>
    <row r="46" spans="1:3">
      <c r="A46" s="546"/>
      <c r="B46" s="546"/>
      <c r="C46" s="546"/>
    </row>
    <row r="47" spans="1:3">
      <c r="A47" s="546"/>
      <c r="B47" s="546"/>
      <c r="C47" s="546"/>
    </row>
    <row r="48" spans="1:3">
      <c r="A48" s="42"/>
      <c r="B48" s="42"/>
      <c r="C48" s="546"/>
    </row>
    <row r="49" spans="1:3">
      <c r="A49" s="547"/>
      <c r="B49" s="42"/>
      <c r="C49" s="548"/>
    </row>
    <row r="50" spans="1:3">
      <c r="A50" s="42"/>
      <c r="B50" s="42"/>
      <c r="C50" s="548"/>
    </row>
    <row r="51" spans="1:3">
      <c r="A51" s="42"/>
      <c r="B51" s="42"/>
      <c r="C51" s="548"/>
    </row>
    <row r="52" spans="1:3">
      <c r="A52" s="42"/>
      <c r="B52" s="42"/>
      <c r="C52" s="548"/>
    </row>
    <row r="53" spans="1:3">
      <c r="A53" s="42"/>
      <c r="B53" s="42"/>
      <c r="C53" s="548"/>
    </row>
    <row r="54" spans="1:3">
      <c r="A54" s="42"/>
      <c r="B54" s="42"/>
      <c r="C54" s="548"/>
    </row>
    <row r="55" spans="1:3">
      <c r="A55" s="42"/>
      <c r="B55" s="42"/>
      <c r="C55" s="548"/>
    </row>
    <row r="56" spans="1:3">
      <c r="A56" s="42"/>
      <c r="B56" s="42"/>
      <c r="C56" s="548"/>
    </row>
    <row r="57" spans="1:3">
      <c r="A57" s="42"/>
      <c r="B57" s="42"/>
      <c r="C57" s="548"/>
    </row>
    <row r="58" spans="1:3">
      <c r="A58" s="42"/>
      <c r="B58" s="42"/>
      <c r="C58" s="548"/>
    </row>
  </sheetData>
  <mergeCells count="1">
    <mergeCell ref="A24:B25"/>
  </mergeCells>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January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7980F9A-6A1B-422B-896E-09016CC3DC40}"/>
</file>

<file path=customXml/itemProps2.xml><?xml version="1.0" encoding="utf-8"?>
<ds:datastoreItem xmlns:ds="http://schemas.openxmlformats.org/officeDocument/2006/customXml" ds:itemID="{76DDA390-15B2-461C-809B-6850C0480C5B}"/>
</file>

<file path=customXml/itemProps3.xml><?xml version="1.0" encoding="utf-8"?>
<ds:datastoreItem xmlns:ds="http://schemas.openxmlformats.org/officeDocument/2006/customXml" ds:itemID="{77EF0E2B-3298-4EFF-8F03-73F5A1FEAE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Patel, Seema (Gesban)</cp:lastModifiedBy>
  <cp:lastPrinted>2014-03-26T13:46:06Z</cp:lastPrinted>
  <dcterms:created xsi:type="dcterms:W3CDTF">2013-08-19T10:53:37Z</dcterms:created>
  <dcterms:modified xsi:type="dcterms:W3CDTF">2014-03-26T13:49:33Z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