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8960" windowHeight="1158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externalReferences>
    <externalReference r:id="rId14"/>
  </externalReferences>
  <definedNames>
    <definedName name="_xlnm.Print_Area" localSheetId="1">'Page 2'!$B$1:$G$36</definedName>
    <definedName name="_xlnm.Print_Area" localSheetId="8">'Page 9'!$A$1:$M$77</definedName>
    <definedName name="CPRMonthly">'[1]CPRfrom TrustCalcs'!$C$10</definedName>
  </definedNames>
  <calcPr fullCalcOnLoad="1"/>
</workbook>
</file>

<file path=xl/sharedStrings.xml><?xml version="1.0" encoding="utf-8"?>
<sst xmlns="http://schemas.openxmlformats.org/spreadsheetml/2006/main" count="1526" uniqueCount="606">
  <si>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</si>
  <si>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</si>
  <si>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</si>
  <si>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</si>
  <si>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</si>
  <si>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</si>
  <si>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</si>
  <si>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</si>
  <si>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</si>
  <si>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</si>
  <si>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</si>
  <si>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</si>
  <si>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</si>
  <si>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</si>
  <si>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</si>
  <si>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</si>
  <si>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</si>
  <si>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</si>
  <si>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</si>
  <si>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</si>
  <si>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</si>
  <si>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</si>
  <si>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</si>
  <si>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</si>
  <si>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</si>
  <si>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</si>
  <si>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</si>
  <si>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</si>
  <si>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</si>
  <si>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</si>
  <si>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</si>
  <si>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</si>
  <si>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</si>
  <si>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</si>
  <si>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</si>
  <si>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</si>
  <si>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</si>
  <si>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</si>
  <si>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</si>
  <si>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</si>
  <si>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</si>
  <si>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</si>
  <si>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</si>
  <si>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</si>
  <si>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</si>
  <si>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</si>
  <si>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</si>
  <si>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</si>
  <si>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</si>
  <si>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</si>
  <si>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</si>
  <si>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</si>
  <si>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</si>
  <si>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</si>
  <si>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</si>
  <si>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</si>
  <si>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</si>
  <si>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</si>
  <si>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</si>
  <si>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</si>
  <si>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</si>
  <si>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</si>
  <si>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</si>
  <si>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</si>
  <si>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</si>
  <si>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</si>
  <si>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</si>
  <si>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</si>
  <si>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</si>
  <si>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</si>
  <si>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</si>
  <si>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</si>
  <si>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</si>
  <si>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</si>
  <si>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</si>
  <si>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</si>
  <si>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</si>
  <si>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</si>
  <si>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</si>
  <si>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</si>
  <si>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</si>
  <si>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</si>
  <si>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</si>
  <si>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</si>
  <si>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</si>
  <si>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</si>
  <si>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</si>
  <si>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</si>
  <si>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</si>
  <si>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</si>
  <si>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</si>
  <si>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</si>
  <si>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</si>
  <si>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</si>
  <si>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</si>
  <si>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</si>
  <si>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</si>
  <si>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</si>
  <si>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</si>
  <si>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</si>
  <si>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</si>
  <si>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</si>
  <si>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</si>
  <si>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</si>
  <si>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</si>
  <si>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</si>
  <si>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</si>
  <si>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</si>
  <si>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</si>
  <si>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</si>
  <si>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</si>
  <si>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</si>
  <si>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</si>
  <si>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</si>
  <si>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</si>
  <si>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</si>
  <si>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</si>
  <si>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</si>
  <si>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</si>
  <si>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</si>
  <si>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</si>
  <si>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</si>
  <si>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</si>
  <si>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</si>
  <si>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</si>
  <si>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</si>
  <si>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</si>
  <si>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</si>
  <si>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</si>
  <si>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</si>
  <si>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</si>
  <si>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</si>
  <si>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</si>
  <si>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</si>
  <si>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</si>
  <si>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</si>
  <si>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</si>
  <si>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</si>
  <si>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</si>
  <si>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</si>
  <si>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</si>
  <si>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</si>
  <si>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</si>
  <si>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</si>
  <si>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</si>
  <si>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</si>
  <si>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</si>
  <si>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</si>
  <si>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</si>
  <si>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</si>
  <si>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</si>
  <si>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</si>
  <si>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</si>
  <si>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</si>
  <si>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</si>
  <si>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</si>
  <si>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</si>
  <si>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</si>
  <si>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</si>
  <si>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</si>
  <si>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</si>
  <si>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</si>
  <si>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</si>
  <si>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</si>
  <si>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</si>
  <si>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</si>
  <si>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</si>
  <si>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</si>
  <si>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</si>
  <si>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</si>
  <si>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</si>
  <si>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</si>
  <si>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</si>
  <si>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</si>
  <si>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</si>
  <si>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</si>
  <si>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</si>
  <si>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</si>
  <si>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</si>
  <si>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</si>
  <si>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</si>
  <si>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</si>
  <si>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</si>
  <si>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</si>
  <si>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</si>
  <si>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</si>
  <si>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</si>
  <si>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</si>
  <si>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</si>
  <si>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</si>
  <si>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</si>
  <si>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</si>
  <si>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</si>
  <si>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</si>
  <si>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</si>
  <si>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</si>
  <si>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</si>
  <si>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</si>
  <si>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</si>
  <si>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</si>
  <si>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</si>
  <si>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</si>
  <si>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</si>
  <si>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</si>
  <si>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</si>
  <si>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</si>
  <si>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</si>
  <si>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</si>
  <si>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</si>
  <si>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</si>
  <si>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</si>
  <si>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</si>
  <si>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</si>
  <si>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</si>
  <si>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</si>
  <si>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</si>
  <si>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</si>
  <si>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</si>
  <si>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</si>
  <si>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</si>
  <si>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</si>
  <si>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</si>
  <si>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</si>
  <si>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</si>
  <si>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</si>
  <si>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</si>
  <si>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</si>
  <si>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</si>
  <si>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</si>
  <si>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</si>
  <si>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</si>
  <si>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</si>
  <si>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</si>
  <si>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</si>
  <si>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</si>
  <si>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</si>
  <si>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</si>
  <si>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</si>
  <si>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</si>
  <si>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</si>
  <si>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</si>
  <si>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</si>
  <si>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</si>
  <si>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</si>
  <si>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</si>
  <si>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</si>
  <si>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</si>
  <si>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</si>
  <si>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</si>
  <si>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</si>
  <si>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</si>
  <si>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</si>
  <si>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</si>
  <si>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</si>
  <si>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</si>
  <si>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</si>
  <si>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</si>
  <si>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</si>
  <si>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</si>
  <si>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</si>
  <si>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</si>
  <si>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</si>
  <si>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 or F1 (or, if Ratings Watch Negative, A+ or F1+) / P-1 / A or A-1 (or A+ if no ST rating)</t>
  </si>
  <si>
    <t>AA (S&amp;P)</t>
  </si>
  <si>
    <t>A or F1 (or, if Ratings Watch Negative, A+ or F1+)  / P-1 / A or A-1 (or A+ if no ST rating)</t>
  </si>
  <si>
    <t xml:space="preserve">A or F1 (or, if Ratings Watch Negative, A+ or F1+) / A2 or P-1 (or A1 if no ST rating) / A or A-1 (A+ if not ST rating), </t>
  </si>
  <si>
    <t>Remedial action required including posting collateral with possibility of obtaining guarantor or transfer to eligible transferee - see swap agreement for more detail</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</si>
  <si>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</si>
  <si>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</si>
  <si>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</si>
  <si>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</si>
  <si>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</si>
  <si>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</si>
  <si>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</si>
  <si>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</si>
  <si>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</si>
  <si>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</si>
  <si>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</si>
  <si>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</si>
  <si>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</si>
  <si>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</si>
  <si>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</si>
  <si>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</si>
  <si>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</si>
  <si>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</si>
  <si>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</si>
  <si>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</si>
  <si>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</si>
  <si>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</si>
  <si>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</si>
  <si>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</si>
  <si>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</si>
  <si>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</si>
  <si>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</si>
  <si>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</si>
  <si>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</si>
  <si>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</si>
  <si>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</si>
  <si>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</si>
  <si>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</si>
  <si>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</si>
  <si>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</si>
  <si>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</si>
  <si>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</si>
  <si>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</si>
  <si>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</si>
  <si>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</si>
  <si>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</si>
  <si>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</si>
  <si>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</si>
  <si>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</si>
  <si>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</si>
  <si>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</si>
  <si>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</si>
  <si>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</si>
  <si>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</si>
  <si>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</si>
  <si>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</si>
  <si>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</si>
  <si>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</si>
  <si>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</si>
  <si>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</si>
  <si>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</si>
  <si>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</si>
  <si>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</si>
  <si>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</si>
  <si>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</si>
  <si>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</si>
  <si>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</si>
  <si>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</si>
  <si>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</si>
  <si>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</si>
  <si>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</si>
  <si>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</si>
  <si>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</si>
  <si>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</si>
  <si>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</si>
  <si>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</si>
  <si>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</si>
  <si>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</si>
  <si>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</si>
  <si>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</si>
  <si>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</si>
  <si>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</si>
  <si>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</si>
  <si>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</si>
  <si>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</si>
  <si>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</si>
  <si>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</si>
  <si>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</si>
  <si>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</si>
  <si>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</si>
  <si>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</si>
  <si>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</si>
  <si>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</si>
  <si>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</si>
  <si>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</si>
  <si>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</si>
  <si>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</si>
  <si>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</si>
  <si>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</si>
  <si>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</si>
  <si>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</si>
  <si>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</si>
  <si>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</si>
  <si>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</si>
  <si>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</si>
  <si>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</si>
  <si>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</si>
  <si>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</si>
  <si>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</si>
  <si>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</si>
  <si>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</si>
  <si>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</si>
  <si>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</si>
  <si>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</si>
  <si>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</si>
  <si>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</si>
  <si>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</si>
  <si>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</si>
  <si>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</si>
  <si>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</si>
  <si>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</si>
  <si>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</si>
  <si>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</si>
  <si>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</si>
  <si>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</si>
  <si>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</si>
  <si>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</si>
  <si>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</si>
  <si>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</si>
  <si>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</si>
  <si>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</si>
  <si>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</si>
  <si>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</si>
  <si>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</si>
  <si>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</si>
  <si>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</si>
  <si>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</si>
  <si>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</si>
  <si>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</si>
  <si>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</si>
  <si>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</si>
  <si>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</si>
  <si>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</si>
  <si>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</si>
  <si>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</si>
  <si>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</si>
  <si>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</si>
  <si>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</si>
  <si>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</si>
  <si>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</si>
  <si>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</si>
  <si>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</si>
  <si>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</si>
  <si>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</si>
  <si>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</si>
  <si>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</si>
  <si>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</si>
  <si>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</si>
  <si>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</si>
  <si>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</si>
  <si>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</si>
  <si>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</si>
  <si>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</si>
  <si>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</si>
  <si>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</si>
  <si>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</si>
  <si>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</si>
  <si>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</si>
  <si>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</si>
  <si>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</si>
  <si>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</si>
  <si>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</si>
  <si>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</si>
  <si>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</si>
  <si>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</si>
  <si>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(ii) the issuing entity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</si>
  <si>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</si>
  <si>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</si>
  <si>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</si>
  <si>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</si>
  <si>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</si>
  <si>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</si>
  <si>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</si>
  <si>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</si>
  <si>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</si>
  <si>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</si>
  <si>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</si>
  <si>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</si>
  <si>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</si>
  <si>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</si>
  <si>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</si>
  <si>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</si>
  <si>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</si>
  <si>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</si>
  <si>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</si>
  <si>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</si>
  <si>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</si>
  <si>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</si>
  <si>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2011-1 A1</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</si>
  <si>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</si>
  <si>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</si>
  <si>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</si>
  <si>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</si>
  <si>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</si>
  <si>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</si>
  <si>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</si>
  <si>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</si>
  <si>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</si>
  <si>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</si>
  <si>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F1 / P-1 / A-1</t>
  </si>
  <si>
    <t>Seller unable to sell new mortgage loans to the trust and Funding unable to offer to make a contribution to the Seller to increase the Funding Share of the trust property.</t>
  </si>
  <si>
    <t>Mortgages Trustee and Funding Account Bank</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</si>
  <si>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</si>
  <si>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</si>
  <si>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</si>
  <si>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</si>
  <si>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</si>
  <si>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Bank of America N.A.</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</si>
  <si>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</si>
  <si>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</si>
  <si>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</si>
  <si>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</si>
  <si>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</si>
  <si>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</si>
  <si>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</si>
  <si>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</si>
  <si>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</si>
  <si>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</si>
  <si>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</si>
  <si>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</si>
  <si>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</si>
  <si>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</si>
  <si>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</si>
  <si>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</si>
  <si>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</si>
  <si>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</si>
  <si>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</si>
  <si>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</si>
  <si>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</si>
  <si>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</si>
  <si>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</si>
  <si>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</si>
  <si>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</si>
  <si>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</si>
  <si>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</si>
  <si>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</si>
  <si>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</si>
  <si>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</si>
  <si>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</si>
  <si>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</si>
  <si>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</si>
  <si>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</si>
  <si>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</si>
  <si>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</si>
  <si>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All bonds are listed on the London Stock Exchange</t>
  </si>
  <si>
    <t>17/10/11-16/04/12</t>
  </si>
  <si>
    <t>‘The figure above omits a small portion of the pool, roughly 1.66% of the cover pool, which is recorded on separate data system for which this information is presently unavailable’</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</si>
  <si>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</si>
  <si>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</si>
  <si>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</si>
  <si>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Establish a liquidity reserve - see page 223 of the prospectus for more detail</t>
  </si>
  <si>
    <t>* To be read in conjunction with rules on pgs 215 - 219 of the base prospectus</t>
  </si>
  <si>
    <t>Redeemed this period</t>
  </si>
  <si>
    <t>AA / A1 / A+</t>
  </si>
  <si>
    <t>Current number of Mortgage Loans in Pool at 31 December 2011</t>
  </si>
  <si>
    <t>Current £ value of Mortgage Loans in Pool at 31 December 2011</t>
  </si>
  <si>
    <t>Weighted Average Yield on 08 December 2011</t>
  </si>
  <si>
    <t>These figures have been calculated on a new and improved valuation basis as per the Special Schedule issued along with the February, 2009 report. The latest AVM update was run in Q3 2011</t>
  </si>
  <si>
    <t>For the purpose of the Bank of England Market Notice dated 30 November 2010 "defaults" is defined as properties having been taken into possession.</t>
  </si>
  <si>
    <t>Defaults</t>
  </si>
  <si>
    <t>2011-1 A3</t>
  </si>
  <si>
    <t>F1 / P-1 / A-1+</t>
  </si>
  <si>
    <t>A / Baa1 *- / A-</t>
  </si>
  <si>
    <t>F1 / P-2 / A-2</t>
  </si>
  <si>
    <t>AA- / Aa2 *- / A+</t>
  </si>
  <si>
    <t>01-Jan-12 to 31-Jan-12</t>
  </si>
  <si>
    <t>Current value of Mortgage Loans in Pool at 25 January 2012</t>
  </si>
  <si>
    <t>Last months Closing Trust Assets at 08 December 2011</t>
  </si>
  <si>
    <t>Mortgage collections - Interest on 09 January 2012</t>
  </si>
  <si>
    <t>Mortgage collections - Principal (Scheduled) on 09 January 2012</t>
  </si>
  <si>
    <t>Mortgage collections - Principal (Unscheduled) on 09 January 2012</t>
  </si>
  <si>
    <t>Principal Ledger as calculated on 09 January 2012</t>
  </si>
  <si>
    <t>Funding Share as calculated on 25 January 2012</t>
  </si>
  <si>
    <t>Funding Share % as calculated on 25 January 2012</t>
  </si>
  <si>
    <t>Seller Share as calculated on 25 January 2012</t>
  </si>
  <si>
    <t>Seller Share % as calculated on 25 January 2012</t>
  </si>
  <si>
    <t>Minimum Seller Share (Amount) on 25 January 2012</t>
  </si>
  <si>
    <t>Minimum Seller Share (% of Total) on 25 January 2012</t>
  </si>
  <si>
    <t>Arrears Analysis of Non Repossessed Mortgage Loans at 31 January 2012</t>
  </si>
  <si>
    <t>Arrears Capitalised at 31 January 2012</t>
  </si>
  <si>
    <t>Losses on Properties in Possession at 31 January 2012</t>
  </si>
  <si>
    <t>Properties in Possession at 31 January 2012</t>
  </si>
  <si>
    <t>As at the report date, the maximum loan size was £ 749,617.92, the minimum loan size was £ -990.47 and the average loan size was £ 104,655.81.</t>
  </si>
  <si>
    <t>As at the report date, the maximum remaining term for a loan was 436.00 months, the minimum remaining term was -23.00 months and the weighted average remaining term was 195.91 months.</t>
  </si>
  <si>
    <t>As at the report date, the maximum seasoning for a loan was 197.00 months, the minimum seasoning was 6.00 months and the weighted average seasoning was 58.33 months.</t>
  </si>
  <si>
    <t>As at the report date, the maximum indexed LTV was 142.68, the minimum indexed LTV was 0.00 and the weighted average indexed LTV was 69.59.</t>
  </si>
  <si>
    <t>17/01/12-16/04/12</t>
  </si>
  <si>
    <t>17/01/12-15/02/12</t>
  </si>
  <si>
    <t>Series 2012-1 Notes</t>
  </si>
  <si>
    <t>2012-1</t>
  </si>
  <si>
    <t>XS0736418459</t>
  </si>
  <si>
    <t>XS0736397604</t>
  </si>
  <si>
    <t>25/01/12-16/04/12</t>
  </si>
  <si>
    <t>XS0736398834</t>
  </si>
  <si>
    <t>XS0736398917</t>
  </si>
  <si>
    <t>XS0736399055</t>
  </si>
  <si>
    <t>JPY</t>
  </si>
  <si>
    <t>3M JPY LIBOR</t>
  </si>
  <si>
    <t>XS0736399139</t>
  </si>
  <si>
    <t>XS0737122464</t>
  </si>
  <si>
    <t>Balance as at 31 January 2012</t>
  </si>
  <si>
    <t>Excess Spread This Month Annualised (Jan 2012)</t>
  </si>
  <si>
    <t>Funding 1 Swap</t>
  </si>
  <si>
    <t>See Funding Swap Confirm*</t>
  </si>
  <si>
    <t>2007-1 4A</t>
  </si>
  <si>
    <t>HSBC USA</t>
  </si>
  <si>
    <t>Merrill Lynch</t>
  </si>
  <si>
    <t>2007-2 4A</t>
  </si>
  <si>
    <t>2010-1 A2</t>
  </si>
  <si>
    <t>2010-1 A3</t>
  </si>
  <si>
    <t>2010-1 A4</t>
  </si>
  <si>
    <t>2010-1 A5</t>
  </si>
  <si>
    <t>GBP Fixed</t>
  </si>
  <si>
    <t>2011-1 A2</t>
  </si>
  <si>
    <t>2011-1 A4</t>
  </si>
  <si>
    <t>2011-3 A1</t>
  </si>
  <si>
    <t>* http://aboutsantander.co.uk/media/32675/holmes_funding_swap_schedule.pdf</t>
  </si>
  <si>
    <t xml:space="preserve">There were no collateral posted during the Reporting Period 01-Jan-12 to 31-Jan-12 </t>
  </si>
  <si>
    <t>Receive Rate</t>
  </si>
  <si>
    <t>Receive Margin</t>
  </si>
  <si>
    <t>2011-3 A2</t>
  </si>
  <si>
    <t>2011-3 A3</t>
  </si>
  <si>
    <t>2011-3 A5</t>
  </si>
  <si>
    <t>2011-3 A6</t>
  </si>
  <si>
    <t>A+ / A1- / AA-</t>
  </si>
  <si>
    <t>Deutsche Bank AG</t>
  </si>
  <si>
    <t>Natixis</t>
  </si>
  <si>
    <t>A+ / Aa3 / A+</t>
  </si>
  <si>
    <t>A+ / Aa3 / A</t>
  </si>
  <si>
    <t>As at the report date, the maximum unindexed LTV was 239.82, the minimum unindexed LTV was 0.00 and the weighted average unindexed LTV was 63.98.</t>
  </si>
  <si>
    <t>*None</t>
  </si>
  <si>
    <t>* The arrears trigger has been cured and it is expected the £50m will be repaid to Santander UK on the April Interest payment date</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</si>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</sst>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_(* \(#,##0\);_(* &quot;0&quot;_);_(@_)"/>
    <numFmt numFmtId="169" formatCode="_-* #,##0_-;\-* #,##0_-;_-* &quot;-&quot;??_-;_-@_-"/>
    <numFmt numFmtId="170" formatCode="&quot;£&quot;_(* #,##0_);_(* \(&quot;£&quot;#,##0\);_(* &quot;-&quot;_);_(@_)"/>
    <numFmt numFmtId="171" formatCode="0.00000%"/>
    <numFmt numFmtId="172" formatCode="&quot;£&quot;#,##0"/>
    <numFmt numFmtId="173" formatCode="_(* #,##0_);_(* \(#,##0\);_(* &quot;-&quot;??_);_(@_)"/>
    <numFmt numFmtId="174" formatCode="mmm\-yyyy"/>
    <numFmt numFmtId="175" formatCode="0.0000000%"/>
    <numFmt numFmtId="176" formatCode="0.0000%"/>
    <numFmt numFmtId="177" formatCode="[$-F800]dddd\,\ mmmm\ dd\,\ yyyy"/>
    <numFmt numFmtId="178" formatCode="0.000%"/>
    <numFmt numFmtId="179" formatCode="#,##0.00_ ;\-#,##0.00\ "/>
  </numFmts>
  <fonts count="71">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indexed="8"/>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i/>
      <sz val="9"/>
      <color indexed="8"/>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1"/>
      <name val="arial"/>
      <family val="2"/>
    </font>
    <font>
      <sz val="9"/>
      <color theme="0"/>
      <name val="arial"/>
      <family val="2"/>
    </font>
    <font>
      <i/>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10"/>
        <bgColor indexed="64"/>
      </patternFill>
    </fill>
    <fill>
      <patternFill patternType="solid">
        <fgColor indexed="1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
      <left/>
      <right/>
      <top/>
      <bottom style="double"/>
    </border>
    <border>
      <left style="medium"/>
      <right style="medium"/>
      <top style="medium"/>
      <bottom style="medium"/>
    </border>
    <border>
      <left/>
      <right style="thin"/>
      <top style="thin"/>
      <bottom/>
    </border>
    <border>
      <left/>
      <right style="thin"/>
      <top/>
      <bottom/>
    </border>
    <border>
      <left style="thin"/>
      <right/>
      <top/>
      <bottom style="thin"/>
    </border>
    <border>
      <left/>
      <right/>
      <top/>
      <bottom style="thin"/>
    </border>
    <border>
      <left/>
      <right style="thin"/>
      <top/>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167"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0" fillId="0" borderId="0" applyFont="0" applyFill="0" applyBorder="0" applyAlignment="0" applyProtection="0"/>
    <xf numFmtId="175"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30"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69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8" fontId="5" fillId="0" borderId="0" xfId="60"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8" fontId="5" fillId="0" borderId="0" xfId="60"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58" applyFont="1" applyFill="1" applyBorder="1" applyAlignment="1" applyProtection="1">
      <alignment/>
      <protection/>
    </xf>
    <xf numFmtId="0" fontId="7" fillId="0" borderId="0" xfId="58" applyFont="1" applyFill="1" applyBorder="1" applyAlignment="1" applyProtection="1">
      <alignment/>
      <protection/>
    </xf>
    <xf numFmtId="0" fontId="6" fillId="0" borderId="0" xfId="0" applyFont="1" applyFill="1" applyBorder="1" applyAlignment="1">
      <alignment vertical="top"/>
    </xf>
    <xf numFmtId="0" fontId="6" fillId="0" borderId="0" xfId="0" applyFont="1" applyFill="1" applyBorder="1" applyAlignment="1">
      <alignment/>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7" applyFont="1" applyFill="1" applyBorder="1" applyAlignment="1">
      <alignment horizontal="left"/>
      <protection/>
    </xf>
    <xf numFmtId="0" fontId="14" fillId="0" borderId="11" xfId="67"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7" applyFont="1" applyFill="1" applyBorder="1" applyAlignment="1">
      <alignment horizontal="left"/>
      <protection/>
    </xf>
    <xf numFmtId="0" fontId="14" fillId="0" borderId="0" xfId="67" applyFont="1" applyFill="1" applyBorder="1" applyAlignment="1">
      <alignment horizontal="left"/>
      <protection/>
    </xf>
    <xf numFmtId="0" fontId="3" fillId="0" borderId="0"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58" applyFont="1" applyFill="1" applyBorder="1" applyAlignment="1" applyProtection="1">
      <alignment/>
      <protection/>
    </xf>
    <xf numFmtId="0" fontId="4" fillId="0" borderId="0" xfId="58"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3" xfId="0" applyFont="1" applyFill="1" applyBorder="1" applyAlignment="1">
      <alignment/>
    </xf>
    <xf numFmtId="0" fontId="6" fillId="0" borderId="0" xfId="72" applyFont="1" applyBorder="1" applyAlignment="1">
      <alignment/>
      <protection/>
    </xf>
    <xf numFmtId="0" fontId="6" fillId="0" borderId="0" xfId="72" applyFont="1" applyFill="1" applyBorder="1" applyAlignment="1">
      <alignment/>
      <protection/>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5"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center"/>
    </xf>
    <xf numFmtId="10" fontId="6" fillId="0" borderId="0" xfId="91" applyNumberFormat="1" applyFont="1" applyFill="1" applyBorder="1" applyAlignment="1" quotePrefix="1">
      <alignment horizontal="right"/>
    </xf>
    <xf numFmtId="0" fontId="6" fillId="0" borderId="16" xfId="0" applyFont="1" applyFill="1" applyBorder="1" applyAlignment="1">
      <alignment horizontal="left"/>
    </xf>
    <xf numFmtId="0" fontId="6" fillId="0" borderId="0" xfId="0" applyFont="1" applyFill="1" applyBorder="1" applyAlignment="1">
      <alignment horizontal="left"/>
    </xf>
    <xf numFmtId="165" fontId="5" fillId="0" borderId="0" xfId="60" applyNumberFormat="1" applyFont="1" applyFill="1" applyBorder="1" applyAlignment="1" quotePrefix="1">
      <alignment horizontal="left"/>
    </xf>
    <xf numFmtId="165" fontId="5" fillId="0" borderId="16" xfId="60" applyNumberFormat="1" applyFont="1" applyFill="1" applyBorder="1" applyAlignment="1" quotePrefix="1">
      <alignment horizontal="left"/>
    </xf>
    <xf numFmtId="0" fontId="6" fillId="0" borderId="17" xfId="0" applyFont="1" applyFill="1" applyBorder="1" applyAlignment="1">
      <alignment horizontal="center"/>
    </xf>
    <xf numFmtId="0" fontId="6" fillId="0" borderId="18" xfId="0" applyFont="1" applyFill="1" applyBorder="1" applyAlignment="1">
      <alignment horizontal="center"/>
    </xf>
    <xf numFmtId="0" fontId="0" fillId="0" borderId="17" xfId="0" applyFont="1" applyBorder="1" applyAlignment="1">
      <alignment/>
    </xf>
    <xf numFmtId="0" fontId="0" fillId="0" borderId="19" xfId="0" applyFont="1" applyBorder="1" applyAlignment="1">
      <alignment/>
    </xf>
    <xf numFmtId="0" fontId="0" fillId="0" borderId="20" xfId="0" applyFont="1" applyBorder="1" applyAlignment="1">
      <alignment/>
    </xf>
    <xf numFmtId="165" fontId="5" fillId="0" borderId="19" xfId="60" applyNumberFormat="1" applyFont="1" applyFill="1" applyBorder="1" applyAlignment="1" quotePrefix="1">
      <alignment horizontal="left"/>
    </xf>
    <xf numFmtId="0" fontId="6" fillId="0" borderId="18" xfId="0" applyFont="1" applyFill="1" applyBorder="1" applyAlignment="1">
      <alignment horizontal="left"/>
    </xf>
    <xf numFmtId="0" fontId="6" fillId="0" borderId="21" xfId="0" applyFont="1" applyFill="1" applyBorder="1" applyAlignment="1">
      <alignment horizontal="left"/>
    </xf>
    <xf numFmtId="0" fontId="0" fillId="0" borderId="22" xfId="0" applyFont="1" applyBorder="1" applyAlignment="1">
      <alignment/>
    </xf>
    <xf numFmtId="0" fontId="6" fillId="0" borderId="23" xfId="0" applyFont="1" applyFill="1" applyBorder="1" applyAlignment="1">
      <alignment horizontal="left"/>
    </xf>
    <xf numFmtId="169" fontId="6" fillId="0" borderId="0" xfId="60" applyNumberFormat="1" applyFont="1" applyFill="1" applyBorder="1" applyAlignment="1">
      <alignment horizontal="left"/>
    </xf>
    <xf numFmtId="168" fontId="5" fillId="0" borderId="0" xfId="60" applyNumberFormat="1" applyFont="1" applyFill="1" applyBorder="1" applyAlignment="1">
      <alignment horizontal="right"/>
    </xf>
    <xf numFmtId="172" fontId="6" fillId="0" borderId="0" xfId="60" applyNumberFormat="1" applyFont="1" applyFill="1" applyBorder="1" applyAlignment="1">
      <alignment/>
    </xf>
    <xf numFmtId="168" fontId="6" fillId="0" borderId="0" xfId="60" applyNumberFormat="1" applyFont="1" applyFill="1" applyBorder="1" applyAlignment="1">
      <alignment horizontal="left"/>
    </xf>
    <xf numFmtId="0" fontId="5" fillId="0" borderId="16" xfId="0" applyFont="1" applyBorder="1" applyAlignment="1">
      <alignment/>
    </xf>
    <xf numFmtId="0" fontId="6" fillId="0" borderId="0" xfId="0" applyFont="1" applyFill="1" applyAlignment="1">
      <alignment vertical="top" wrapText="1"/>
    </xf>
    <xf numFmtId="0" fontId="6" fillId="0" borderId="0" xfId="0" applyFont="1" applyFill="1" applyBorder="1" applyAlignment="1">
      <alignment/>
    </xf>
    <xf numFmtId="0" fontId="6" fillId="0" borderId="24" xfId="0" applyFont="1" applyFill="1" applyBorder="1" applyAlignment="1">
      <alignment/>
    </xf>
    <xf numFmtId="0" fontId="5" fillId="0" borderId="19" xfId="0" applyFont="1" applyBorder="1" applyAlignment="1">
      <alignment wrapText="1"/>
    </xf>
    <xf numFmtId="0" fontId="5" fillId="0" borderId="23" xfId="0" applyFont="1" applyBorder="1" applyAlignment="1">
      <alignment wrapText="1"/>
    </xf>
    <xf numFmtId="10" fontId="6" fillId="0" borderId="15" xfId="91" applyNumberFormat="1" applyFont="1" applyFill="1" applyBorder="1" applyAlignment="1">
      <alignment horizontal="right"/>
    </xf>
    <xf numFmtId="10" fontId="6" fillId="0" borderId="0" xfId="91" applyNumberFormat="1" applyFont="1" applyFill="1" applyBorder="1" applyAlignment="1">
      <alignment horizontal="right"/>
    </xf>
    <xf numFmtId="0" fontId="6" fillId="0" borderId="25" xfId="0" applyFont="1" applyFill="1" applyBorder="1" applyAlignment="1">
      <alignment horizontal="left"/>
    </xf>
    <xf numFmtId="0" fontId="6" fillId="0" borderId="13" xfId="0" applyFont="1" applyFill="1" applyBorder="1" applyAlignment="1">
      <alignment horizontal="left"/>
    </xf>
    <xf numFmtId="0" fontId="0" fillId="0" borderId="20" xfId="0" applyBorder="1" applyAlignment="1">
      <alignment/>
    </xf>
    <xf numFmtId="0" fontId="6" fillId="0" borderId="17" xfId="0" applyFont="1" applyFill="1" applyBorder="1" applyAlignment="1">
      <alignment/>
    </xf>
    <xf numFmtId="0" fontId="5" fillId="0" borderId="13" xfId="0" applyFont="1" applyFill="1" applyBorder="1" applyAlignment="1">
      <alignment/>
    </xf>
    <xf numFmtId="0" fontId="6" fillId="0" borderId="0" xfId="0" applyFont="1" applyFill="1" applyAlignment="1">
      <alignment/>
    </xf>
    <xf numFmtId="174" fontId="6" fillId="0" borderId="15" xfId="0" applyNumberFormat="1" applyFont="1" applyFill="1" applyBorder="1" applyAlignment="1">
      <alignment horizontal="center"/>
    </xf>
    <xf numFmtId="171" fontId="5" fillId="0" borderId="0" xfId="0" applyNumberFormat="1" applyFont="1" applyFill="1" applyBorder="1" applyAlignment="1">
      <alignment/>
    </xf>
    <xf numFmtId="10" fontId="5" fillId="0" borderId="0" xfId="0" applyNumberFormat="1" applyFont="1" applyFill="1" applyBorder="1" applyAlignment="1">
      <alignment/>
    </xf>
    <xf numFmtId="175" fontId="5" fillId="0" borderId="0" xfId="0" applyNumberFormat="1"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xf>
    <xf numFmtId="10" fontId="6" fillId="0" borderId="14" xfId="91" applyNumberFormat="1" applyFont="1" applyFill="1" applyBorder="1" applyAlignment="1">
      <alignment horizontal="right"/>
    </xf>
    <xf numFmtId="164" fontId="6" fillId="0" borderId="15" xfId="0" applyNumberFormat="1" applyFont="1" applyFill="1" applyBorder="1" applyAlignment="1">
      <alignment horizontal="right"/>
    </xf>
    <xf numFmtId="0" fontId="6" fillId="0" borderId="14" xfId="0" applyFont="1" applyFill="1" applyBorder="1" applyAlignment="1">
      <alignment horizontal="right"/>
    </xf>
    <xf numFmtId="164" fontId="6" fillId="0" borderId="16" xfId="0" applyNumberFormat="1" applyFont="1" applyFill="1" applyBorder="1" applyAlignment="1">
      <alignment horizontal="right"/>
    </xf>
    <xf numFmtId="10" fontId="6" fillId="0" borderId="16" xfId="91"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91" applyNumberFormat="1" applyFont="1" applyFill="1" applyBorder="1" applyAlignment="1">
      <alignment/>
    </xf>
    <xf numFmtId="171" fontId="6" fillId="0" borderId="0" xfId="91" applyNumberFormat="1" applyFont="1" applyFill="1" applyBorder="1" applyAlignment="1">
      <alignment horizontal="right"/>
    </xf>
    <xf numFmtId="0" fontId="6" fillId="0" borderId="23" xfId="0" applyFont="1" applyFill="1" applyBorder="1" applyAlignment="1">
      <alignment horizontal="left" wrapText="1"/>
    </xf>
    <xf numFmtId="164" fontId="6" fillId="0" borderId="0" xfId="0" applyNumberFormat="1" applyFont="1" applyFill="1" applyBorder="1" applyAlignment="1">
      <alignment horizontal="right" wrapText="1"/>
    </xf>
    <xf numFmtId="171" fontId="6" fillId="0" borderId="0" xfId="91" applyNumberFormat="1" applyFont="1" applyFill="1" applyBorder="1" applyAlignment="1">
      <alignment horizontal="right" wrapText="1"/>
    </xf>
    <xf numFmtId="0" fontId="5" fillId="0" borderId="0" xfId="0" applyFont="1" applyFill="1" applyAlignment="1">
      <alignment wrapText="1"/>
    </xf>
    <xf numFmtId="0" fontId="5" fillId="0" borderId="21" xfId="0" applyFont="1" applyFill="1" applyBorder="1" applyAlignment="1">
      <alignment/>
    </xf>
    <xf numFmtId="0" fontId="5" fillId="0" borderId="23" xfId="0" applyFont="1" applyFill="1" applyBorder="1" applyAlignment="1">
      <alignment/>
    </xf>
    <xf numFmtId="171" fontId="6" fillId="0" borderId="0" xfId="86" applyNumberFormat="1" applyFont="1" applyFill="1" applyBorder="1" applyAlignment="1">
      <alignment horizontal="right"/>
    </xf>
    <xf numFmtId="169" fontId="5" fillId="0" borderId="0" xfId="60" applyNumberFormat="1" applyFont="1" applyFill="1" applyBorder="1" applyAlignment="1">
      <alignment horizontal="right"/>
    </xf>
    <xf numFmtId="0" fontId="6" fillId="0" borderId="13" xfId="0" applyFont="1" applyFill="1" applyBorder="1" applyAlignment="1">
      <alignment/>
    </xf>
    <xf numFmtId="0" fontId="6" fillId="0" borderId="25" xfId="0" applyFont="1" applyFill="1" applyBorder="1" applyAlignment="1">
      <alignment/>
    </xf>
    <xf numFmtId="0" fontId="6" fillId="0" borderId="19" xfId="0" applyFont="1" applyFill="1" applyBorder="1" applyAlignment="1">
      <alignment/>
    </xf>
    <xf numFmtId="0" fontId="6" fillId="0" borderId="21" xfId="72" applyFont="1" applyFill="1" applyBorder="1" applyAlignment="1">
      <alignment horizontal="left"/>
      <protection/>
    </xf>
    <xf numFmtId="0" fontId="6" fillId="0" borderId="18" xfId="72" applyFont="1" applyFill="1" applyBorder="1" applyAlignment="1">
      <alignment horizontal="left"/>
      <protection/>
    </xf>
    <xf numFmtId="0" fontId="6" fillId="0" borderId="25" xfId="72" applyFont="1" applyBorder="1" applyAlignment="1">
      <alignment/>
      <protection/>
    </xf>
    <xf numFmtId="0" fontId="6" fillId="0" borderId="17" xfId="72" applyFont="1" applyBorder="1" applyAlignment="1">
      <alignment/>
      <protection/>
    </xf>
    <xf numFmtId="0" fontId="6" fillId="0" borderId="22" xfId="72" applyFont="1" applyBorder="1" applyAlignment="1">
      <alignment/>
      <protection/>
    </xf>
    <xf numFmtId="0" fontId="6" fillId="0" borderId="23" xfId="72" applyFont="1" applyFill="1" applyBorder="1" applyAlignment="1">
      <alignment/>
      <protection/>
    </xf>
    <xf numFmtId="0" fontId="6" fillId="0" borderId="13" xfId="72" applyFont="1" applyBorder="1" applyAlignment="1">
      <alignment/>
      <protection/>
    </xf>
    <xf numFmtId="0" fontId="6" fillId="0" borderId="19" xfId="72" applyFont="1" applyBorder="1" applyAlignment="1">
      <alignment/>
      <protection/>
    </xf>
    <xf numFmtId="0" fontId="6" fillId="0" borderId="21" xfId="72" applyFont="1" applyFill="1" applyBorder="1" applyAlignment="1">
      <alignment/>
      <protection/>
    </xf>
    <xf numFmtId="0" fontId="6" fillId="0" borderId="13" xfId="72" applyFont="1" applyFill="1" applyBorder="1" applyAlignment="1">
      <alignment/>
      <protection/>
    </xf>
    <xf numFmtId="0" fontId="63" fillId="0" borderId="0" xfId="0" applyFont="1" applyFill="1" applyBorder="1" applyAlignment="1">
      <alignment/>
    </xf>
    <xf numFmtId="168" fontId="5" fillId="0" borderId="0" xfId="60" applyNumberFormat="1" applyFont="1" applyFill="1" applyBorder="1" applyAlignment="1">
      <alignment/>
    </xf>
    <xf numFmtId="0" fontId="0" fillId="0" borderId="0" xfId="0" applyFont="1" applyFill="1" applyAlignment="1">
      <alignment/>
    </xf>
    <xf numFmtId="0" fontId="64"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5" fillId="0" borderId="0" xfId="0" applyFont="1" applyFill="1" applyAlignment="1">
      <alignment/>
    </xf>
    <xf numFmtId="0" fontId="66" fillId="0" borderId="0" xfId="0" applyFont="1" applyFill="1" applyAlignment="1">
      <alignment/>
    </xf>
    <xf numFmtId="0" fontId="12" fillId="0" borderId="0" xfId="0" applyFont="1" applyFill="1" applyAlignment="1">
      <alignment/>
    </xf>
    <xf numFmtId="0" fontId="67" fillId="33" borderId="18" xfId="0" applyFont="1" applyFill="1" applyBorder="1" applyAlignment="1">
      <alignment horizontal="left"/>
    </xf>
    <xf numFmtId="0" fontId="67" fillId="33" borderId="14" xfId="0" applyFont="1" applyFill="1" applyBorder="1" applyAlignment="1">
      <alignment horizontal="center"/>
    </xf>
    <xf numFmtId="0" fontId="67" fillId="33" borderId="16" xfId="0" applyFont="1" applyFill="1" applyBorder="1" applyAlignment="1">
      <alignment horizontal="center"/>
    </xf>
    <xf numFmtId="164" fontId="67" fillId="33" borderId="14" xfId="0" applyNumberFormat="1" applyFont="1" applyFill="1" applyBorder="1" applyAlignment="1">
      <alignment horizontal="right"/>
    </xf>
    <xf numFmtId="0" fontId="67" fillId="33" borderId="23" xfId="0" applyFont="1" applyFill="1" applyBorder="1" applyAlignment="1">
      <alignment horizontal="left"/>
    </xf>
    <xf numFmtId="164" fontId="67" fillId="33" borderId="16" xfId="0"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168" fontId="0" fillId="0" borderId="0" xfId="0" applyNumberFormat="1" applyAlignment="1">
      <alignment/>
    </xf>
    <xf numFmtId="0" fontId="4" fillId="0" borderId="0" xfId="58" applyFill="1" applyBorder="1" applyAlignment="1" applyProtection="1">
      <alignment/>
      <protection/>
    </xf>
    <xf numFmtId="0" fontId="0" fillId="0" borderId="16" xfId="0" applyBorder="1" applyAlignment="1">
      <alignment horizontal="center"/>
    </xf>
    <xf numFmtId="10" fontId="15" fillId="0" borderId="0" xfId="99" applyNumberFormat="1" applyFont="1" applyFill="1" applyBorder="1" applyAlignment="1">
      <alignment/>
    </xf>
    <xf numFmtId="169" fontId="6" fillId="0" borderId="0" xfId="60" applyNumberFormat="1" applyFont="1" applyFill="1" applyBorder="1" applyAlignment="1" quotePrefix="1">
      <alignment horizontal="right"/>
    </xf>
    <xf numFmtId="0" fontId="0" fillId="0" borderId="0" xfId="0" applyFont="1" applyBorder="1" applyAlignment="1">
      <alignment/>
    </xf>
    <xf numFmtId="168" fontId="5" fillId="0" borderId="0" xfId="60" applyNumberFormat="1" applyFont="1" applyFill="1" applyBorder="1" applyAlignment="1" quotePrefix="1">
      <alignment horizontal="left"/>
    </xf>
    <xf numFmtId="0" fontId="0" fillId="0" borderId="0" xfId="0" applyFont="1" applyFill="1" applyBorder="1" applyAlignment="1">
      <alignment/>
    </xf>
    <xf numFmtId="0" fontId="5" fillId="0" borderId="25" xfId="0" applyFont="1" applyFill="1" applyBorder="1" applyAlignment="1">
      <alignment horizontal="left"/>
    </xf>
    <xf numFmtId="173" fontId="6" fillId="0" borderId="25" xfId="60" applyNumberFormat="1" applyFont="1" applyFill="1" applyBorder="1" applyAlignment="1">
      <alignment horizontal="left"/>
    </xf>
    <xf numFmtId="9" fontId="6" fillId="0" borderId="25" xfId="91" applyNumberFormat="1" applyFont="1" applyFill="1" applyBorder="1" applyAlignment="1" quotePrefix="1">
      <alignment horizontal="right"/>
    </xf>
    <xf numFmtId="0" fontId="0" fillId="0" borderId="0" xfId="0" applyBorder="1" applyAlignment="1">
      <alignment/>
    </xf>
    <xf numFmtId="173" fontId="6" fillId="0" borderId="0" xfId="0" applyNumberFormat="1" applyFont="1" applyFill="1" applyBorder="1" applyAlignment="1">
      <alignment horizontal="left"/>
    </xf>
    <xf numFmtId="9" fontId="6" fillId="0" borderId="0" xfId="91" applyNumberFormat="1" applyFont="1" applyFill="1" applyBorder="1" applyAlignment="1">
      <alignment horizontal="right"/>
    </xf>
    <xf numFmtId="0" fontId="6" fillId="0" borderId="18" xfId="76" applyFont="1" applyFill="1" applyBorder="1">
      <alignment/>
      <protection/>
    </xf>
    <xf numFmtId="0" fontId="0" fillId="0" borderId="17" xfId="0" applyFont="1" applyFill="1" applyBorder="1" applyAlignment="1">
      <alignment/>
    </xf>
    <xf numFmtId="0" fontId="6" fillId="0" borderId="21" xfId="76" applyFont="1" applyFill="1" applyBorder="1">
      <alignment/>
      <protection/>
    </xf>
    <xf numFmtId="0" fontId="0" fillId="0" borderId="22" xfId="0" applyFont="1" applyFill="1" applyBorder="1" applyAlignment="1">
      <alignment/>
    </xf>
    <xf numFmtId="0" fontId="6" fillId="0" borderId="23" xfId="76" applyFont="1" applyFill="1" applyBorder="1">
      <alignment/>
      <protection/>
    </xf>
    <xf numFmtId="0" fontId="0" fillId="0" borderId="19" xfId="0" applyFont="1" applyFill="1" applyBorder="1" applyAlignment="1">
      <alignment/>
    </xf>
    <xf numFmtId="10" fontId="6" fillId="0" borderId="0" xfId="91" applyNumberFormat="1" applyFont="1" applyFill="1" applyBorder="1" applyAlignment="1" quotePrefix="1">
      <alignment/>
    </xf>
    <xf numFmtId="168" fontId="6" fillId="0" borderId="0" xfId="60" applyNumberFormat="1" applyFont="1" applyFill="1" applyBorder="1" applyAlignment="1">
      <alignment horizontal="center"/>
    </xf>
    <xf numFmtId="167" fontId="6" fillId="0" borderId="0" xfId="0" applyNumberFormat="1" applyFont="1" applyFill="1" applyBorder="1" applyAlignment="1">
      <alignment horizontal="center"/>
    </xf>
    <xf numFmtId="0" fontId="0" fillId="0" borderId="13" xfId="0" applyFill="1" applyBorder="1" applyAlignment="1">
      <alignment/>
    </xf>
    <xf numFmtId="14" fontId="6" fillId="0" borderId="13" xfId="0" applyNumberFormat="1" applyFont="1" applyFill="1" applyBorder="1" applyAlignment="1">
      <alignment/>
    </xf>
    <xf numFmtId="0" fontId="5" fillId="0" borderId="13" xfId="0" applyFont="1" applyFill="1" applyBorder="1" applyAlignment="1">
      <alignment horizontal="left"/>
    </xf>
    <xf numFmtId="0" fontId="0" fillId="0" borderId="0" xfId="0" applyFill="1" applyBorder="1" applyAlignment="1">
      <alignment/>
    </xf>
    <xf numFmtId="14" fontId="6" fillId="0" borderId="0" xfId="0" applyNumberFormat="1" applyFont="1" applyFill="1" applyBorder="1" applyAlignment="1">
      <alignment/>
    </xf>
    <xf numFmtId="14" fontId="6" fillId="0" borderId="0" xfId="0" applyNumberFormat="1" applyFont="1" applyFill="1" applyBorder="1" applyAlignment="1">
      <alignment horizontal="right"/>
    </xf>
    <xf numFmtId="0" fontId="0" fillId="0" borderId="18" xfId="0" applyFill="1" applyBorder="1" applyAlignment="1">
      <alignment/>
    </xf>
    <xf numFmtId="0" fontId="6" fillId="0" borderId="25" xfId="0" applyFont="1" applyFill="1" applyBorder="1" applyAlignment="1">
      <alignment horizontal="center"/>
    </xf>
    <xf numFmtId="1" fontId="5" fillId="0" borderId="14" xfId="0" applyNumberFormat="1" applyFont="1" applyFill="1" applyBorder="1" applyAlignment="1">
      <alignment horizontal="right"/>
    </xf>
    <xf numFmtId="49" fontId="5" fillId="0" borderId="25" xfId="0" applyNumberFormat="1" applyFont="1" applyFill="1" applyBorder="1" applyAlignment="1">
      <alignment horizontal="right"/>
    </xf>
    <xf numFmtId="0" fontId="5" fillId="0" borderId="14" xfId="0" applyFont="1" applyFill="1" applyBorder="1" applyAlignment="1">
      <alignment horizontal="right"/>
    </xf>
    <xf numFmtId="0" fontId="5" fillId="0" borderId="25" xfId="0" applyFont="1" applyFill="1" applyBorder="1" applyAlignment="1">
      <alignment horizontal="right"/>
    </xf>
    <xf numFmtId="176" fontId="5" fillId="0" borderId="14" xfId="0" applyNumberFormat="1" applyFont="1" applyFill="1" applyBorder="1" applyAlignment="1">
      <alignment horizontal="right"/>
    </xf>
    <xf numFmtId="0" fontId="5" fillId="0" borderId="25" xfId="0" applyFont="1" applyFill="1" applyBorder="1" applyAlignment="1">
      <alignment horizontal="center"/>
    </xf>
    <xf numFmtId="0" fontId="5" fillId="0" borderId="14" xfId="0" applyFont="1" applyFill="1" applyBorder="1" applyAlignment="1">
      <alignment horizontal="center"/>
    </xf>
    <xf numFmtId="0" fontId="5" fillId="0" borderId="14" xfId="0" applyNumberFormat="1" applyFont="1" applyFill="1" applyBorder="1" applyAlignment="1">
      <alignment horizontal="center"/>
    </xf>
    <xf numFmtId="174" fontId="6" fillId="0" borderId="25" xfId="0" applyNumberFormat="1" applyFont="1" applyFill="1" applyBorder="1" applyAlignment="1">
      <alignment horizontal="center"/>
    </xf>
    <xf numFmtId="174" fontId="6" fillId="0" borderId="14" xfId="0" applyNumberFormat="1" applyFont="1" applyFill="1" applyBorder="1" applyAlignment="1">
      <alignment horizontal="center"/>
    </xf>
    <xf numFmtId="177" fontId="6" fillId="0" borderId="17"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4" fontId="6" fillId="0" borderId="0" xfId="60" applyNumberFormat="1" applyFont="1" applyFill="1" applyBorder="1" applyAlignment="1">
      <alignment horizontal="center"/>
    </xf>
    <xf numFmtId="177" fontId="6" fillId="0" borderId="22" xfId="0" applyNumberFormat="1" applyFont="1" applyFill="1" applyBorder="1" applyAlignment="1">
      <alignment horizontal="center"/>
    </xf>
    <xf numFmtId="1" fontId="5" fillId="0" borderId="0" xfId="0" applyNumberFormat="1" applyFont="1" applyFill="1" applyBorder="1" applyAlignment="1">
      <alignment horizontal="right"/>
    </xf>
    <xf numFmtId="176" fontId="5" fillId="0" borderId="0" xfId="60" applyNumberFormat="1" applyFont="1" applyFill="1" applyBorder="1" applyAlignment="1">
      <alignment horizontal="right"/>
    </xf>
    <xf numFmtId="171" fontId="5" fillId="0" borderId="0" xfId="91" applyNumberFormat="1" applyFont="1" applyFill="1" applyBorder="1" applyAlignment="1">
      <alignment horizontal="right"/>
    </xf>
    <xf numFmtId="171"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4" fontId="6" fillId="0" borderId="0" xfId="0" applyNumberFormat="1" applyFont="1" applyFill="1" applyBorder="1" applyAlignment="1">
      <alignment horizontal="center"/>
    </xf>
    <xf numFmtId="177" fontId="6" fillId="0" borderId="0" xfId="0" applyNumberFormat="1" applyFont="1" applyFill="1" applyBorder="1" applyAlignment="1">
      <alignment horizontal="center"/>
    </xf>
    <xf numFmtId="169" fontId="6" fillId="0" borderId="15" xfId="60" applyNumberFormat="1" applyFont="1" applyFill="1" applyBorder="1" applyAlignment="1">
      <alignment horizontal="right"/>
    </xf>
    <xf numFmtId="0" fontId="6" fillId="0" borderId="15" xfId="0"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6" fillId="0" borderId="0" xfId="73" applyFont="1" applyFill="1" applyBorder="1" applyAlignment="1">
      <alignment wrapText="1"/>
      <protection/>
    </xf>
    <xf numFmtId="0" fontId="67"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6" xfId="0" applyFont="1" applyBorder="1" applyAlignment="1">
      <alignment/>
    </xf>
    <xf numFmtId="4" fontId="2" fillId="0" borderId="26"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68" applyFont="1" applyFill="1" applyBorder="1">
      <alignment/>
      <protection/>
    </xf>
    <xf numFmtId="0" fontId="5" fillId="0" borderId="0" xfId="68" applyFont="1">
      <alignment/>
      <protection/>
    </xf>
    <xf numFmtId="0" fontId="5" fillId="0" borderId="0" xfId="68" applyFont="1" applyAlignment="1">
      <alignment horizontal="center"/>
      <protection/>
    </xf>
    <xf numFmtId="0" fontId="5" fillId="0" borderId="0" xfId="68" applyFont="1" applyFill="1" applyBorder="1" applyAlignment="1">
      <alignment horizontal="center"/>
      <protection/>
    </xf>
    <xf numFmtId="0" fontId="5" fillId="0" borderId="0" xfId="68" applyFont="1" applyFill="1" applyBorder="1">
      <alignment/>
      <protection/>
    </xf>
    <xf numFmtId="0" fontId="5" fillId="0" borderId="0" xfId="68" applyFont="1" applyBorder="1">
      <alignment/>
      <protection/>
    </xf>
    <xf numFmtId="0" fontId="5" fillId="0" borderId="0" xfId="68" applyFont="1" applyBorder="1" applyAlignment="1">
      <alignment horizontal="center"/>
      <protection/>
    </xf>
    <xf numFmtId="0" fontId="67" fillId="33" borderId="18" xfId="68" applyFont="1" applyFill="1" applyBorder="1" applyAlignment="1">
      <alignment horizontal="center"/>
      <protection/>
    </xf>
    <xf numFmtId="0" fontId="67" fillId="33" borderId="18" xfId="68" applyFont="1" applyFill="1" applyBorder="1" applyAlignment="1">
      <alignment horizontal="center" vertical="center" wrapText="1"/>
      <protection/>
    </xf>
    <xf numFmtId="0" fontId="67" fillId="33" borderId="14" xfId="68" applyFont="1" applyFill="1" applyBorder="1" applyAlignment="1">
      <alignment horizontal="center" vertical="center" wrapText="1"/>
      <protection/>
    </xf>
    <xf numFmtId="165" fontId="5" fillId="0" borderId="17" xfId="60" applyNumberFormat="1" applyFont="1" applyFill="1" applyBorder="1" applyAlignment="1" quotePrefix="1">
      <alignment horizontal="left"/>
    </xf>
    <xf numFmtId="165" fontId="5" fillId="0" borderId="14" xfId="60" applyNumberFormat="1" applyFont="1" applyFill="1" applyBorder="1" applyAlignment="1" quotePrefix="1">
      <alignment horizontal="left"/>
    </xf>
    <xf numFmtId="168" fontId="5" fillId="0" borderId="19" xfId="60" applyNumberFormat="1" applyFont="1" applyFill="1" applyBorder="1" applyAlignment="1" quotePrefix="1">
      <alignment horizontal="left"/>
    </xf>
    <xf numFmtId="168" fontId="5" fillId="0" borderId="16" xfId="60" applyNumberFormat="1" applyFont="1" applyFill="1" applyBorder="1" applyAlignment="1" quotePrefix="1">
      <alignment horizontal="left"/>
    </xf>
    <xf numFmtId="174" fontId="6" fillId="0" borderId="15" xfId="0" applyNumberFormat="1" applyFont="1" applyFill="1" applyBorder="1" applyAlignment="1">
      <alignment horizontal="right"/>
    </xf>
    <xf numFmtId="174" fontId="6" fillId="0" borderId="16" xfId="0" applyNumberFormat="1" applyFont="1" applyFill="1" applyBorder="1" applyAlignment="1">
      <alignment horizontal="right"/>
    </xf>
    <xf numFmtId="0" fontId="6" fillId="0" borderId="0" xfId="0" applyFont="1" applyFill="1" applyBorder="1" applyAlignment="1">
      <alignment horizontal="right"/>
    </xf>
    <xf numFmtId="10" fontId="6" fillId="0" borderId="15" xfId="60" applyNumberFormat="1" applyFont="1" applyFill="1" applyBorder="1" applyAlignment="1">
      <alignment horizontal="right"/>
    </xf>
    <xf numFmtId="171" fontId="6" fillId="0" borderId="15" xfId="0" applyNumberFormat="1" applyFont="1" applyFill="1" applyBorder="1" applyAlignment="1">
      <alignment horizontal="center"/>
    </xf>
    <xf numFmtId="14" fontId="6" fillId="0" borderId="0" xfId="0" applyNumberFormat="1" applyFont="1" applyFill="1" applyBorder="1" applyAlignment="1">
      <alignment horizontal="center"/>
    </xf>
    <xf numFmtId="169" fontId="6" fillId="0" borderId="15" xfId="60" applyNumberFormat="1" applyFont="1" applyFill="1" applyBorder="1" applyAlignment="1">
      <alignment horizontal="center"/>
    </xf>
    <xf numFmtId="0" fontId="6" fillId="0" borderId="21" xfId="0" applyFont="1" applyFill="1" applyBorder="1" applyAlignment="1">
      <alignment horizontal="center"/>
    </xf>
    <xf numFmtId="10" fontId="6" fillId="0" borderId="21" xfId="91" applyNumberFormat="1" applyFont="1" applyFill="1" applyBorder="1" applyAlignment="1">
      <alignment horizontal="right"/>
    </xf>
    <xf numFmtId="10" fontId="6" fillId="0" borderId="0" xfId="93" applyNumberFormat="1" applyFont="1" applyFill="1" applyBorder="1" applyAlignment="1">
      <alignment horizontal="right"/>
    </xf>
    <xf numFmtId="10" fontId="6" fillId="0" borderId="0" xfId="95" applyNumberFormat="1" applyFont="1" applyFill="1" applyBorder="1" applyAlignment="1">
      <alignment horizontal="right"/>
    </xf>
    <xf numFmtId="0" fontId="0" fillId="0" borderId="13" xfId="0" applyBorder="1" applyAlignment="1">
      <alignment/>
    </xf>
    <xf numFmtId="4" fontId="67" fillId="33" borderId="27" xfId="69" applyNumberFormat="1" applyFont="1" applyFill="1" applyBorder="1" applyAlignment="1">
      <alignment horizontal="center"/>
      <protection/>
    </xf>
    <xf numFmtId="0" fontId="0" fillId="0" borderId="14"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68" fillId="35" borderId="15" xfId="0" applyFont="1" applyFill="1" applyBorder="1" applyAlignment="1">
      <alignment horizontal="center"/>
    </xf>
    <xf numFmtId="0" fontId="0" fillId="35" borderId="15" xfId="0" applyFill="1" applyBorder="1" applyAlignment="1">
      <alignment horizontal="center"/>
    </xf>
    <xf numFmtId="0" fontId="0" fillId="35" borderId="15" xfId="0" applyFill="1" applyBorder="1" applyAlignment="1">
      <alignment horizontal="center" vertical="center" wrapText="1"/>
    </xf>
    <xf numFmtId="0" fontId="0" fillId="35" borderId="15" xfId="0" applyFill="1" applyBorder="1" applyAlignment="1">
      <alignment horizontal="left" vertical="center" wrapText="1"/>
    </xf>
    <xf numFmtId="0" fontId="68" fillId="0" borderId="15" xfId="0" applyFont="1" applyBorder="1" applyAlignment="1">
      <alignment horizontal="center"/>
    </xf>
    <xf numFmtId="0" fontId="0" fillId="0" borderId="15" xfId="0" applyBorder="1" applyAlignment="1">
      <alignment horizontal="left" vertical="center" wrapText="1"/>
    </xf>
    <xf numFmtId="0" fontId="0" fillId="0" borderId="15" xfId="0" applyBorder="1" applyAlignment="1">
      <alignment horizontal="center" vertical="center"/>
    </xf>
    <xf numFmtId="0" fontId="68" fillId="35" borderId="16" xfId="0" applyFont="1" applyFill="1" applyBorder="1" applyAlignment="1">
      <alignment horizontal="center" vertical="center" wrapText="1"/>
    </xf>
    <xf numFmtId="0" fontId="0" fillId="35" borderId="16" xfId="0" applyFill="1" applyBorder="1" applyAlignment="1">
      <alignment horizontal="center" vertical="center" wrapText="1"/>
    </xf>
    <xf numFmtId="2" fontId="0" fillId="0" borderId="0" xfId="0" applyNumberFormat="1" applyAlignment="1">
      <alignment/>
    </xf>
    <xf numFmtId="0" fontId="67" fillId="33" borderId="18" xfId="0" applyFont="1" applyFill="1" applyBorder="1" applyAlignment="1">
      <alignment horizontal="center"/>
    </xf>
    <xf numFmtId="0" fontId="67" fillId="33" borderId="23" xfId="0" applyFont="1" applyFill="1" applyBorder="1" applyAlignment="1">
      <alignment horizontal="center"/>
    </xf>
    <xf numFmtId="2" fontId="5" fillId="0" borderId="13" xfId="0" applyNumberFormat="1" applyFont="1" applyFill="1" applyBorder="1" applyAlignment="1">
      <alignment/>
    </xf>
    <xf numFmtId="2" fontId="2" fillId="0" borderId="0" xfId="0" applyNumberFormat="1" applyFont="1" applyAlignment="1">
      <alignment/>
    </xf>
    <xf numFmtId="2" fontId="5" fillId="34" borderId="0" xfId="0" applyNumberFormat="1" applyFont="1" applyFill="1" applyBorder="1" applyAlignment="1">
      <alignment/>
    </xf>
    <xf numFmtId="2" fontId="2" fillId="0" borderId="26" xfId="0" applyNumberFormat="1" applyFont="1" applyBorder="1" applyAlignment="1">
      <alignment/>
    </xf>
    <xf numFmtId="2" fontId="2" fillId="34" borderId="0" xfId="0" applyNumberFormat="1" applyFont="1" applyFill="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69" fillId="33" borderId="0" xfId="0" applyNumberFormat="1" applyFont="1" applyFill="1" applyAlignment="1">
      <alignment/>
    </xf>
    <xf numFmtId="4" fontId="0" fillId="0" borderId="0" xfId="0" applyNumberFormat="1" applyAlignment="1">
      <alignment/>
    </xf>
    <xf numFmtId="2" fontId="67" fillId="33" borderId="0" xfId="0" applyNumberFormat="1" applyFont="1" applyFill="1" applyBorder="1" applyAlignment="1">
      <alignment/>
    </xf>
    <xf numFmtId="2" fontId="2" fillId="34" borderId="0" xfId="60" applyNumberFormat="1" applyFont="1" applyFill="1" applyAlignment="1">
      <alignment/>
    </xf>
    <xf numFmtId="174" fontId="6" fillId="0" borderId="0" xfId="0" applyNumberFormat="1" applyFont="1" applyFill="1" applyBorder="1" applyAlignment="1">
      <alignment horizontal="right"/>
    </xf>
    <xf numFmtId="179" fontId="5" fillId="34" borderId="0" xfId="60" applyNumberFormat="1" applyFont="1" applyFill="1" applyBorder="1" applyAlignment="1">
      <alignment/>
    </xf>
    <xf numFmtId="4" fontId="2" fillId="0" borderId="26" xfId="0" applyNumberFormat="1" applyFont="1" applyFill="1" applyBorder="1" applyAlignment="1">
      <alignment/>
    </xf>
    <xf numFmtId="0" fontId="5" fillId="0" borderId="14" xfId="0" applyFont="1" applyFill="1" applyBorder="1" applyAlignment="1">
      <alignment/>
    </xf>
    <xf numFmtId="177" fontId="6" fillId="0" borderId="14" xfId="0" applyNumberFormat="1" applyFont="1" applyFill="1" applyBorder="1" applyAlignment="1">
      <alignment horizontal="center"/>
    </xf>
    <xf numFmtId="177" fontId="6" fillId="0" borderId="15" xfId="0" applyNumberFormat="1" applyFont="1" applyFill="1" applyBorder="1" applyAlignment="1">
      <alignment horizontal="center"/>
    </xf>
    <xf numFmtId="0" fontId="0" fillId="0" borderId="14" xfId="0" applyFill="1" applyBorder="1" applyAlignment="1">
      <alignment/>
    </xf>
    <xf numFmtId="0" fontId="67" fillId="33" borderId="14" xfId="0" applyFont="1" applyFill="1" applyBorder="1" applyAlignment="1" quotePrefix="1">
      <alignment horizontal="center"/>
    </xf>
    <xf numFmtId="0" fontId="67" fillId="33" borderId="16" xfId="0" applyFont="1" applyFill="1" applyBorder="1" applyAlignment="1" quotePrefix="1">
      <alignment horizontal="center"/>
    </xf>
    <xf numFmtId="167" fontId="6" fillId="0" borderId="14" xfId="0" applyNumberFormat="1" applyFont="1" applyFill="1" applyBorder="1" applyAlignment="1">
      <alignment horizontal="right"/>
    </xf>
    <xf numFmtId="10" fontId="6" fillId="0" borderId="21" xfId="91" applyNumberFormat="1" applyFont="1" applyFill="1" applyBorder="1" applyAlignment="1">
      <alignment/>
    </xf>
    <xf numFmtId="10" fontId="5" fillId="0" borderId="15" xfId="91" applyNumberFormat="1" applyFont="1" applyFill="1" applyBorder="1" applyAlignment="1">
      <alignment/>
    </xf>
    <xf numFmtId="10" fontId="6" fillId="0" borderId="18" xfId="91" applyNumberFormat="1" applyFont="1" applyFill="1" applyBorder="1" applyAlignment="1">
      <alignment/>
    </xf>
    <xf numFmtId="10" fontId="5" fillId="0" borderId="14" xfId="91" applyNumberFormat="1" applyFont="1" applyFill="1" applyBorder="1" applyAlignment="1">
      <alignment/>
    </xf>
    <xf numFmtId="10" fontId="6" fillId="0" borderId="23" xfId="91" applyNumberFormat="1" applyFont="1" applyFill="1" applyBorder="1" applyAlignment="1">
      <alignment/>
    </xf>
    <xf numFmtId="10" fontId="67" fillId="33" borderId="14" xfId="91" applyNumberFormat="1" applyFont="1" applyFill="1" applyBorder="1" applyAlignment="1">
      <alignment horizontal="right"/>
    </xf>
    <xf numFmtId="10" fontId="67" fillId="33" borderId="16" xfId="91" applyNumberFormat="1" applyFont="1" applyFill="1" applyBorder="1" applyAlignment="1">
      <alignment horizontal="right"/>
    </xf>
    <xf numFmtId="0" fontId="6" fillId="0" borderId="21" xfId="0" applyFont="1" applyFill="1" applyBorder="1" applyAlignment="1">
      <alignment horizontal="left" wrapText="1"/>
    </xf>
    <xf numFmtId="0" fontId="6" fillId="0" borderId="23" xfId="0" applyFont="1" applyFill="1" applyBorder="1" applyAlignment="1">
      <alignment/>
    </xf>
    <xf numFmtId="0" fontId="67" fillId="33" borderId="27" xfId="69" applyFont="1" applyFill="1" applyBorder="1" applyAlignment="1">
      <alignment horizontal="left"/>
      <protection/>
    </xf>
    <xf numFmtId="0" fontId="17" fillId="0" borderId="24" xfId="69" applyFont="1" applyFill="1" applyBorder="1" applyAlignment="1">
      <alignment horizontal="left"/>
      <protection/>
    </xf>
    <xf numFmtId="14" fontId="6" fillId="0" borderId="0" xfId="0" applyNumberFormat="1" applyFont="1" applyFill="1" applyBorder="1" applyAlignment="1">
      <alignment horizontal="left"/>
    </xf>
    <xf numFmtId="14" fontId="6" fillId="0" borderId="13" xfId="0" applyNumberFormat="1" applyFont="1" applyFill="1" applyBorder="1" applyAlignment="1">
      <alignment horizontal="center"/>
    </xf>
    <xf numFmtId="0" fontId="5" fillId="0" borderId="0" xfId="0"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5" fillId="0" borderId="14" xfId="0" applyNumberFormat="1" applyFont="1" applyFill="1" applyBorder="1" applyAlignment="1">
      <alignment horizontal="right"/>
    </xf>
    <xf numFmtId="3" fontId="6" fillId="0" borderId="15" xfId="60" applyNumberFormat="1" applyFont="1" applyFill="1" applyBorder="1" applyAlignment="1">
      <alignment horizontal="right"/>
    </xf>
    <xf numFmtId="3" fontId="0" fillId="0" borderId="0" xfId="0" applyNumberFormat="1" applyAlignment="1">
      <alignment/>
    </xf>
    <xf numFmtId="0" fontId="5" fillId="0" borderId="13" xfId="0" applyFont="1" applyFill="1" applyBorder="1" applyAlignment="1">
      <alignment horizontal="right"/>
    </xf>
    <xf numFmtId="0" fontId="0" fillId="0" borderId="25"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13" xfId="0" applyFont="1" applyFill="1" applyBorder="1" applyAlignment="1">
      <alignment horizontal="center"/>
    </xf>
    <xf numFmtId="174" fontId="6" fillId="0" borderId="14" xfId="0" applyNumberFormat="1" applyFont="1" applyFill="1" applyBorder="1" applyAlignment="1">
      <alignment horizontal="right"/>
    </xf>
    <xf numFmtId="174" fontId="6" fillId="0" borderId="15" xfId="60" applyNumberFormat="1" applyFont="1" applyFill="1" applyBorder="1" applyAlignment="1">
      <alignment horizontal="right"/>
    </xf>
    <xf numFmtId="0" fontId="0" fillId="0" borderId="0" xfId="0" applyFill="1" applyBorder="1" applyAlignment="1">
      <alignment horizontal="center"/>
    </xf>
    <xf numFmtId="0" fontId="0" fillId="0" borderId="13" xfId="0" applyFill="1" applyBorder="1" applyAlignment="1">
      <alignment horizontal="center"/>
    </xf>
    <xf numFmtId="10" fontId="6" fillId="0" borderId="15" xfId="0" applyNumberFormat="1" applyFont="1" applyFill="1" applyBorder="1" applyAlignment="1">
      <alignment horizontal="right"/>
    </xf>
    <xf numFmtId="3" fontId="6" fillId="0" borderId="15" xfId="0" applyNumberFormat="1" applyFont="1" applyFill="1" applyBorder="1" applyAlignment="1">
      <alignment/>
    </xf>
    <xf numFmtId="3" fontId="6" fillId="0" borderId="15" xfId="0" applyNumberFormat="1" applyFont="1" applyFill="1" applyBorder="1" applyAlignment="1">
      <alignment horizontal="center"/>
    </xf>
    <xf numFmtId="3" fontId="5" fillId="0" borderId="13"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15" xfId="0" applyNumberFormat="1" applyFont="1" applyFill="1" applyBorder="1" applyAlignment="1">
      <alignment horizontal="right"/>
    </xf>
    <xf numFmtId="3" fontId="0" fillId="0" borderId="0" xfId="0" applyNumberFormat="1" applyAlignment="1">
      <alignment horizontal="right"/>
    </xf>
    <xf numFmtId="3" fontId="0" fillId="0" borderId="25" xfId="0" applyNumberFormat="1" applyBorder="1" applyAlignment="1">
      <alignment horizontal="right"/>
    </xf>
    <xf numFmtId="3" fontId="0" fillId="0" borderId="0" xfId="0" applyNumberFormat="1" applyBorder="1" applyAlignment="1">
      <alignment horizontal="right"/>
    </xf>
    <xf numFmtId="10" fontId="5" fillId="0" borderId="13" xfId="0" applyNumberFormat="1" applyFont="1" applyFill="1" applyBorder="1" applyAlignment="1">
      <alignment/>
    </xf>
    <xf numFmtId="10" fontId="5" fillId="0" borderId="14" xfId="0" applyNumberFormat="1" applyFont="1" applyFill="1" applyBorder="1" applyAlignment="1">
      <alignment horizontal="right"/>
    </xf>
    <xf numFmtId="10" fontId="0" fillId="0" borderId="0" xfId="0" applyNumberFormat="1" applyAlignment="1">
      <alignment/>
    </xf>
    <xf numFmtId="174" fontId="5" fillId="0" borderId="13" xfId="0" applyNumberFormat="1" applyFont="1" applyFill="1" applyBorder="1" applyAlignment="1">
      <alignment/>
    </xf>
    <xf numFmtId="174" fontId="5" fillId="0" borderId="0" xfId="0" applyNumberFormat="1" applyFont="1" applyFill="1" applyBorder="1" applyAlignment="1">
      <alignment/>
    </xf>
    <xf numFmtId="174" fontId="0" fillId="0" borderId="0" xfId="0" applyNumberFormat="1" applyAlignment="1">
      <alignment/>
    </xf>
    <xf numFmtId="0" fontId="6" fillId="0" borderId="16" xfId="0" applyFont="1" applyFill="1" applyBorder="1" applyAlignment="1">
      <alignment horizontal="center"/>
    </xf>
    <xf numFmtId="174" fontId="6" fillId="0" borderId="16"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13"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25" xfId="0" applyNumberFormat="1" applyFont="1" applyFill="1" applyBorder="1" applyAlignment="1">
      <alignment horizontal="center"/>
    </xf>
    <xf numFmtId="2" fontId="0" fillId="0" borderId="0" xfId="0" applyNumberFormat="1" applyAlignment="1">
      <alignment horizontal="center"/>
    </xf>
    <xf numFmtId="0" fontId="5" fillId="0" borderId="21" xfId="0" applyFont="1" applyFill="1" applyBorder="1" applyAlignment="1">
      <alignment wrapText="1"/>
    </xf>
    <xf numFmtId="0" fontId="5" fillId="0" borderId="21" xfId="0" applyFont="1" applyFill="1" applyBorder="1" applyAlignment="1">
      <alignment vertical="top" wrapText="1"/>
    </xf>
    <xf numFmtId="15" fontId="14" fillId="0" borderId="28" xfId="67" applyNumberFormat="1" applyFont="1" applyFill="1" applyBorder="1" applyAlignment="1">
      <alignment horizontal="right"/>
      <protection/>
    </xf>
    <xf numFmtId="15" fontId="14" fillId="0" borderId="29" xfId="67" applyNumberFormat="1" applyFont="1" applyFill="1" applyBorder="1" applyAlignment="1">
      <alignment horizontal="right"/>
      <protection/>
    </xf>
    <xf numFmtId="0" fontId="19" fillId="36" borderId="18" xfId="0" applyFont="1" applyFill="1" applyBorder="1" applyAlignment="1">
      <alignment horizontal="left"/>
    </xf>
    <xf numFmtId="0" fontId="19" fillId="36" borderId="25" xfId="0" applyFont="1" applyFill="1" applyBorder="1" applyAlignment="1">
      <alignment horizontal="left"/>
    </xf>
    <xf numFmtId="0" fontId="18" fillId="36" borderId="25" xfId="0" applyFont="1" applyFill="1" applyBorder="1" applyAlignment="1">
      <alignment/>
    </xf>
    <xf numFmtId="0" fontId="18" fillId="36" borderId="17" xfId="0" applyFont="1" applyFill="1" applyBorder="1" applyAlignment="1">
      <alignment/>
    </xf>
    <xf numFmtId="0" fontId="19" fillId="36" borderId="18" xfId="0" applyFont="1" applyFill="1" applyBorder="1" applyAlignment="1">
      <alignment wrapText="1"/>
    </xf>
    <xf numFmtId="0" fontId="19" fillId="36" borderId="25" xfId="0" applyFont="1" applyFill="1" applyBorder="1" applyAlignment="1">
      <alignment wrapText="1"/>
    </xf>
    <xf numFmtId="0" fontId="19" fillId="36" borderId="17" xfId="0" applyFont="1" applyFill="1" applyBorder="1" applyAlignment="1">
      <alignment wrapText="1"/>
    </xf>
    <xf numFmtId="0" fontId="18" fillId="36" borderId="21" xfId="0" applyFont="1" applyFill="1" applyBorder="1" applyAlignment="1">
      <alignment/>
    </xf>
    <xf numFmtId="0" fontId="18" fillId="36" borderId="0" xfId="0" applyFont="1" applyFill="1" applyBorder="1" applyAlignment="1">
      <alignment/>
    </xf>
    <xf numFmtId="0" fontId="18" fillId="36" borderId="22" xfId="0" applyFont="1" applyFill="1" applyBorder="1" applyAlignment="1">
      <alignment/>
    </xf>
    <xf numFmtId="0" fontId="19" fillId="36" borderId="23" xfId="0" applyFont="1" applyFill="1" applyBorder="1" applyAlignment="1">
      <alignment wrapText="1"/>
    </xf>
    <xf numFmtId="0" fontId="19" fillId="36" borderId="13" xfId="0" applyFont="1" applyFill="1" applyBorder="1" applyAlignment="1">
      <alignment wrapText="1"/>
    </xf>
    <xf numFmtId="0" fontId="19" fillId="36" borderId="19" xfId="0" applyFont="1" applyFill="1" applyBorder="1" applyAlignment="1">
      <alignment wrapText="1"/>
    </xf>
    <xf numFmtId="169" fontId="6" fillId="0" borderId="14" xfId="60" applyNumberFormat="1" applyFont="1" applyFill="1" applyBorder="1" applyAlignment="1">
      <alignment horizontal="right"/>
    </xf>
    <xf numFmtId="170" fontId="6" fillId="0" borderId="16" xfId="60" applyNumberFormat="1" applyFont="1" applyFill="1" applyBorder="1" applyAlignment="1">
      <alignment horizontal="right"/>
    </xf>
    <xf numFmtId="170" fontId="6" fillId="0" borderId="16" xfId="39" applyNumberFormat="1" applyFont="1" applyFill="1" applyBorder="1" applyAlignment="1">
      <alignment horizontal="right"/>
    </xf>
    <xf numFmtId="170" fontId="0" fillId="0" borderId="0" xfId="0" applyNumberFormat="1" applyFont="1" applyAlignment="1">
      <alignment/>
    </xf>
    <xf numFmtId="170" fontId="6" fillId="0" borderId="14" xfId="44" applyNumberFormat="1" applyFont="1" applyFill="1" applyBorder="1" applyAlignment="1">
      <alignment horizontal="right"/>
    </xf>
    <xf numFmtId="170" fontId="6" fillId="0" borderId="15" xfId="44" applyNumberFormat="1" applyFont="1" applyFill="1" applyBorder="1" applyAlignment="1">
      <alignment horizontal="right"/>
    </xf>
    <xf numFmtId="0" fontId="6" fillId="0" borderId="18" xfId="72" applyFont="1" applyFill="1" applyBorder="1" applyAlignment="1">
      <alignment/>
      <protection/>
    </xf>
    <xf numFmtId="0" fontId="6" fillId="0" borderId="25" xfId="72" applyFont="1" applyFill="1" applyBorder="1" applyAlignment="1">
      <alignment/>
      <protection/>
    </xf>
    <xf numFmtId="171" fontId="6" fillId="0" borderId="15" xfId="83" applyNumberFormat="1" applyFont="1" applyFill="1" applyBorder="1" applyAlignment="1">
      <alignment/>
    </xf>
    <xf numFmtId="170" fontId="6" fillId="0" borderId="15" xfId="42" applyNumberFormat="1" applyFont="1" applyFill="1" applyBorder="1" applyAlignment="1">
      <alignment horizontal="right"/>
    </xf>
    <xf numFmtId="171" fontId="6" fillId="0" borderId="16" xfId="83" applyNumberFormat="1" applyFont="1" applyFill="1" applyBorder="1" applyAlignment="1">
      <alignment/>
    </xf>
    <xf numFmtId="0" fontId="19" fillId="36" borderId="14" xfId="0" applyFont="1" applyFill="1" applyBorder="1" applyAlignment="1">
      <alignment horizontal="center"/>
    </xf>
    <xf numFmtId="0" fontId="19" fillId="36" borderId="14" xfId="0" applyFont="1" applyFill="1" applyBorder="1" applyAlignment="1">
      <alignment horizontal="center" wrapText="1"/>
    </xf>
    <xf numFmtId="0" fontId="19" fillId="36" borderId="19" xfId="0" applyFont="1" applyFill="1" applyBorder="1" applyAlignment="1">
      <alignment horizontal="center"/>
    </xf>
    <xf numFmtId="0" fontId="19" fillId="36" borderId="16" xfId="0" applyFont="1" applyFill="1" applyBorder="1" applyAlignment="1">
      <alignment horizontal="center"/>
    </xf>
    <xf numFmtId="0" fontId="19" fillId="36" borderId="15" xfId="0" applyFont="1" applyFill="1" applyBorder="1" applyAlignment="1">
      <alignment horizontal="center"/>
    </xf>
    <xf numFmtId="169" fontId="6" fillId="0" borderId="15" xfId="48" applyNumberFormat="1" applyFont="1" applyFill="1" applyBorder="1" applyAlignment="1" quotePrefix="1">
      <alignment horizontal="right"/>
    </xf>
    <xf numFmtId="169" fontId="6" fillId="0" borderId="21" xfId="48" applyNumberFormat="1" applyFont="1" applyFill="1" applyBorder="1" applyAlignment="1" quotePrefix="1">
      <alignment horizontal="right"/>
    </xf>
    <xf numFmtId="167" fontId="6" fillId="0" borderId="18" xfId="60" applyFont="1" applyFill="1" applyBorder="1" applyAlignment="1" quotePrefix="1">
      <alignment horizontal="right"/>
    </xf>
    <xf numFmtId="167" fontId="6" fillId="0" borderId="14" xfId="60" applyFont="1" applyFill="1" applyBorder="1" applyAlignment="1" quotePrefix="1">
      <alignment horizontal="right"/>
    </xf>
    <xf numFmtId="169" fontId="6" fillId="0" borderId="15" xfId="60" applyNumberFormat="1" applyFont="1" applyFill="1" applyBorder="1" applyAlignment="1" quotePrefix="1">
      <alignment horizontal="right"/>
    </xf>
    <xf numFmtId="169" fontId="6" fillId="0" borderId="21" xfId="60" applyNumberFormat="1" applyFont="1" applyFill="1" applyBorder="1" applyAlignment="1" quotePrefix="1">
      <alignment horizontal="right"/>
    </xf>
    <xf numFmtId="167" fontId="6" fillId="0" borderId="21" xfId="60" applyFont="1" applyFill="1" applyBorder="1" applyAlignment="1" quotePrefix="1">
      <alignment horizontal="right"/>
    </xf>
    <xf numFmtId="167" fontId="6" fillId="0" borderId="15" xfId="60" applyFont="1" applyFill="1" applyBorder="1" applyAlignment="1" quotePrefix="1">
      <alignment horizontal="right"/>
    </xf>
    <xf numFmtId="0" fontId="0" fillId="0" borderId="20" xfId="0" applyFont="1" applyFill="1" applyBorder="1" applyAlignment="1">
      <alignment/>
    </xf>
    <xf numFmtId="169" fontId="6" fillId="0" borderId="27" xfId="40" applyNumberFormat="1" applyFont="1" applyFill="1" applyBorder="1" applyAlignment="1" quotePrefix="1">
      <alignment horizontal="right"/>
    </xf>
    <xf numFmtId="167" fontId="6" fillId="0" borderId="24" xfId="60" applyFont="1" applyFill="1" applyBorder="1" applyAlignment="1" quotePrefix="1">
      <alignment horizontal="right"/>
    </xf>
    <xf numFmtId="167" fontId="6" fillId="0" borderId="27" xfId="60" applyFont="1" applyFill="1" applyBorder="1" applyAlignment="1" quotePrefix="1">
      <alignment horizontal="right"/>
    </xf>
    <xf numFmtId="0" fontId="0" fillId="0" borderId="0" xfId="0" applyFont="1" applyAlignment="1">
      <alignment/>
    </xf>
    <xf numFmtId="0" fontId="18" fillId="36" borderId="17" xfId="0" applyFont="1" applyFill="1" applyBorder="1" applyAlignment="1">
      <alignment/>
    </xf>
    <xf numFmtId="0" fontId="19" fillId="36" borderId="21" xfId="0" applyFont="1" applyFill="1" applyBorder="1" applyAlignment="1">
      <alignment horizontal="center"/>
    </xf>
    <xf numFmtId="0" fontId="18" fillId="36" borderId="22" xfId="0" applyFont="1" applyFill="1" applyBorder="1" applyAlignment="1">
      <alignment/>
    </xf>
    <xf numFmtId="0" fontId="19" fillId="36" borderId="22" xfId="0" applyFont="1" applyFill="1" applyBorder="1" applyAlignment="1">
      <alignment horizontal="center"/>
    </xf>
    <xf numFmtId="165" fontId="6" fillId="0" borderId="22" xfId="60" applyNumberFormat="1" applyFont="1" applyFill="1" applyBorder="1" applyAlignment="1" quotePrefix="1">
      <alignment horizontal="left"/>
    </xf>
    <xf numFmtId="0" fontId="19" fillId="36" borderId="18" xfId="0" applyFont="1" applyFill="1" applyBorder="1" applyAlignment="1">
      <alignment/>
    </xf>
    <xf numFmtId="168" fontId="6" fillId="0" borderId="15" xfId="60" applyNumberFormat="1" applyFont="1" applyFill="1" applyBorder="1" applyAlignment="1">
      <alignment horizontal="right"/>
    </xf>
    <xf numFmtId="0" fontId="19" fillId="36" borderId="23" xfId="0" applyFont="1" applyFill="1" applyBorder="1" applyAlignment="1">
      <alignment horizontal="center"/>
    </xf>
    <xf numFmtId="0" fontId="18" fillId="36" borderId="19" xfId="0" applyFont="1" applyFill="1" applyBorder="1" applyAlignment="1">
      <alignment/>
    </xf>
    <xf numFmtId="0" fontId="19" fillId="0" borderId="18" xfId="0" applyFont="1" applyFill="1" applyBorder="1" applyAlignment="1">
      <alignment horizontal="center"/>
    </xf>
    <xf numFmtId="0" fontId="18" fillId="0" borderId="17" xfId="0" applyFont="1" applyFill="1" applyBorder="1" applyAlignment="1">
      <alignment/>
    </xf>
    <xf numFmtId="0" fontId="19" fillId="0" borderId="17" xfId="0" applyFont="1" applyFill="1" applyBorder="1" applyAlignment="1">
      <alignment horizontal="center"/>
    </xf>
    <xf numFmtId="0" fontId="19" fillId="0" borderId="14" xfId="0" applyFont="1" applyFill="1" applyBorder="1" applyAlignment="1">
      <alignment horizontal="center"/>
    </xf>
    <xf numFmtId="165" fontId="6" fillId="0" borderId="15" xfId="60" applyNumberFormat="1" applyFont="1" applyFill="1" applyBorder="1" applyAlignment="1" quotePrefix="1">
      <alignment horizontal="left"/>
    </xf>
    <xf numFmtId="168" fontId="6" fillId="0" borderId="15" xfId="60" applyNumberFormat="1" applyFont="1" applyFill="1" applyBorder="1" applyAlignment="1" quotePrefix="1">
      <alignment horizontal="left"/>
    </xf>
    <xf numFmtId="0" fontId="19" fillId="36" borderId="21" xfId="0" applyFont="1" applyFill="1" applyBorder="1" applyAlignment="1">
      <alignment/>
    </xf>
    <xf numFmtId="0" fontId="19" fillId="36" borderId="15" xfId="0" applyFont="1" applyFill="1" applyBorder="1" applyAlignment="1">
      <alignment horizontal="center" vertical="top"/>
    </xf>
    <xf numFmtId="168" fontId="6" fillId="0" borderId="14" xfId="43" applyFont="1" applyFill="1" applyBorder="1" applyAlignment="1">
      <alignment horizontal="left"/>
    </xf>
    <xf numFmtId="167" fontId="6" fillId="0" borderId="0" xfId="60" applyFont="1" applyFill="1" applyBorder="1" applyAlignment="1">
      <alignment horizontal="right"/>
    </xf>
    <xf numFmtId="173" fontId="6" fillId="0" borderId="18" xfId="43" applyNumberFormat="1" applyFont="1" applyFill="1" applyBorder="1" applyAlignment="1">
      <alignment horizontal="left"/>
    </xf>
    <xf numFmtId="167" fontId="6" fillId="0" borderId="14" xfId="60" applyFont="1" applyFill="1" applyBorder="1" applyAlignment="1">
      <alignment horizontal="right"/>
    </xf>
    <xf numFmtId="0" fontId="19" fillId="36" borderId="16" xfId="0" applyFont="1" applyFill="1" applyBorder="1" applyAlignment="1">
      <alignment horizontal="center" vertical="top"/>
    </xf>
    <xf numFmtId="168" fontId="6" fillId="0" borderId="15" xfId="43" applyFont="1" applyFill="1" applyBorder="1" applyAlignment="1">
      <alignment horizontal="left"/>
    </xf>
    <xf numFmtId="173" fontId="6" fillId="0" borderId="21" xfId="43" applyNumberFormat="1" applyFont="1" applyFill="1" applyBorder="1" applyAlignment="1">
      <alignment horizontal="left"/>
    </xf>
    <xf numFmtId="167" fontId="6" fillId="0" borderId="15" xfId="60" applyFont="1" applyFill="1" applyBorder="1" applyAlignment="1">
      <alignment horizontal="right"/>
    </xf>
    <xf numFmtId="168" fontId="6" fillId="0" borderId="14" xfId="47" applyNumberFormat="1" applyFont="1" applyFill="1" applyBorder="1" applyAlignment="1">
      <alignment horizontal="right" vertical="top"/>
    </xf>
    <xf numFmtId="168" fontId="6" fillId="0" borderId="14" xfId="47" applyNumberFormat="1" applyFont="1" applyFill="1" applyBorder="1" applyAlignment="1">
      <alignment horizontal="right"/>
    </xf>
    <xf numFmtId="168" fontId="6" fillId="0" borderId="15" xfId="47" applyNumberFormat="1" applyFont="1" applyFill="1" applyBorder="1" applyAlignment="1">
      <alignment horizontal="right"/>
    </xf>
    <xf numFmtId="168" fontId="6" fillId="0" borderId="16" xfId="47" applyNumberFormat="1" applyFont="1" applyFill="1" applyBorder="1" applyAlignment="1">
      <alignment horizontal="right"/>
    </xf>
    <xf numFmtId="0" fontId="5" fillId="0" borderId="25" xfId="65" applyFont="1" applyFill="1" applyBorder="1" applyAlignment="1">
      <alignment vertical="top" wrapText="1"/>
      <protection/>
    </xf>
    <xf numFmtId="173" fontId="6" fillId="0" borderId="27" xfId="60" applyNumberFormat="1" applyFont="1" applyFill="1" applyBorder="1" applyAlignment="1">
      <alignment horizontal="left"/>
    </xf>
    <xf numFmtId="167" fontId="6" fillId="0" borderId="20" xfId="60" applyFont="1" applyFill="1" applyBorder="1" applyAlignment="1" quotePrefix="1">
      <alignment horizontal="right"/>
    </xf>
    <xf numFmtId="173" fontId="6" fillId="0" borderId="24" xfId="60" applyNumberFormat="1" applyFont="1" applyFill="1" applyBorder="1" applyAlignment="1">
      <alignment horizontal="left"/>
    </xf>
    <xf numFmtId="0" fontId="5" fillId="0" borderId="0" xfId="65" applyFont="1" applyFill="1" applyBorder="1" applyAlignment="1">
      <alignment vertical="top" wrapText="1"/>
      <protection/>
    </xf>
    <xf numFmtId="0" fontId="19" fillId="37" borderId="14" xfId="0" applyFont="1" applyFill="1" applyBorder="1" applyAlignment="1">
      <alignment horizontal="center" vertical="center"/>
    </xf>
    <xf numFmtId="0" fontId="19" fillId="37" borderId="17" xfId="0" applyFont="1" applyFill="1" applyBorder="1" applyAlignment="1">
      <alignment horizontal="center" vertical="center" wrapText="1"/>
    </xf>
    <xf numFmtId="0" fontId="19" fillId="37" borderId="15" xfId="0" applyFont="1" applyFill="1" applyBorder="1" applyAlignment="1">
      <alignment horizontal="center"/>
    </xf>
    <xf numFmtId="0" fontId="19" fillId="37" borderId="16" xfId="0" applyFont="1" applyFill="1" applyBorder="1" applyAlignment="1">
      <alignment horizontal="center"/>
    </xf>
    <xf numFmtId="0" fontId="19" fillId="37" borderId="19" xfId="0" applyFont="1" applyFill="1" applyBorder="1" applyAlignment="1">
      <alignment horizontal="center"/>
    </xf>
    <xf numFmtId="0" fontId="0" fillId="0" borderId="17" xfId="0" applyFill="1" applyBorder="1" applyAlignment="1">
      <alignment/>
    </xf>
    <xf numFmtId="169" fontId="6" fillId="0" borderId="17" xfId="60" applyNumberFormat="1" applyFont="1" applyFill="1" applyBorder="1" applyAlignment="1">
      <alignment horizontal="right"/>
    </xf>
    <xf numFmtId="173" fontId="6" fillId="0" borderId="14" xfId="60" applyNumberFormat="1" applyFont="1" applyFill="1" applyBorder="1" applyAlignment="1">
      <alignment horizontal="right"/>
    </xf>
    <xf numFmtId="0" fontId="20" fillId="0" borderId="27" xfId="0" applyFont="1" applyBorder="1" applyAlignment="1">
      <alignment/>
    </xf>
    <xf numFmtId="0" fontId="16" fillId="0" borderId="27" xfId="0" applyFont="1" applyBorder="1" applyAlignment="1">
      <alignment/>
    </xf>
    <xf numFmtId="0" fontId="16" fillId="0" borderId="20" xfId="0" applyFont="1" applyBorder="1" applyAlignment="1">
      <alignment/>
    </xf>
    <xf numFmtId="0" fontId="0" fillId="0" borderId="19" xfId="0" applyFill="1" applyBorder="1" applyAlignment="1">
      <alignment/>
    </xf>
    <xf numFmtId="169" fontId="6" fillId="0" borderId="22" xfId="60" applyNumberFormat="1" applyFont="1" applyFill="1" applyBorder="1" applyAlignment="1">
      <alignment horizontal="right"/>
    </xf>
    <xf numFmtId="173" fontId="6" fillId="0" borderId="15" xfId="60" applyNumberFormat="1" applyFont="1" applyFill="1" applyBorder="1" applyAlignment="1">
      <alignment horizontal="right"/>
    </xf>
    <xf numFmtId="10" fontId="6" fillId="0" borderId="15" xfId="93" applyNumberFormat="1" applyFont="1" applyFill="1" applyBorder="1" applyAlignment="1">
      <alignment horizontal="center"/>
    </xf>
    <xf numFmtId="10" fontId="6" fillId="0" borderId="15" xfId="95" applyNumberFormat="1" applyFont="1" applyFill="1" applyBorder="1" applyAlignment="1">
      <alignment horizontal="center"/>
    </xf>
    <xf numFmtId="10" fontId="6" fillId="0" borderId="22" xfId="93" applyNumberFormat="1" applyFont="1" applyFill="1" applyBorder="1" applyAlignment="1">
      <alignment horizontal="center"/>
    </xf>
    <xf numFmtId="169" fontId="17" fillId="0" borderId="27" xfId="60" applyNumberFormat="1" applyFont="1" applyFill="1" applyBorder="1" applyAlignment="1">
      <alignment/>
    </xf>
    <xf numFmtId="167" fontId="17" fillId="0" borderId="27" xfId="60" applyFont="1" applyFill="1" applyBorder="1" applyAlignment="1">
      <alignment/>
    </xf>
    <xf numFmtId="10" fontId="6" fillId="0" borderId="16" xfId="93" applyNumberFormat="1" applyFont="1" applyFill="1" applyBorder="1" applyAlignment="1">
      <alignment horizontal="center"/>
    </xf>
    <xf numFmtId="10" fontId="6" fillId="0" borderId="16" xfId="95" applyNumberFormat="1" applyFont="1" applyFill="1" applyBorder="1" applyAlignment="1">
      <alignment horizontal="center"/>
    </xf>
    <xf numFmtId="10" fontId="6" fillId="0" borderId="19" xfId="93" applyNumberFormat="1" applyFont="1" applyFill="1" applyBorder="1" applyAlignment="1">
      <alignment horizontal="center"/>
    </xf>
    <xf numFmtId="169" fontId="17" fillId="0" borderId="0" xfId="60" applyNumberFormat="1" applyFont="1" applyBorder="1" applyAlignment="1">
      <alignment/>
    </xf>
    <xf numFmtId="9" fontId="17" fillId="0" borderId="0" xfId="0" applyNumberFormat="1" applyFont="1" applyBorder="1" applyAlignment="1">
      <alignment/>
    </xf>
    <xf numFmtId="10" fontId="6" fillId="0" borderId="27" xfId="93" applyNumberFormat="1" applyFont="1" applyFill="1" applyBorder="1" applyAlignment="1">
      <alignment horizontal="center"/>
    </xf>
    <xf numFmtId="10" fontId="6" fillId="0" borderId="27" xfId="95" applyNumberFormat="1" applyFont="1" applyFill="1" applyBorder="1" applyAlignment="1">
      <alignment horizontal="center"/>
    </xf>
    <xf numFmtId="10" fontId="6" fillId="0" borderId="20" xfId="93" applyNumberFormat="1" applyFont="1" applyFill="1" applyBorder="1" applyAlignment="1">
      <alignment horizontal="center"/>
    </xf>
    <xf numFmtId="0" fontId="19" fillId="0" borderId="0" xfId="0" applyFont="1" applyFill="1" applyBorder="1" applyAlignment="1">
      <alignment horizontal="center"/>
    </xf>
    <xf numFmtId="173" fontId="6" fillId="0" borderId="17" xfId="60" applyNumberFormat="1" applyFont="1" applyFill="1" applyBorder="1" applyAlignment="1">
      <alignment horizontal="right"/>
    </xf>
    <xf numFmtId="173" fontId="6" fillId="0" borderId="22" xfId="60" applyNumberFormat="1" applyFont="1" applyFill="1" applyBorder="1" applyAlignment="1">
      <alignment horizontal="right"/>
    </xf>
    <xf numFmtId="173" fontId="6" fillId="0" borderId="20" xfId="0" applyNumberFormat="1" applyFont="1" applyFill="1" applyBorder="1" applyAlignment="1">
      <alignment horizontal="left"/>
    </xf>
    <xf numFmtId="167" fontId="6" fillId="0" borderId="27" xfId="60" applyFont="1" applyFill="1" applyBorder="1" applyAlignment="1">
      <alignment horizontal="right"/>
    </xf>
    <xf numFmtId="173" fontId="6" fillId="0" borderId="27" xfId="0" applyNumberFormat="1" applyFont="1" applyFill="1" applyBorder="1" applyAlignment="1">
      <alignment horizontal="left"/>
    </xf>
    <xf numFmtId="168" fontId="6" fillId="0" borderId="14" xfId="41" applyFont="1" applyFill="1" applyBorder="1" applyAlignment="1">
      <alignment/>
    </xf>
    <xf numFmtId="167" fontId="6" fillId="0" borderId="14" xfId="60" applyFont="1" applyFill="1" applyBorder="1" applyAlignment="1">
      <alignment/>
    </xf>
    <xf numFmtId="0" fontId="17" fillId="0" borderId="14" xfId="0" applyFont="1" applyBorder="1" applyAlignment="1">
      <alignment/>
    </xf>
    <xf numFmtId="10" fontId="17" fillId="0" borderId="14" xfId="0" applyNumberFormat="1" applyFont="1" applyBorder="1" applyAlignment="1">
      <alignment horizontal="right"/>
    </xf>
    <xf numFmtId="168" fontId="6" fillId="0" borderId="15" xfId="41" applyFont="1" applyFill="1" applyBorder="1" applyAlignment="1">
      <alignment/>
    </xf>
    <xf numFmtId="167" fontId="6" fillId="0" borderId="15" xfId="60" applyFont="1" applyFill="1" applyBorder="1" applyAlignment="1">
      <alignment/>
    </xf>
    <xf numFmtId="0" fontId="17" fillId="0" borderId="15" xfId="0" applyFont="1" applyBorder="1" applyAlignment="1">
      <alignment/>
    </xf>
    <xf numFmtId="10" fontId="17" fillId="0" borderId="15" xfId="0" applyNumberFormat="1" applyFont="1" applyBorder="1" applyAlignment="1">
      <alignment horizontal="right"/>
    </xf>
    <xf numFmtId="0" fontId="17" fillId="0" borderId="16" xfId="0" applyFont="1" applyBorder="1" applyAlignment="1">
      <alignment/>
    </xf>
    <xf numFmtId="0" fontId="17" fillId="0" borderId="0" xfId="0" applyFont="1" applyBorder="1" applyAlignment="1">
      <alignment/>
    </xf>
    <xf numFmtId="10" fontId="17" fillId="0" borderId="0" xfId="0" applyNumberFormat="1" applyFont="1" applyBorder="1" applyAlignment="1">
      <alignment horizontal="right"/>
    </xf>
    <xf numFmtId="168" fontId="6" fillId="0" borderId="16" xfId="41" applyFont="1" applyFill="1" applyBorder="1" applyAlignment="1">
      <alignment/>
    </xf>
    <xf numFmtId="173" fontId="6" fillId="0" borderId="19" xfId="0" applyNumberFormat="1" applyFont="1" applyFill="1" applyBorder="1" applyAlignment="1">
      <alignment horizontal="left"/>
    </xf>
    <xf numFmtId="0" fontId="19" fillId="36" borderId="23" xfId="0" applyFont="1" applyFill="1" applyBorder="1" applyAlignment="1">
      <alignment/>
    </xf>
    <xf numFmtId="168" fontId="6" fillId="0" borderId="22" xfId="60" applyNumberFormat="1" applyFont="1" applyFill="1" applyBorder="1" applyAlignment="1">
      <alignment horizontal="center"/>
    </xf>
    <xf numFmtId="167" fontId="6" fillId="0" borderId="15" xfId="60" applyFont="1" applyFill="1" applyBorder="1" applyAlignment="1" quotePrefix="1">
      <alignment/>
    </xf>
    <xf numFmtId="169" fontId="6" fillId="0" borderId="14" xfId="0" applyNumberFormat="1" applyFont="1" applyFill="1" applyBorder="1" applyAlignment="1">
      <alignment horizontal="center"/>
    </xf>
    <xf numFmtId="167" fontId="6" fillId="0" borderId="22" xfId="60" applyFont="1" applyFill="1" applyBorder="1" applyAlignment="1" quotePrefix="1">
      <alignment/>
    </xf>
    <xf numFmtId="173" fontId="6" fillId="0" borderId="14" xfId="60" applyNumberFormat="1" applyFont="1" applyFill="1" applyBorder="1" applyAlignment="1" quotePrefix="1">
      <alignment/>
    </xf>
    <xf numFmtId="167" fontId="6" fillId="0" borderId="14" xfId="60" applyFont="1" applyFill="1" applyBorder="1" applyAlignment="1" quotePrefix="1">
      <alignment/>
    </xf>
    <xf numFmtId="169" fontId="6" fillId="0" borderId="15" xfId="0" applyNumberFormat="1" applyFont="1" applyFill="1" applyBorder="1" applyAlignment="1">
      <alignment horizontal="center"/>
    </xf>
    <xf numFmtId="173" fontId="6" fillId="0" borderId="15" xfId="60" applyNumberFormat="1" applyFont="1" applyFill="1" applyBorder="1" applyAlignment="1" quotePrefix="1">
      <alignment/>
    </xf>
    <xf numFmtId="173" fontId="6" fillId="0" borderId="27" xfId="60" applyNumberFormat="1" applyFont="1" applyFill="1" applyBorder="1" applyAlignment="1" quotePrefix="1">
      <alignment/>
    </xf>
    <xf numFmtId="167" fontId="6" fillId="0" borderId="27" xfId="60" applyFont="1" applyFill="1" applyBorder="1" applyAlignment="1" quotePrefix="1">
      <alignment/>
    </xf>
    <xf numFmtId="169" fontId="6" fillId="0" borderId="20" xfId="60" applyNumberFormat="1" applyFont="1" applyFill="1" applyBorder="1" applyAlignment="1" quotePrefix="1">
      <alignment/>
    </xf>
    <xf numFmtId="167" fontId="6" fillId="0" borderId="20" xfId="60" applyFont="1" applyFill="1" applyBorder="1" applyAlignment="1">
      <alignment horizontal="right"/>
    </xf>
    <xf numFmtId="169" fontId="6" fillId="0" borderId="27" xfId="60" applyNumberFormat="1" applyFont="1" applyFill="1" applyBorder="1" applyAlignment="1" quotePrefix="1">
      <alignment/>
    </xf>
    <xf numFmtId="169" fontId="6" fillId="0" borderId="22" xfId="49" applyNumberFormat="1" applyFont="1" applyFill="1" applyBorder="1" applyAlignment="1">
      <alignment/>
    </xf>
    <xf numFmtId="167" fontId="6" fillId="0" borderId="15" xfId="49" applyFont="1" applyFill="1" applyBorder="1" applyAlignment="1">
      <alignment/>
    </xf>
    <xf numFmtId="173" fontId="6" fillId="0" borderId="15" xfId="60" applyNumberFormat="1" applyFont="1" applyFill="1" applyBorder="1" applyAlignment="1" quotePrefix="1">
      <alignment horizontal="right"/>
    </xf>
    <xf numFmtId="169" fontId="6" fillId="0" borderId="27" xfId="60" applyNumberFormat="1" applyFont="1" applyFill="1" applyBorder="1" applyAlignment="1" quotePrefix="1">
      <alignment horizontal="right"/>
    </xf>
    <xf numFmtId="0" fontId="6" fillId="0" borderId="27" xfId="0" applyFont="1" applyFill="1" applyBorder="1" applyAlignment="1">
      <alignment horizontal="left"/>
    </xf>
    <xf numFmtId="169" fontId="6" fillId="0" borderId="20" xfId="79" applyNumberFormat="1" applyFont="1" applyFill="1" applyBorder="1">
      <alignment/>
      <protection/>
    </xf>
    <xf numFmtId="167" fontId="6" fillId="0" borderId="27" xfId="60" applyFont="1" applyFill="1" applyBorder="1" applyAlignment="1">
      <alignment/>
    </xf>
    <xf numFmtId="167" fontId="6" fillId="0" borderId="27" xfId="80" applyNumberFormat="1" applyFont="1" applyFill="1" applyBorder="1">
      <alignment/>
      <protection/>
    </xf>
    <xf numFmtId="2" fontId="6" fillId="0" borderId="15" xfId="0" applyNumberFormat="1" applyFont="1" applyFill="1" applyBorder="1" applyAlignment="1">
      <alignment horizontal="center"/>
    </xf>
    <xf numFmtId="10" fontId="6" fillId="0" borderId="16" xfId="86" applyNumberFormat="1" applyFont="1" applyFill="1" applyBorder="1" applyAlignment="1">
      <alignment/>
    </xf>
    <xf numFmtId="167" fontId="6" fillId="0" borderId="15" xfId="0" applyNumberFormat="1" applyFont="1" applyFill="1" applyBorder="1" applyAlignment="1">
      <alignment horizontal="right"/>
    </xf>
    <xf numFmtId="0" fontId="67" fillId="33" borderId="27" xfId="68" applyFont="1" applyFill="1" applyBorder="1" applyAlignment="1">
      <alignment horizontal="center"/>
      <protection/>
    </xf>
    <xf numFmtId="0" fontId="67" fillId="33" borderId="27" xfId="68" applyFont="1" applyFill="1" applyBorder="1" applyAlignment="1">
      <alignment horizontal="center" vertical="center" wrapText="1"/>
      <protection/>
    </xf>
    <xf numFmtId="0" fontId="0" fillId="38" borderId="15" xfId="0" applyFill="1" applyBorder="1" applyAlignment="1">
      <alignment horizontal="center"/>
    </xf>
    <xf numFmtId="0" fontId="0" fillId="38" borderId="0" xfId="0" applyFill="1" applyAlignment="1">
      <alignment/>
    </xf>
    <xf numFmtId="0" fontId="0" fillId="38" borderId="15" xfId="0" applyFill="1" applyBorder="1" applyAlignment="1">
      <alignment horizontal="left" vertical="center" wrapText="1"/>
    </xf>
    <xf numFmtId="0" fontId="0" fillId="38" borderId="0" xfId="0" applyFill="1" applyBorder="1" applyAlignment="1">
      <alignment horizontal="center" vertical="center" wrapText="1"/>
    </xf>
    <xf numFmtId="0" fontId="68" fillId="38" borderId="15" xfId="0" applyFont="1" applyFill="1" applyBorder="1" applyAlignment="1">
      <alignment horizontal="center"/>
    </xf>
    <xf numFmtId="0" fontId="0" fillId="35" borderId="16" xfId="0" applyFill="1" applyBorder="1" applyAlignment="1">
      <alignment/>
    </xf>
    <xf numFmtId="0" fontId="0" fillId="38" borderId="0" xfId="0" applyFill="1" applyBorder="1" applyAlignment="1">
      <alignment/>
    </xf>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2" fontId="2" fillId="0" borderId="0" xfId="0" applyNumberFormat="1" applyFont="1" applyBorder="1" applyAlignment="1">
      <alignment/>
    </xf>
    <xf numFmtId="0" fontId="70" fillId="0" borderId="0" xfId="0" applyFont="1" applyAlignment="1">
      <alignment/>
    </xf>
    <xf numFmtId="4" fontId="5" fillId="34" borderId="0" xfId="0" applyNumberFormat="1" applyFont="1" applyFill="1" applyBorder="1" applyAlignment="1">
      <alignment/>
    </xf>
    <xf numFmtId="172" fontId="6" fillId="0" borderId="14" xfId="0" applyNumberFormat="1" applyFont="1" applyFill="1" applyBorder="1" applyAlignment="1">
      <alignment horizontal="center"/>
    </xf>
    <xf numFmtId="172" fontId="6" fillId="0" borderId="15" xfId="0" applyNumberFormat="1" applyFont="1" applyFill="1" applyBorder="1" applyAlignment="1">
      <alignment horizontal="center"/>
    </xf>
    <xf numFmtId="172" fontId="6" fillId="0" borderId="16" xfId="0" applyNumberFormat="1" applyFont="1" applyFill="1" applyBorder="1" applyAlignment="1">
      <alignment horizontal="center" wrapText="1"/>
    </xf>
    <xf numFmtId="4" fontId="6" fillId="0" borderId="27" xfId="69" applyNumberFormat="1" applyFont="1" applyFill="1" applyBorder="1">
      <alignment/>
      <protection/>
    </xf>
    <xf numFmtId="10" fontId="6" fillId="0" borderId="15" xfId="91" applyNumberFormat="1" applyFont="1" applyFill="1" applyBorder="1" applyAlignment="1">
      <alignment horizontal="right" wrapText="1"/>
    </xf>
    <xf numFmtId="10" fontId="6" fillId="0" borderId="16" xfId="86" applyNumberFormat="1" applyFont="1" applyFill="1" applyBorder="1" applyAlignment="1">
      <alignment horizontal="right" wrapText="1"/>
    </xf>
    <xf numFmtId="0" fontId="14" fillId="0" borderId="30" xfId="67" applyFont="1" applyFill="1" applyBorder="1" applyAlignment="1">
      <alignment horizontal="left"/>
      <protection/>
    </xf>
    <xf numFmtId="0" fontId="14" fillId="0" borderId="31" xfId="67" applyFont="1" applyFill="1" applyBorder="1" applyAlignment="1">
      <alignment horizontal="left"/>
      <protection/>
    </xf>
    <xf numFmtId="15" fontId="14" fillId="0" borderId="32" xfId="67" applyNumberFormat="1" applyFont="1" applyFill="1" applyBorder="1" applyAlignment="1">
      <alignment horizontal="right"/>
      <protection/>
    </xf>
    <xf numFmtId="0" fontId="14" fillId="0" borderId="11" xfId="0" applyFont="1" applyFill="1" applyBorder="1" applyAlignment="1">
      <alignment horizontal="left"/>
    </xf>
    <xf numFmtId="0" fontId="3" fillId="0" borderId="11" xfId="0" applyFont="1" applyFill="1" applyBorder="1" applyAlignment="1">
      <alignment/>
    </xf>
    <xf numFmtId="170" fontId="6" fillId="0" borderId="14" xfId="62" applyNumberFormat="1" applyFont="1" applyFill="1" applyBorder="1" applyAlignment="1">
      <alignment horizontal="right"/>
    </xf>
    <xf numFmtId="165" fontId="0" fillId="0" borderId="0" xfId="0" applyNumberFormat="1" applyAlignment="1">
      <alignment/>
    </xf>
    <xf numFmtId="167" fontId="6" fillId="0" borderId="16" xfId="60" applyFont="1" applyFill="1" applyBorder="1" applyAlignment="1">
      <alignment/>
    </xf>
    <xf numFmtId="167" fontId="6" fillId="0" borderId="19" xfId="60" applyFont="1" applyFill="1" applyBorder="1" applyAlignment="1">
      <alignment horizontal="right"/>
    </xf>
    <xf numFmtId="169" fontId="6" fillId="0" borderId="17" xfId="49" applyNumberFormat="1" applyFont="1" applyFill="1" applyBorder="1" applyAlignment="1">
      <alignment/>
    </xf>
    <xf numFmtId="167" fontId="6" fillId="0" borderId="14" xfId="49" applyFont="1" applyFill="1" applyBorder="1" applyAlignment="1">
      <alignment/>
    </xf>
    <xf numFmtId="0" fontId="17" fillId="0" borderId="0" xfId="0" applyFont="1" applyFill="1" applyBorder="1" applyAlignment="1">
      <alignment/>
    </xf>
    <xf numFmtId="0" fontId="19" fillId="0" borderId="13" xfId="0" applyFont="1" applyFill="1" applyBorder="1" applyAlignment="1" quotePrefix="1">
      <alignment horizontal="center" wrapText="1"/>
    </xf>
    <xf numFmtId="0" fontId="19" fillId="0" borderId="13" xfId="0" applyFont="1" applyFill="1" applyBorder="1" applyAlignment="1" quotePrefix="1">
      <alignment horizontal="left" wrapText="1"/>
    </xf>
    <xf numFmtId="3" fontId="19" fillId="0" borderId="13" xfId="0" applyNumberFormat="1" applyFont="1" applyFill="1" applyBorder="1" applyAlignment="1" quotePrefix="1">
      <alignment horizontal="center" wrapText="1"/>
    </xf>
    <xf numFmtId="3" fontId="19" fillId="0" borderId="13" xfId="0" applyNumberFormat="1" applyFont="1" applyFill="1" applyBorder="1" applyAlignment="1" quotePrefix="1">
      <alignment horizontal="right" wrapText="1"/>
    </xf>
    <xf numFmtId="0" fontId="19" fillId="0" borderId="13" xfId="0" applyFont="1" applyFill="1" applyBorder="1" applyAlignment="1" quotePrefix="1">
      <alignment horizontal="right" wrapText="1"/>
    </xf>
    <xf numFmtId="10" fontId="19" fillId="0" borderId="13" xfId="0" applyNumberFormat="1" applyFont="1" applyFill="1" applyBorder="1" applyAlignment="1" quotePrefix="1">
      <alignment horizontal="center" wrapText="1"/>
    </xf>
    <xf numFmtId="174" fontId="19" fillId="0" borderId="13" xfId="0" applyNumberFormat="1" applyFont="1" applyFill="1" applyBorder="1" applyAlignment="1" quotePrefix="1">
      <alignment horizontal="center" wrapText="1"/>
    </xf>
    <xf numFmtId="0" fontId="19" fillId="36" borderId="14" xfId="0" applyFont="1" applyFill="1" applyBorder="1" applyAlignment="1" quotePrefix="1">
      <alignment horizontal="center" wrapText="1"/>
    </xf>
    <xf numFmtId="3" fontId="19" fillId="36" borderId="14" xfId="0" applyNumberFormat="1" applyFont="1" applyFill="1" applyBorder="1" applyAlignment="1" quotePrefix="1">
      <alignment horizontal="center" wrapText="1"/>
    </xf>
    <xf numFmtId="10" fontId="19" fillId="36" borderId="14" xfId="0" applyNumberFormat="1" applyFont="1" applyFill="1" applyBorder="1" applyAlignment="1" quotePrefix="1">
      <alignment horizontal="center" wrapText="1"/>
    </xf>
    <xf numFmtId="174" fontId="19" fillId="36" borderId="14" xfId="0" applyNumberFormat="1" applyFont="1" applyFill="1" applyBorder="1" applyAlignment="1" quotePrefix="1">
      <alignment horizontal="center" wrapText="1"/>
    </xf>
    <xf numFmtId="0" fontId="17" fillId="0" borderId="15" xfId="0" applyFont="1" applyFill="1" applyBorder="1" applyAlignment="1">
      <alignment horizontal="center" vertical="center"/>
    </xf>
    <xf numFmtId="0" fontId="17" fillId="0" borderId="15" xfId="0" applyFont="1" applyBorder="1" applyAlignment="1">
      <alignment horizontal="left"/>
    </xf>
    <xf numFmtId="0" fontId="17" fillId="0" borderId="15" xfId="0" applyFont="1" applyBorder="1" applyAlignment="1">
      <alignment horizontal="center"/>
    </xf>
    <xf numFmtId="0" fontId="17" fillId="0" borderId="15" xfId="0" applyFont="1" applyFill="1" applyBorder="1" applyAlignment="1">
      <alignment horizontal="left"/>
    </xf>
    <xf numFmtId="0" fontId="17" fillId="0" borderId="15" xfId="0" applyFont="1" applyFill="1" applyBorder="1" applyAlignment="1">
      <alignment horizontal="center"/>
    </xf>
    <xf numFmtId="2" fontId="17" fillId="0" borderId="15" xfId="0" applyNumberFormat="1" applyFont="1" applyFill="1" applyBorder="1" applyAlignment="1">
      <alignment horizontal="center"/>
    </xf>
    <xf numFmtId="3" fontId="17" fillId="0" borderId="15" xfId="0" applyNumberFormat="1" applyFont="1" applyFill="1" applyBorder="1" applyAlignment="1">
      <alignment/>
    </xf>
    <xf numFmtId="3" fontId="17" fillId="0" borderId="15" xfId="0" applyNumberFormat="1" applyFont="1" applyFill="1" applyBorder="1" applyAlignment="1">
      <alignment horizontal="right"/>
    </xf>
    <xf numFmtId="0" fontId="17" fillId="0" borderId="15" xfId="0" applyFont="1" applyFill="1" applyBorder="1" applyAlignment="1">
      <alignment horizontal="right"/>
    </xf>
    <xf numFmtId="10" fontId="17" fillId="0" borderId="15" xfId="0" applyNumberFormat="1" applyFont="1" applyFill="1" applyBorder="1" applyAlignment="1">
      <alignment/>
    </xf>
    <xf numFmtId="174" fontId="17" fillId="0" borderId="15" xfId="0" applyNumberFormat="1" applyFont="1" applyFill="1" applyBorder="1" applyAlignment="1">
      <alignment horizontal="right"/>
    </xf>
    <xf numFmtId="2" fontId="17" fillId="0" borderId="15" xfId="0" applyNumberFormat="1" applyFont="1" applyBorder="1" applyAlignment="1">
      <alignment horizontal="center"/>
    </xf>
    <xf numFmtId="3" fontId="17" fillId="0" borderId="15" xfId="0" applyNumberFormat="1" applyFont="1" applyBorder="1" applyAlignment="1">
      <alignment/>
    </xf>
    <xf numFmtId="3" fontId="17" fillId="0" borderId="15" xfId="0" applyNumberFormat="1" applyFont="1" applyBorder="1" applyAlignment="1">
      <alignment horizontal="right"/>
    </xf>
    <xf numFmtId="0" fontId="17" fillId="0" borderId="15" xfId="0" applyFont="1" applyBorder="1" applyAlignment="1">
      <alignment horizontal="right"/>
    </xf>
    <xf numFmtId="10" fontId="17" fillId="0" borderId="15" xfId="0" applyNumberFormat="1" applyFont="1" applyBorder="1" applyAlignment="1">
      <alignment/>
    </xf>
    <xf numFmtId="0" fontId="17" fillId="0" borderId="16" xfId="0" applyFont="1" applyFill="1" applyBorder="1" applyAlignment="1">
      <alignment horizontal="center" vertical="center"/>
    </xf>
    <xf numFmtId="0" fontId="17" fillId="0" borderId="16" xfId="0" applyFont="1" applyBorder="1" applyAlignment="1">
      <alignment horizontal="left"/>
    </xf>
    <xf numFmtId="0" fontId="17" fillId="0" borderId="16" xfId="0" applyFont="1" applyBorder="1" applyAlignment="1">
      <alignment horizontal="center"/>
    </xf>
    <xf numFmtId="2" fontId="17" fillId="0" borderId="16" xfId="0" applyNumberFormat="1" applyFont="1" applyBorder="1" applyAlignment="1">
      <alignment horizontal="center"/>
    </xf>
    <xf numFmtId="3" fontId="17" fillId="0" borderId="16" xfId="0" applyNumberFormat="1" applyFont="1" applyBorder="1" applyAlignment="1">
      <alignment/>
    </xf>
    <xf numFmtId="3" fontId="17" fillId="0" borderId="16" xfId="0" applyNumberFormat="1" applyFont="1" applyBorder="1" applyAlignment="1">
      <alignment horizontal="right"/>
    </xf>
    <xf numFmtId="0" fontId="17" fillId="0" borderId="16" xfId="0" applyFont="1" applyBorder="1" applyAlignment="1">
      <alignment horizontal="right"/>
    </xf>
    <xf numFmtId="10" fontId="17" fillId="0" borderId="16" xfId="0" applyNumberFormat="1" applyFont="1" applyBorder="1" applyAlignment="1">
      <alignment/>
    </xf>
    <xf numFmtId="171" fontId="68" fillId="0" borderId="16" xfId="0" applyNumberFormat="1" applyFont="1" applyBorder="1" applyAlignment="1">
      <alignment horizontal="center"/>
    </xf>
    <xf numFmtId="14" fontId="17" fillId="0" borderId="16" xfId="0" applyNumberFormat="1" applyFont="1" applyBorder="1" applyAlignment="1">
      <alignment horizontal="center"/>
    </xf>
    <xf numFmtId="167" fontId="6" fillId="0" borderId="16" xfId="78" applyNumberFormat="1" applyFont="1" applyBorder="1">
      <alignment/>
      <protection/>
    </xf>
    <xf numFmtId="174" fontId="17" fillId="0" borderId="16" xfId="0" applyNumberFormat="1" applyFont="1" applyBorder="1" applyAlignment="1">
      <alignment horizontal="right"/>
    </xf>
    <xf numFmtId="0" fontId="17" fillId="0" borderId="25" xfId="0" applyFont="1" applyFill="1" applyBorder="1" applyAlignment="1">
      <alignment/>
    </xf>
    <xf numFmtId="0" fontId="19" fillId="36" borderId="14" xfId="0" applyFont="1" applyFill="1" applyBorder="1" applyAlignment="1" quotePrefix="1">
      <alignment horizontal="left" wrapText="1"/>
    </xf>
    <xf numFmtId="3" fontId="19" fillId="36" borderId="14" xfId="0" applyNumberFormat="1" applyFont="1" applyFill="1" applyBorder="1" applyAlignment="1" quotePrefix="1">
      <alignment horizontal="right" wrapText="1"/>
    </xf>
    <xf numFmtId="0" fontId="19" fillId="36" borderId="14" xfId="0" applyFont="1" applyFill="1" applyBorder="1" applyAlignment="1" quotePrefix="1">
      <alignment horizontal="right" wrapText="1"/>
    </xf>
    <xf numFmtId="0" fontId="17" fillId="0" borderId="16" xfId="0" applyFont="1" applyFill="1" applyBorder="1" applyAlignment="1">
      <alignment horizontal="center"/>
    </xf>
    <xf numFmtId="0" fontId="17" fillId="0" borderId="16" xfId="0" applyFont="1" applyFill="1" applyBorder="1" applyAlignment="1">
      <alignment horizontal="left"/>
    </xf>
    <xf numFmtId="2" fontId="17" fillId="0" borderId="16" xfId="0" applyNumberFormat="1" applyFont="1" applyFill="1" applyBorder="1" applyAlignment="1">
      <alignment horizontal="center"/>
    </xf>
    <xf numFmtId="3" fontId="17" fillId="0" borderId="16" xfId="0" applyNumberFormat="1" applyFont="1" applyFill="1" applyBorder="1" applyAlignment="1">
      <alignment/>
    </xf>
    <xf numFmtId="3" fontId="17" fillId="0" borderId="16" xfId="0" applyNumberFormat="1" applyFont="1" applyFill="1" applyBorder="1" applyAlignment="1">
      <alignment horizontal="right"/>
    </xf>
    <xf numFmtId="0" fontId="17" fillId="0" borderId="16" xfId="0" applyFont="1" applyFill="1" applyBorder="1" applyAlignment="1">
      <alignment horizontal="right"/>
    </xf>
    <xf numFmtId="10" fontId="17" fillId="0" borderId="16" xfId="0" applyNumberFormat="1" applyFont="1" applyFill="1" applyBorder="1" applyAlignment="1">
      <alignment/>
    </xf>
    <xf numFmtId="167" fontId="6" fillId="0" borderId="16" xfId="81" applyNumberFormat="1" applyFont="1" applyBorder="1">
      <alignment/>
      <protection/>
    </xf>
    <xf numFmtId="174" fontId="17" fillId="0" borderId="16" xfId="0" applyNumberFormat="1" applyFont="1" applyFill="1" applyBorder="1" applyAlignment="1">
      <alignment horizontal="right"/>
    </xf>
    <xf numFmtId="174" fontId="17" fillId="0" borderId="16" xfId="0" applyNumberFormat="1" applyFont="1" applyFill="1" applyBorder="1" applyAlignment="1">
      <alignment/>
    </xf>
    <xf numFmtId="174" fontId="17" fillId="0" borderId="16" xfId="0" applyNumberFormat="1" applyFont="1" applyFill="1" applyBorder="1" applyAlignment="1">
      <alignment horizontal="center"/>
    </xf>
    <xf numFmtId="0" fontId="19" fillId="0" borderId="0" xfId="0" applyFont="1" applyFill="1" applyBorder="1" applyAlignment="1" quotePrefix="1">
      <alignment horizontal="center" wrapText="1"/>
    </xf>
    <xf numFmtId="2" fontId="19" fillId="0" borderId="0" xfId="0" applyNumberFormat="1" applyFont="1" applyFill="1" applyBorder="1" applyAlignment="1" quotePrefix="1">
      <alignment horizontal="center" wrapText="1"/>
    </xf>
    <xf numFmtId="3" fontId="19" fillId="0" borderId="0" xfId="0" applyNumberFormat="1" applyFont="1" applyFill="1" applyBorder="1" applyAlignment="1" quotePrefix="1">
      <alignment horizontal="center" wrapText="1"/>
    </xf>
    <xf numFmtId="2" fontId="19" fillId="36" borderId="14" xfId="0" applyNumberFormat="1" applyFont="1" applyFill="1" applyBorder="1" applyAlignment="1" quotePrefix="1">
      <alignment horizontal="center" wrapText="1"/>
    </xf>
    <xf numFmtId="176" fontId="5" fillId="0" borderId="18" xfId="0" applyNumberFormat="1" applyFont="1" applyFill="1" applyBorder="1" applyAlignment="1">
      <alignment horizontal="right"/>
    </xf>
    <xf numFmtId="0" fontId="5" fillId="0" borderId="18" xfId="0" applyFont="1" applyFill="1" applyBorder="1" applyAlignment="1">
      <alignment horizontal="center"/>
    </xf>
    <xf numFmtId="0" fontId="5" fillId="0" borderId="17" xfId="0" applyNumberFormat="1" applyFont="1" applyFill="1" applyBorder="1" applyAlignment="1">
      <alignment horizontal="center"/>
    </xf>
    <xf numFmtId="0" fontId="17" fillId="0" borderId="21" xfId="0" applyFont="1" applyFill="1" applyBorder="1" applyAlignment="1">
      <alignment horizontal="center"/>
    </xf>
    <xf numFmtId="168" fontId="6" fillId="0" borderId="0" xfId="60" applyNumberFormat="1" applyFont="1" applyFill="1" applyBorder="1" applyAlignment="1">
      <alignment horizontal="right"/>
    </xf>
    <xf numFmtId="10" fontId="6" fillId="0" borderId="21" xfId="60" applyNumberFormat="1" applyFont="1" applyFill="1" applyBorder="1" applyAlignment="1">
      <alignment horizontal="right"/>
    </xf>
    <xf numFmtId="171" fontId="68" fillId="0" borderId="21" xfId="0" applyNumberFormat="1" applyFont="1" applyBorder="1" applyAlignment="1">
      <alignment horizontal="center"/>
    </xf>
    <xf numFmtId="0" fontId="17" fillId="0" borderId="21" xfId="0" applyFont="1" applyBorder="1" applyAlignment="1">
      <alignment horizontal="center"/>
    </xf>
    <xf numFmtId="14" fontId="6" fillId="0" borderId="15" xfId="0" applyNumberFormat="1" applyFont="1" applyFill="1" applyBorder="1" applyAlignment="1">
      <alignment horizontal="center"/>
    </xf>
    <xf numFmtId="169" fontId="6" fillId="0" borderId="22" xfId="60" applyNumberFormat="1" applyFont="1" applyFill="1" applyBorder="1" applyAlignment="1">
      <alignment horizontal="center"/>
    </xf>
    <xf numFmtId="178" fontId="6" fillId="0" borderId="21" xfId="91" applyNumberFormat="1" applyFont="1" applyFill="1" applyBorder="1" applyAlignment="1">
      <alignment horizontal="right"/>
    </xf>
    <xf numFmtId="0" fontId="19" fillId="0" borderId="23" xfId="0" applyFont="1" applyFill="1" applyBorder="1" applyAlignment="1" quotePrefix="1">
      <alignment horizontal="center" wrapText="1"/>
    </xf>
    <xf numFmtId="0" fontId="19" fillId="0" borderId="16" xfId="0" applyFont="1" applyFill="1" applyBorder="1" applyAlignment="1" quotePrefix="1">
      <alignment horizontal="center" wrapText="1"/>
    </xf>
    <xf numFmtId="2" fontId="19" fillId="0" borderId="13" xfId="0" applyNumberFormat="1" applyFont="1" applyFill="1" applyBorder="1" applyAlignment="1" quotePrefix="1">
      <alignment horizontal="center" wrapText="1"/>
    </xf>
    <xf numFmtId="3" fontId="19" fillId="0" borderId="16" xfId="0" applyNumberFormat="1" applyFont="1" applyFill="1" applyBorder="1" applyAlignment="1" quotePrefix="1">
      <alignment horizontal="center" wrapText="1"/>
    </xf>
    <xf numFmtId="169" fontId="19" fillId="0" borderId="19" xfId="60" applyNumberFormat="1" applyFont="1" applyFill="1" applyBorder="1" applyAlignment="1" quotePrefix="1">
      <alignment horizontal="center" wrapText="1"/>
    </xf>
    <xf numFmtId="0" fontId="19" fillId="0" borderId="19" xfId="0" applyFont="1" applyFill="1" applyBorder="1" applyAlignment="1" quotePrefix="1">
      <alignment horizontal="center" wrapText="1"/>
    </xf>
    <xf numFmtId="171" fontId="68" fillId="0" borderId="21" xfId="99" applyNumberFormat="1" applyFont="1" applyBorder="1" applyAlignment="1">
      <alignment horizontal="center"/>
    </xf>
    <xf numFmtId="169" fontId="19" fillId="0" borderId="16" xfId="60" applyNumberFormat="1" applyFont="1" applyFill="1" applyBorder="1" applyAlignment="1" quotePrefix="1">
      <alignment horizontal="center" wrapText="1"/>
    </xf>
    <xf numFmtId="0" fontId="17" fillId="0" borderId="21" xfId="0" applyFont="1" applyFill="1" applyBorder="1" applyAlignment="1">
      <alignment horizontal="center" vertical="center"/>
    </xf>
    <xf numFmtId="169" fontId="6" fillId="0" borderId="15" xfId="66" applyNumberFormat="1" applyFont="1" applyBorder="1">
      <alignment/>
      <protection/>
    </xf>
    <xf numFmtId="169" fontId="6" fillId="0" borderId="15" xfId="37" applyNumberFormat="1" applyFont="1" applyFill="1" applyBorder="1" applyAlignment="1">
      <alignment horizontal="center"/>
    </xf>
    <xf numFmtId="0" fontId="17" fillId="0" borderId="13" xfId="0" applyFont="1" applyBorder="1" applyAlignment="1">
      <alignment/>
    </xf>
    <xf numFmtId="0" fontId="18" fillId="0" borderId="0" xfId="0" applyFont="1" applyAlignment="1">
      <alignment/>
    </xf>
    <xf numFmtId="4" fontId="6" fillId="0" borderId="0" xfId="69" applyNumberFormat="1" applyFont="1" applyFill="1" applyBorder="1">
      <alignment/>
      <protection/>
    </xf>
    <xf numFmtId="0" fontId="19" fillId="36" borderId="27" xfId="69" applyFont="1" applyFill="1" applyBorder="1" applyAlignment="1">
      <alignment horizontal="center"/>
      <protection/>
    </xf>
    <xf numFmtId="4" fontId="19" fillId="36" borderId="27" xfId="69" applyNumberFormat="1" applyFont="1" applyFill="1" applyBorder="1" applyAlignment="1">
      <alignment horizontal="center"/>
      <protection/>
    </xf>
    <xf numFmtId="4" fontId="19" fillId="36" borderId="20" xfId="69" applyNumberFormat="1" applyFont="1" applyFill="1" applyBorder="1" applyAlignment="1">
      <alignment horizontal="center"/>
      <protection/>
    </xf>
    <xf numFmtId="0" fontId="19" fillId="0" borderId="24" xfId="69" applyFont="1" applyFill="1" applyBorder="1" applyAlignment="1">
      <alignment horizontal="center"/>
      <protection/>
    </xf>
    <xf numFmtId="4" fontId="19" fillId="0" borderId="27" xfId="69" applyNumberFormat="1" applyFont="1" applyFill="1" applyBorder="1" applyAlignment="1">
      <alignment horizontal="center"/>
      <protection/>
    </xf>
    <xf numFmtId="4" fontId="19" fillId="0" borderId="20" xfId="69" applyNumberFormat="1" applyFont="1" applyFill="1" applyBorder="1" applyAlignment="1">
      <alignment horizontal="center"/>
      <protection/>
    </xf>
    <xf numFmtId="4" fontId="17" fillId="0" borderId="15" xfId="69" applyNumberFormat="1" applyFont="1" applyFill="1" applyBorder="1" applyAlignment="1">
      <alignment horizontal="right"/>
      <protection/>
    </xf>
    <xf numFmtId="164" fontId="6" fillId="0" borderId="14" xfId="77" applyNumberFormat="1" applyFont="1" applyFill="1" applyBorder="1" applyAlignment="1">
      <alignment horizontal="right"/>
      <protection/>
    </xf>
    <xf numFmtId="164" fontId="6" fillId="0" borderId="15" xfId="77" applyNumberFormat="1" applyFont="1" applyFill="1" applyBorder="1" applyAlignment="1">
      <alignment horizontal="right"/>
      <protection/>
    </xf>
    <xf numFmtId="164" fontId="6" fillId="0" borderId="16" xfId="77" applyNumberFormat="1" applyFont="1" applyFill="1" applyBorder="1" applyAlignment="1">
      <alignment horizontal="right"/>
      <protection/>
    </xf>
    <xf numFmtId="0" fontId="19" fillId="36" borderId="18" xfId="0" applyFont="1" applyFill="1" applyBorder="1" applyAlignment="1">
      <alignment horizontal="center" wrapText="1"/>
    </xf>
    <xf numFmtId="0" fontId="6" fillId="0" borderId="18"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169" fontId="6" fillId="0" borderId="15" xfId="39" applyNumberFormat="1" applyFont="1" applyFill="1" applyBorder="1" applyAlignment="1">
      <alignment horizontal="right"/>
    </xf>
    <xf numFmtId="0" fontId="6" fillId="0" borderId="22" xfId="0" applyFont="1" applyFill="1" applyBorder="1" applyAlignment="1">
      <alignment/>
    </xf>
    <xf numFmtId="170" fontId="6" fillId="0" borderId="15" xfId="39" applyNumberFormat="1" applyFont="1" applyFill="1" applyBorder="1" applyAlignment="1">
      <alignment horizontal="right"/>
    </xf>
    <xf numFmtId="171" fontId="6" fillId="0" borderId="19" xfId="96" applyNumberFormat="1" applyFont="1" applyFill="1" applyBorder="1" applyAlignment="1">
      <alignment/>
    </xf>
    <xf numFmtId="10" fontId="6" fillId="0" borderId="16" xfId="99" applyNumberFormat="1" applyFont="1" applyFill="1" applyBorder="1" applyAlignment="1">
      <alignment/>
    </xf>
    <xf numFmtId="4" fontId="17" fillId="0" borderId="16" xfId="69" applyNumberFormat="1" applyFont="1" applyFill="1" applyBorder="1" applyAlignment="1">
      <alignment horizontal="right"/>
      <protection/>
    </xf>
    <xf numFmtId="0" fontId="6" fillId="0" borderId="21" xfId="0" applyFont="1" applyFill="1" applyBorder="1" applyAlignment="1">
      <alignment horizontal="left"/>
    </xf>
    <xf numFmtId="10" fontId="6" fillId="0" borderId="15" xfId="86" applyNumberFormat="1" applyFont="1" applyFill="1" applyBorder="1" applyAlignment="1">
      <alignment/>
    </xf>
    <xf numFmtId="10" fontId="6" fillId="0" borderId="0" xfId="86" applyNumberFormat="1" applyFont="1" applyFill="1" applyBorder="1" applyAlignment="1">
      <alignment/>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19" fillId="36" borderId="24" xfId="0" applyFont="1" applyFill="1" applyBorder="1" applyAlignment="1">
      <alignment/>
    </xf>
    <xf numFmtId="171" fontId="19" fillId="36" borderId="27" xfId="86" applyNumberFormat="1" applyFont="1" applyFill="1" applyBorder="1" applyAlignment="1">
      <alignment horizontal="right"/>
    </xf>
    <xf numFmtId="0" fontId="17" fillId="0" borderId="0" xfId="0" applyFont="1" applyAlignment="1">
      <alignment/>
    </xf>
    <xf numFmtId="167" fontId="2" fillId="34" borderId="0" xfId="60" applyFont="1" applyFill="1" applyAlignment="1">
      <alignment/>
    </xf>
    <xf numFmtId="0" fontId="0" fillId="38" borderId="15" xfId="0" applyFill="1" applyBorder="1" applyAlignment="1">
      <alignment horizontal="center" vertical="center" wrapText="1"/>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19" fillId="0" borderId="0" xfId="0" applyFont="1" applyFill="1" applyBorder="1" applyAlignment="1">
      <alignment wrapText="1"/>
    </xf>
    <xf numFmtId="171" fontId="68" fillId="0" borderId="15" xfId="0" applyNumberFormat="1" applyFont="1" applyBorder="1" applyAlignment="1">
      <alignment horizontal="center"/>
    </xf>
    <xf numFmtId="14" fontId="6" fillId="0" borderId="22" xfId="0" applyNumberFormat="1" applyFont="1" applyFill="1" applyBorder="1" applyAlignment="1">
      <alignment horizontal="center"/>
    </xf>
    <xf numFmtId="171" fontId="68" fillId="0" borderId="0" xfId="0" applyNumberFormat="1" applyFont="1" applyBorder="1" applyAlignment="1">
      <alignment horizontal="center"/>
    </xf>
    <xf numFmtId="167" fontId="5" fillId="34" borderId="0" xfId="60" applyFont="1" applyFill="1" applyBorder="1" applyAlignment="1">
      <alignment/>
    </xf>
    <xf numFmtId="4" fontId="2" fillId="34" borderId="26" xfId="0" applyNumberFormat="1" applyFont="1" applyFill="1" applyBorder="1" applyAlignment="1">
      <alignment/>
    </xf>
    <xf numFmtId="0" fontId="17" fillId="0" borderId="0" xfId="69" applyFont="1" applyFill="1" applyBorder="1" applyAlignment="1">
      <alignment horizontal="center"/>
      <protection/>
    </xf>
    <xf numFmtId="4" fontId="17" fillId="0" borderId="0" xfId="69" applyNumberFormat="1" applyFont="1" applyFill="1" applyBorder="1" applyAlignment="1">
      <alignment horizontal="right"/>
      <protection/>
    </xf>
    <xf numFmtId="0" fontId="19" fillId="36" borderId="14" xfId="69" applyFont="1" applyFill="1" applyBorder="1" applyAlignment="1">
      <alignment horizontal="center"/>
      <protection/>
    </xf>
    <xf numFmtId="0" fontId="17" fillId="0" borderId="18" xfId="69" applyFont="1" applyFill="1" applyBorder="1" applyAlignment="1">
      <alignment horizontal="center"/>
      <protection/>
    </xf>
    <xf numFmtId="0" fontId="17" fillId="0" borderId="21" xfId="69" applyFont="1" applyFill="1" applyBorder="1" applyAlignment="1">
      <alignment horizontal="center"/>
      <protection/>
    </xf>
    <xf numFmtId="0" fontId="17" fillId="0" borderId="23" xfId="69" applyFont="1" applyFill="1" applyBorder="1" applyAlignment="1">
      <alignment horizontal="center"/>
      <protection/>
    </xf>
    <xf numFmtId="4" fontId="19" fillId="36" borderId="14" xfId="69" applyNumberFormat="1" applyFont="1" applyFill="1" applyBorder="1" applyAlignment="1">
      <alignment horizontal="center"/>
      <protection/>
    </xf>
    <xf numFmtId="4" fontId="6" fillId="0" borderId="14" xfId="69" applyNumberFormat="1" applyFont="1" applyFill="1" applyBorder="1">
      <alignment/>
      <protection/>
    </xf>
    <xf numFmtId="4" fontId="6" fillId="0" borderId="18" xfId="69" applyNumberFormat="1" applyFont="1" applyFill="1" applyBorder="1">
      <alignment/>
      <protection/>
    </xf>
    <xf numFmtId="4" fontId="6" fillId="0" borderId="21" xfId="69" applyNumberFormat="1" applyFont="1" applyFill="1" applyBorder="1">
      <alignment/>
      <protection/>
    </xf>
    <xf numFmtId="4" fontId="6" fillId="0" borderId="23" xfId="69" applyNumberFormat="1" applyFont="1" applyFill="1" applyBorder="1">
      <alignment/>
      <protection/>
    </xf>
    <xf numFmtId="4" fontId="19" fillId="36" borderId="17" xfId="69" applyNumberFormat="1" applyFont="1" applyFill="1" applyBorder="1" applyAlignment="1">
      <alignment horizontal="center"/>
      <protection/>
    </xf>
    <xf numFmtId="10" fontId="6" fillId="0" borderId="14" xfId="86" applyNumberFormat="1" applyFont="1" applyFill="1" applyBorder="1" applyAlignment="1">
      <alignment/>
    </xf>
    <xf numFmtId="10" fontId="6" fillId="0" borderId="21" xfId="86" applyNumberFormat="1" applyFont="1" applyFill="1" applyBorder="1" applyAlignment="1">
      <alignment/>
    </xf>
    <xf numFmtId="10" fontId="6" fillId="0" borderId="23" xfId="86" applyNumberFormat="1" applyFont="1" applyFill="1" applyBorder="1" applyAlignment="1">
      <alignment/>
    </xf>
    <xf numFmtId="4" fontId="17" fillId="0" borderId="14" xfId="69" applyNumberFormat="1" applyFont="1" applyFill="1" applyBorder="1" applyAlignment="1">
      <alignment horizontal="right"/>
      <protection/>
    </xf>
    <xf numFmtId="0" fontId="6" fillId="0" borderId="18" xfId="69" applyFont="1" applyFill="1" applyBorder="1" applyAlignment="1">
      <alignment horizontal="center"/>
      <protection/>
    </xf>
    <xf numFmtId="0" fontId="6" fillId="0" borderId="21" xfId="69" applyFont="1" applyFill="1" applyBorder="1" applyAlignment="1">
      <alignment horizontal="center"/>
      <protection/>
    </xf>
    <xf numFmtId="0" fontId="6" fillId="0" borderId="23" xfId="69" applyFont="1" applyFill="1" applyBorder="1" applyAlignment="1">
      <alignment horizontal="center"/>
      <protection/>
    </xf>
    <xf numFmtId="10" fontId="6" fillId="0" borderId="18" xfId="86" applyNumberFormat="1" applyFont="1" applyFill="1" applyBorder="1" applyAlignment="1">
      <alignment/>
    </xf>
    <xf numFmtId="0" fontId="0" fillId="38" borderId="15" xfId="0" applyFill="1" applyBorder="1" applyAlignment="1">
      <alignment/>
    </xf>
    <xf numFmtId="0" fontId="0" fillId="35" borderId="15" xfId="0" applyFill="1" applyBorder="1" applyAlignment="1">
      <alignment/>
    </xf>
    <xf numFmtId="0" fontId="6" fillId="0" borderId="0" xfId="71" applyFont="1" applyFill="1" applyBorder="1" applyAlignment="1">
      <alignment horizontal="left" vertical="top" wrapText="1"/>
      <protection/>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38" borderId="15" xfId="0" applyFill="1" applyBorder="1" applyAlignment="1">
      <alignment horizontal="center" vertical="center" wrapText="1"/>
    </xf>
    <xf numFmtId="0" fontId="68" fillId="35" borderId="15" xfId="0" applyFont="1" applyFill="1" applyBorder="1" applyAlignment="1">
      <alignment horizontal="center" vertical="center"/>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35" borderId="15" xfId="0" applyFill="1" applyBorder="1" applyAlignment="1">
      <alignment horizontal="center" vertical="center"/>
    </xf>
    <xf numFmtId="0" fontId="68" fillId="35" borderId="15" xfId="0" applyFont="1" applyFill="1" applyBorder="1" applyAlignment="1">
      <alignment horizontal="center" vertical="center" wrapText="1"/>
    </xf>
    <xf numFmtId="0" fontId="0" fillId="0" borderId="25" xfId="0" applyBorder="1" applyAlignment="1">
      <alignment vertical="top" wrapText="1"/>
    </xf>
    <xf numFmtId="0" fontId="0" fillId="0" borderId="0" xfId="0" applyBorder="1" applyAlignment="1">
      <alignment vertical="top" wrapText="1"/>
    </xf>
    <xf numFmtId="0" fontId="19" fillId="36" borderId="18" xfId="0" applyFont="1" applyFill="1" applyBorder="1" applyAlignment="1">
      <alignment horizontal="center" wrapText="1"/>
    </xf>
    <xf numFmtId="0" fontId="19" fillId="36" borderId="17" xfId="0" applyFont="1" applyFill="1" applyBorder="1" applyAlignment="1">
      <alignment horizontal="center" wrapText="1"/>
    </xf>
    <xf numFmtId="0" fontId="19" fillId="36" borderId="18" xfId="0" applyFont="1" applyFill="1" applyBorder="1" applyAlignment="1">
      <alignment horizontal="center" vertical="top" wrapText="1"/>
    </xf>
    <xf numFmtId="0" fontId="19" fillId="36" borderId="17" xfId="0" applyFont="1" applyFill="1" applyBorder="1" applyAlignment="1">
      <alignment horizontal="center" vertical="top" wrapText="1"/>
    </xf>
    <xf numFmtId="0" fontId="19" fillId="36" borderId="23" xfId="0" applyFont="1" applyFill="1" applyBorder="1" applyAlignment="1">
      <alignment horizontal="center" vertical="top" wrapText="1"/>
    </xf>
    <xf numFmtId="0" fontId="19" fillId="36" borderId="19" xfId="0" applyFont="1" applyFill="1" applyBorder="1" applyAlignment="1">
      <alignment horizontal="center" vertical="top" wrapText="1"/>
    </xf>
    <xf numFmtId="0" fontId="0" fillId="0" borderId="17" xfId="0" applyBorder="1" applyAlignment="1">
      <alignment/>
    </xf>
    <xf numFmtId="0" fontId="0" fillId="0" borderId="23" xfId="0" applyBorder="1" applyAlignment="1">
      <alignment/>
    </xf>
    <xf numFmtId="0" fontId="0" fillId="0" borderId="19" xfId="0" applyBorder="1" applyAlignment="1">
      <alignment/>
    </xf>
    <xf numFmtId="0" fontId="6" fillId="0" borderId="18" xfId="0" applyFont="1" applyFill="1" applyBorder="1" applyAlignment="1">
      <alignment horizontal="left"/>
    </xf>
    <xf numFmtId="0" fontId="6" fillId="0" borderId="17"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0" fontId="6" fillId="0" borderId="20" xfId="0" applyFont="1" applyFill="1" applyBorder="1" applyAlignment="1">
      <alignment horizontal="left"/>
    </xf>
    <xf numFmtId="0" fontId="5" fillId="0" borderId="25" xfId="0" applyFont="1" applyFill="1" applyBorder="1" applyAlignment="1">
      <alignment vertical="top"/>
    </xf>
    <xf numFmtId="0" fontId="0" fillId="0" borderId="25" xfId="0" applyBorder="1" applyAlignment="1">
      <alignment vertical="top"/>
    </xf>
    <xf numFmtId="0" fontId="0" fillId="0" borderId="0" xfId="0" applyAlignment="1">
      <alignment vertical="top"/>
    </xf>
    <xf numFmtId="0" fontId="0" fillId="0" borderId="25"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applyFont="1" applyFill="1" applyBorder="1" applyAlignment="1" quotePrefix="1">
      <alignment horizontal="center"/>
    </xf>
    <xf numFmtId="0" fontId="2" fillId="0" borderId="0" xfId="0" applyFont="1" applyAlignment="1">
      <alignment horizontal="left" vertical="top" wrapText="1"/>
    </xf>
    <xf numFmtId="10" fontId="6" fillId="0" borderId="25" xfId="86" applyNumberFormat="1" applyFont="1" applyFill="1" applyBorder="1" applyAlignment="1">
      <alignment horizontal="center"/>
    </xf>
    <xf numFmtId="0" fontId="5" fillId="0" borderId="0" xfId="0" applyFont="1" applyFill="1" applyAlignment="1">
      <alignment horizontal="left" vertical="top" wrapText="1"/>
    </xf>
    <xf numFmtId="0" fontId="0" fillId="0" borderId="0" xfId="0" applyFont="1" applyAlignment="1">
      <alignment horizontal="left" wrapText="1"/>
    </xf>
  </cellXfs>
  <cellStyles count="9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2" xfId="37"/>
    <cellStyle name="Comma 16" xfId="38"/>
    <cellStyle name="Comma 18" xfId="39"/>
    <cellStyle name="Comma 20" xfId="40"/>
    <cellStyle name="Comma 21" xfId="41"/>
    <cellStyle name="Comma 22" xfId="42"/>
    <cellStyle name="Comma 24" xfId="43"/>
    <cellStyle name="Comma 3" xfId="44"/>
    <cellStyle name="Comma 3 11" xfId="45"/>
    <cellStyle name="Comma 3 25" xfId="46"/>
    <cellStyle name="Comma 4" xfId="47"/>
    <cellStyle name="Comma 5" xfId="48"/>
    <cellStyle name="Comma_Fosse Trust Tables"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Incorrecto" xfId="59"/>
    <cellStyle name="Comma" xfId="60"/>
    <cellStyle name="Comma [0]" xfId="61"/>
    <cellStyle name="Currency" xfId="62"/>
    <cellStyle name="Currency [0]" xfId="63"/>
    <cellStyle name="Neutral" xfId="64"/>
    <cellStyle name="Normal 10" xfId="65"/>
    <cellStyle name="Normal 19" xfId="66"/>
    <cellStyle name="Normal 2" xfId="67"/>
    <cellStyle name="Normal 20" xfId="68"/>
    <cellStyle name="Normal 21" xfId="69"/>
    <cellStyle name="Normal 24" xfId="70"/>
    <cellStyle name="Normal 29" xfId="71"/>
    <cellStyle name="Normal 3" xfId="72"/>
    <cellStyle name="Normal 30" xfId="73"/>
    <cellStyle name="Normal 4" xfId="74"/>
    <cellStyle name="Normal 41" xfId="75"/>
    <cellStyle name="Normal 43" xfId="76"/>
    <cellStyle name="Normal 6" xfId="77"/>
    <cellStyle name="Normal 7" xfId="78"/>
    <cellStyle name="Normal 71" xfId="79"/>
    <cellStyle name="Normal 73" xfId="80"/>
    <cellStyle name="Normal 8" xfId="81"/>
    <cellStyle name="Notas" xfId="82"/>
    <cellStyle name="Percent 10" xfId="83"/>
    <cellStyle name="Percent 11" xfId="84"/>
    <cellStyle name="Percent 12" xfId="85"/>
    <cellStyle name="Percent 15" xfId="86"/>
    <cellStyle name="Percent 15 2" xfId="87"/>
    <cellStyle name="Percent 17" xfId="88"/>
    <cellStyle name="Percent 18" xfId="89"/>
    <cellStyle name="Percent 2" xfId="90"/>
    <cellStyle name="Percent 3" xfId="91"/>
    <cellStyle name="Percent 4" xfId="92"/>
    <cellStyle name="Percent 5" xfId="93"/>
    <cellStyle name="Percent 5 4" xfId="94"/>
    <cellStyle name="Percent 5 5" xfId="95"/>
    <cellStyle name="Percent 6" xfId="96"/>
    <cellStyle name="Percent 7" xfId="97"/>
    <cellStyle name="Percent 9" xfId="98"/>
    <cellStyle name="Percent" xfId="99"/>
    <cellStyle name="Salida" xfId="100"/>
    <cellStyle name="Texto de advertencia" xfId="101"/>
    <cellStyle name="Texto explicativo" xfId="102"/>
    <cellStyle name="Título" xfId="103"/>
    <cellStyle name="Título 1" xfId="104"/>
    <cellStyle name="Título 2" xfId="105"/>
    <cellStyle name="Título 3" xfId="106"/>
    <cellStyle name="Total" xfId="107"/>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Holmes</a:t>
            </a:r>
            <a:r>
              <a:rPr lang="en-US" cap="none" sz="1800" b="0" i="0" u="none" baseline="0">
                <a:solidFill>
                  <a:srgbClr val="FFFFFF"/>
                </a:solidFill>
                <a:latin typeface="Calibri"/>
                <a:ea typeface="Calibri"/>
                <a:cs typeface="Calibri"/>
              </a:rPr>
              <a:t>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1">
      <selection activeCell="B1" sqref="B1"/>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22" customFormat="1" ht="12.75">
      <c r="A2" s="22"/>
      <c r="B2" s="120"/>
      <c r="C2" s="20"/>
      <c r="D2" s="20"/>
      <c r="E2" s="22"/>
      <c r="F2" s="22"/>
      <c r="G2" s="23"/>
      <c r="H2" s="27"/>
      <c r="I2" s="24"/>
      <c r="J2" s="24"/>
      <c r="K2" s="24"/>
      <c r="L2" s="24"/>
      <c r="M2" s="22"/>
      <c r="N2" s="22"/>
      <c r="O2" s="22"/>
      <c r="P2" s="22"/>
      <c r="Q2" s="22"/>
      <c r="R2" s="121"/>
    </row>
    <row r="3" spans="1:18" s="122" customFormat="1" ht="12.75">
      <c r="A3" s="22"/>
      <c r="B3" s="123"/>
      <c r="C3" s="124"/>
      <c r="D3" s="124"/>
      <c r="E3" s="125"/>
      <c r="F3" s="22"/>
      <c r="G3" s="126"/>
      <c r="H3" s="27"/>
      <c r="I3" s="24"/>
      <c r="J3" s="24"/>
      <c r="K3" s="24"/>
      <c r="L3" s="24"/>
      <c r="M3" s="22"/>
      <c r="N3" s="22"/>
      <c r="O3" s="22"/>
      <c r="P3" s="22"/>
      <c r="Q3" s="22"/>
      <c r="R3" s="121"/>
    </row>
    <row r="4" spans="1:18" s="122" customFormat="1" ht="12.75">
      <c r="A4" s="22"/>
      <c r="B4" s="127"/>
      <c r="C4" s="124"/>
      <c r="D4" s="124"/>
      <c r="E4" s="128"/>
      <c r="F4" s="22"/>
      <c r="G4" s="23"/>
      <c r="H4" s="27"/>
      <c r="I4" s="24"/>
      <c r="J4" s="24"/>
      <c r="K4" s="24"/>
      <c r="L4" s="24"/>
      <c r="M4" s="22"/>
      <c r="N4" s="22"/>
      <c r="O4" s="22"/>
      <c r="P4" s="22"/>
      <c r="Q4" s="22"/>
      <c r="R4" s="121"/>
    </row>
    <row r="5" spans="1:18" s="122" customFormat="1" ht="12.75">
      <c r="A5" s="22"/>
      <c r="B5" s="123"/>
      <c r="C5" s="26"/>
      <c r="D5" s="26"/>
      <c r="E5" s="128"/>
      <c r="F5" s="22"/>
      <c r="G5" s="23"/>
      <c r="H5" s="27"/>
      <c r="I5" s="24"/>
      <c r="J5" s="24"/>
      <c r="K5" s="24"/>
      <c r="L5" s="24"/>
      <c r="M5" s="22"/>
      <c r="N5" s="22"/>
      <c r="O5" s="22"/>
      <c r="P5" s="22"/>
      <c r="Q5" s="22"/>
      <c r="R5" s="121"/>
    </row>
    <row r="6" spans="1:18" s="122" customFormat="1" ht="12.75">
      <c r="A6" s="22"/>
      <c r="B6" s="127"/>
      <c r="C6" s="26"/>
      <c r="D6" s="26"/>
      <c r="E6" s="128"/>
      <c r="F6" s="22"/>
      <c r="G6" s="23"/>
      <c r="H6" s="126"/>
      <c r="I6" s="24"/>
      <c r="J6" s="24"/>
      <c r="K6" s="24"/>
      <c r="L6" s="24"/>
      <c r="M6" s="22"/>
      <c r="N6" s="22"/>
      <c r="O6" s="22"/>
      <c r="P6" s="22"/>
      <c r="Q6" s="22"/>
      <c r="R6" s="121"/>
    </row>
    <row r="7" spans="1:18" s="122" customFormat="1" ht="12.75">
      <c r="A7" s="22"/>
      <c r="B7" s="120"/>
      <c r="C7" s="26"/>
      <c r="D7" s="26"/>
      <c r="E7" s="22"/>
      <c r="F7" s="22"/>
      <c r="G7" s="23"/>
      <c r="H7" s="27"/>
      <c r="I7" s="24"/>
      <c r="J7" s="24"/>
      <c r="K7" s="24"/>
      <c r="L7" s="24"/>
      <c r="M7" s="22"/>
      <c r="N7" s="22"/>
      <c r="O7" s="22"/>
      <c r="P7" s="22"/>
      <c r="Q7" s="22"/>
      <c r="R7" s="121"/>
    </row>
    <row r="8" spans="1:18" s="122" customFormat="1" ht="12.75">
      <c r="A8" s="22"/>
      <c r="B8" s="120"/>
      <c r="C8" s="26"/>
      <c r="D8" s="26"/>
      <c r="E8" s="22"/>
      <c r="F8" s="22"/>
      <c r="G8" s="23"/>
      <c r="H8" s="27"/>
      <c r="I8" s="24"/>
      <c r="J8" s="24"/>
      <c r="K8" s="24"/>
      <c r="L8" s="24"/>
      <c r="M8" s="22"/>
      <c r="N8" s="22"/>
      <c r="O8" s="22"/>
      <c r="P8" s="22"/>
      <c r="Q8" s="22"/>
      <c r="R8" s="121"/>
    </row>
    <row r="9" spans="1:18" s="122" customFormat="1" ht="12.75">
      <c r="A9" s="22"/>
      <c r="B9" s="120"/>
      <c r="C9" s="26"/>
      <c r="D9" s="26"/>
      <c r="E9" s="22"/>
      <c r="F9" s="22"/>
      <c r="G9" s="23"/>
      <c r="H9" s="27"/>
      <c r="I9" s="24"/>
      <c r="J9" s="24"/>
      <c r="K9" s="24"/>
      <c r="L9" s="24"/>
      <c r="M9" s="22"/>
      <c r="N9" s="22"/>
      <c r="O9" s="22"/>
      <c r="P9" s="22"/>
      <c r="Q9" s="22"/>
      <c r="R9" s="121"/>
    </row>
    <row r="10" spans="1:18" s="122" customFormat="1" ht="12.75">
      <c r="A10" s="22"/>
      <c r="B10" s="120"/>
      <c r="C10" s="26"/>
      <c r="D10" s="26"/>
      <c r="E10" s="22"/>
      <c r="F10" s="22"/>
      <c r="G10" s="23"/>
      <c r="H10" s="27"/>
      <c r="I10" s="24"/>
      <c r="J10" s="24"/>
      <c r="K10" s="24"/>
      <c r="L10" s="24"/>
      <c r="M10" s="22"/>
      <c r="N10" s="22"/>
      <c r="O10" s="22"/>
      <c r="P10" s="22"/>
      <c r="Q10" s="22"/>
      <c r="R10" s="121"/>
    </row>
    <row r="11" spans="1:18" s="122" customFormat="1" ht="12.75">
      <c r="A11" s="22"/>
      <c r="B11" s="120"/>
      <c r="C11" s="26"/>
      <c r="D11" s="26"/>
      <c r="E11" s="22"/>
      <c r="F11" s="22"/>
      <c r="G11" s="23"/>
      <c r="H11" s="27"/>
      <c r="I11" s="24"/>
      <c r="J11" s="24"/>
      <c r="K11" s="24"/>
      <c r="L11" s="24"/>
      <c r="M11" s="22"/>
      <c r="N11" s="22"/>
      <c r="O11" s="22"/>
      <c r="P11" s="22"/>
      <c r="Q11" s="22"/>
      <c r="R11" s="121"/>
    </row>
    <row r="12" spans="1:18" s="122" customFormat="1" ht="12.75">
      <c r="A12" s="22"/>
      <c r="B12" s="120"/>
      <c r="C12" s="26"/>
      <c r="D12" s="26"/>
      <c r="E12" s="22"/>
      <c r="F12" s="22"/>
      <c r="G12" s="23"/>
      <c r="H12" s="27"/>
      <c r="I12" s="24"/>
      <c r="J12" s="24"/>
      <c r="K12" s="24"/>
      <c r="L12" s="24"/>
      <c r="M12" s="22"/>
      <c r="N12" s="22"/>
      <c r="O12" s="22"/>
      <c r="P12" s="22"/>
      <c r="Q12" s="22"/>
      <c r="R12" s="121"/>
    </row>
    <row r="13" spans="1:18" s="122" customFormat="1" ht="12.75">
      <c r="A13" s="22"/>
      <c r="B13" s="120"/>
      <c r="C13" s="26"/>
      <c r="D13" s="26"/>
      <c r="E13" s="22"/>
      <c r="F13" s="22"/>
      <c r="G13" s="23"/>
      <c r="H13" s="27"/>
      <c r="I13" s="24"/>
      <c r="J13" s="24"/>
      <c r="K13" s="24"/>
      <c r="L13" s="24"/>
      <c r="M13" s="22"/>
      <c r="N13" s="22"/>
      <c r="O13" s="22"/>
      <c r="P13" s="22"/>
      <c r="Q13" s="22"/>
      <c r="R13" s="121"/>
    </row>
    <row r="14" spans="1:18" s="122" customFormat="1" ht="12.75">
      <c r="A14" s="22"/>
      <c r="B14" s="26"/>
      <c r="C14" s="26"/>
      <c r="D14" s="26"/>
      <c r="E14" s="22"/>
      <c r="F14" s="22"/>
      <c r="G14" s="23"/>
      <c r="H14" s="27"/>
      <c r="I14" s="24"/>
      <c r="J14" s="24"/>
      <c r="K14" s="24"/>
      <c r="L14" s="24"/>
      <c r="M14" s="22"/>
      <c r="N14" s="22"/>
      <c r="O14" s="22"/>
      <c r="P14" s="24"/>
      <c r="Q14" s="24"/>
      <c r="R14" s="121"/>
    </row>
    <row r="15" spans="1:18" ht="12.75">
      <c r="A15" s="28"/>
      <c r="B15" s="29" t="s">
        <v>0</v>
      </c>
      <c r="C15" s="30"/>
      <c r="D15" s="30"/>
      <c r="E15" s="323">
        <v>40939</v>
      </c>
      <c r="F15" s="31"/>
      <c r="G15" s="32"/>
      <c r="H15" s="27"/>
      <c r="I15" s="27"/>
      <c r="J15" s="27"/>
      <c r="K15" s="27"/>
      <c r="L15" s="27"/>
      <c r="M15" s="27"/>
      <c r="N15" s="27"/>
      <c r="O15" s="27"/>
      <c r="P15" s="33"/>
      <c r="Q15" s="34"/>
      <c r="R15" s="12"/>
    </row>
    <row r="16" spans="1:18" ht="12.75">
      <c r="A16" s="28"/>
      <c r="B16" s="35" t="s">
        <v>515</v>
      </c>
      <c r="C16" s="36"/>
      <c r="D16" s="36"/>
      <c r="E16" s="324" t="s">
        <v>537</v>
      </c>
      <c r="F16" s="31"/>
      <c r="G16" s="31"/>
      <c r="H16" s="27"/>
      <c r="I16" s="27"/>
      <c r="J16" s="27"/>
      <c r="K16" s="27"/>
      <c r="L16" s="27"/>
      <c r="M16" s="27"/>
      <c r="N16" s="27"/>
      <c r="O16" s="27"/>
      <c r="P16" s="33"/>
      <c r="Q16" s="34"/>
      <c r="R16" s="12"/>
    </row>
    <row r="17" spans="1:18" ht="12.75">
      <c r="A17" s="28"/>
      <c r="B17" s="35" t="s">
        <v>438</v>
      </c>
      <c r="C17" s="36"/>
      <c r="D17" s="36"/>
      <c r="E17" s="324">
        <v>40917</v>
      </c>
      <c r="F17" s="31"/>
      <c r="G17" s="31"/>
      <c r="H17" s="27"/>
      <c r="I17" s="27"/>
      <c r="J17" s="27"/>
      <c r="K17" s="27"/>
      <c r="L17" s="27"/>
      <c r="M17" s="27"/>
      <c r="N17" s="27"/>
      <c r="O17" s="27"/>
      <c r="P17" s="33"/>
      <c r="Q17" s="34"/>
      <c r="R17" s="12"/>
    </row>
    <row r="18" spans="1:18" ht="12.75">
      <c r="A18" s="28"/>
      <c r="B18" s="493"/>
      <c r="C18" s="494"/>
      <c r="D18" s="494"/>
      <c r="E18" s="495"/>
      <c r="F18" s="31"/>
      <c r="G18" s="31"/>
      <c r="H18" s="27"/>
      <c r="I18" s="27"/>
      <c r="J18" s="27"/>
      <c r="K18" s="27"/>
      <c r="L18" s="27"/>
      <c r="M18" s="27"/>
      <c r="N18" s="27"/>
      <c r="O18" s="27"/>
      <c r="P18" s="33"/>
      <c r="Q18" s="34"/>
      <c r="R18" s="12"/>
    </row>
    <row r="19" spans="1:18" ht="12.75">
      <c r="A19" s="28"/>
      <c r="B19" s="496"/>
      <c r="C19" s="496"/>
      <c r="D19" s="496"/>
      <c r="E19" s="497"/>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51" t="s">
        <v>521</v>
      </c>
      <c r="C21" s="652"/>
      <c r="D21" s="652"/>
      <c r="E21" s="652"/>
      <c r="F21" s="652"/>
      <c r="G21" s="652"/>
      <c r="H21" s="652"/>
      <c r="I21" s="652"/>
      <c r="J21" s="652"/>
      <c r="K21" s="652"/>
      <c r="L21" s="652"/>
      <c r="M21" s="652"/>
      <c r="N21" s="652"/>
      <c r="O21" s="652"/>
      <c r="P21" s="652"/>
      <c r="Q21" s="652"/>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53" t="s">
        <v>1</v>
      </c>
      <c r="C23" s="653"/>
      <c r="D23" s="653"/>
      <c r="E23" s="653"/>
      <c r="F23" s="653"/>
      <c r="G23" s="653"/>
      <c r="H23" s="653"/>
      <c r="I23" s="653"/>
      <c r="J23" s="653"/>
      <c r="K23" s="653"/>
      <c r="L23" s="653"/>
      <c r="M23" s="653"/>
      <c r="N23" s="653"/>
      <c r="O23" s="653"/>
      <c r="P23" s="653"/>
      <c r="Q23" s="653"/>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53"/>
      <c r="C25" s="653"/>
      <c r="D25" s="653"/>
      <c r="E25" s="653"/>
      <c r="F25" s="653"/>
      <c r="G25" s="653"/>
      <c r="H25" s="653"/>
      <c r="I25" s="653"/>
      <c r="J25" s="653"/>
      <c r="K25" s="653"/>
      <c r="L25" s="653"/>
      <c r="M25" s="653"/>
      <c r="N25" s="653"/>
      <c r="O25" s="653"/>
      <c r="P25" s="653"/>
      <c r="Q25" s="653"/>
      <c r="R25" s="7"/>
    </row>
    <row r="26" spans="1:18" ht="12.75">
      <c r="A26" s="19"/>
      <c r="B26" s="38"/>
      <c r="C26" s="39"/>
      <c r="D26" s="39"/>
      <c r="E26" s="39"/>
      <c r="F26" s="39"/>
      <c r="G26" s="39"/>
      <c r="H26" s="39"/>
      <c r="I26" s="39"/>
      <c r="J26" s="39"/>
      <c r="K26" s="39"/>
      <c r="L26" s="39"/>
      <c r="M26" s="39"/>
      <c r="N26" s="39"/>
      <c r="O26" s="39"/>
      <c r="P26" s="24"/>
      <c r="Q26" s="25"/>
      <c r="R26" s="7"/>
    </row>
    <row r="27" spans="1:18" ht="12.75">
      <c r="A27" s="19"/>
      <c r="B27" s="654" t="s">
        <v>2</v>
      </c>
      <c r="C27" s="654"/>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40"/>
      <c r="C30" s="40"/>
      <c r="D30" s="41"/>
      <c r="E30" s="40"/>
      <c r="F30" s="22"/>
      <c r="G30" s="22"/>
      <c r="H30" s="22"/>
      <c r="I30" s="22"/>
      <c r="J30" s="22"/>
      <c r="K30" s="22"/>
      <c r="L30" s="22"/>
      <c r="M30" s="22"/>
      <c r="N30" s="22"/>
      <c r="O30" s="22"/>
      <c r="P30" s="24"/>
      <c r="Q30" s="25"/>
      <c r="R30" s="7"/>
    </row>
    <row r="31" spans="1:18" ht="12.75">
      <c r="A31" s="19"/>
      <c r="B31" s="37"/>
      <c r="C31" s="41"/>
      <c r="D31" s="41"/>
      <c r="E31" s="22"/>
      <c r="F31" s="22"/>
      <c r="G31" s="22"/>
      <c r="H31" s="22"/>
      <c r="I31" s="22"/>
      <c r="J31" s="22"/>
      <c r="K31" s="22"/>
      <c r="L31" s="22"/>
      <c r="M31" s="22"/>
      <c r="N31" s="22"/>
      <c r="O31" s="22"/>
      <c r="P31" s="24"/>
      <c r="Q31" s="25"/>
      <c r="R31" s="7"/>
    </row>
    <row r="32" spans="1:18" ht="12.75">
      <c r="A32" s="19"/>
      <c r="B32" s="40" t="s">
        <v>4</v>
      </c>
      <c r="C32" s="28" t="s">
        <v>5</v>
      </c>
      <c r="D32" s="138" t="s">
        <v>6</v>
      </c>
      <c r="E32" s="42"/>
      <c r="F32" s="42"/>
      <c r="G32" s="43"/>
      <c r="H32" s="43"/>
      <c r="I32" s="22"/>
      <c r="J32" s="22"/>
      <c r="K32" s="22"/>
      <c r="L32" s="22"/>
      <c r="M32" s="22"/>
      <c r="N32" s="22"/>
      <c r="O32" s="22"/>
      <c r="P32" s="24"/>
      <c r="Q32" s="25"/>
      <c r="R32" s="7"/>
    </row>
    <row r="33" spans="1:18" ht="12.75">
      <c r="A33" s="19"/>
      <c r="B33" s="37"/>
      <c r="C33" s="40"/>
      <c r="D33" s="41"/>
      <c r="E33" s="42"/>
      <c r="F33" s="42"/>
      <c r="G33" s="43"/>
      <c r="H33" s="43"/>
      <c r="I33" s="22"/>
      <c r="J33" s="22"/>
      <c r="K33" s="22"/>
      <c r="L33" s="22"/>
      <c r="M33" s="22"/>
      <c r="N33" s="22"/>
      <c r="O33" s="22"/>
      <c r="P33" s="24"/>
      <c r="Q33" s="25"/>
      <c r="R33" s="7"/>
    </row>
    <row r="34" spans="1:18" ht="12">
      <c r="A34" s="2"/>
      <c r="B34" s="13"/>
      <c r="C34" s="13"/>
      <c r="D34" s="13"/>
      <c r="E34" s="4"/>
      <c r="F34" s="17"/>
      <c r="G34" s="8"/>
      <c r="H34" s="8"/>
      <c r="I34" s="4"/>
      <c r="J34" s="4"/>
      <c r="K34" s="4"/>
      <c r="L34" s="4"/>
      <c r="M34" s="4"/>
      <c r="N34" s="4"/>
      <c r="O34" s="4"/>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4">
    <mergeCell ref="B21:Q21"/>
    <mergeCell ref="B23:Q23"/>
    <mergeCell ref="B27:C27"/>
    <mergeCell ref="B25:Q25"/>
  </mergeCells>
  <hyperlinks>
    <hyperlink ref="D28" r:id="rId1" display="mailto:Thomas.Ranger@alliance-leicester.co.uk"/>
    <hyperlink ref="D34" r:id="rId2" display="mailto:Thomas.Ranger@alliance-leicester.co.uk"/>
    <hyperlink ref="D32"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&amp;CHolmes Master Trust Investor Report - January 2012</oddHeader>
    <oddFooter>&amp;CPage 1</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A1:N30"/>
  <sheetViews>
    <sheetView view="pageLayout" workbookViewId="0" topLeftCell="A1">
      <selection activeCell="E28" sqref="E28"/>
    </sheetView>
  </sheetViews>
  <sheetFormatPr defaultColWidth="9.140625" defaultRowHeight="12"/>
  <cols>
    <col min="1" max="1" width="9.140625" style="0" customWidth="1"/>
    <col min="2" max="3" width="21.28125" style="0" customWidth="1"/>
    <col min="4" max="4" width="22.57421875" style="0" customWidth="1"/>
    <col min="5" max="5" width="22.8515625" style="0" customWidth="1"/>
    <col min="6" max="6" width="12.00390625" style="0" bestFit="1" customWidth="1"/>
    <col min="7" max="7" width="14.140625" style="0" bestFit="1" customWidth="1"/>
    <col min="8" max="8" width="14.28125" style="0" customWidth="1"/>
    <col min="9" max="9" width="16.8515625" style="0" customWidth="1"/>
    <col min="10" max="10" width="16.28125" style="0" customWidth="1"/>
    <col min="11" max="11" width="13.28125" style="0" customWidth="1"/>
    <col min="12" max="12" width="11.8515625" style="0" customWidth="1"/>
    <col min="13" max="13" width="13.7109375" style="0" customWidth="1"/>
  </cols>
  <sheetData>
    <row r="1" spans="2:14" ht="15" customHeight="1" thickBot="1">
      <c r="B1" s="585" t="s">
        <v>258</v>
      </c>
      <c r="C1" s="585"/>
      <c r="D1" s="232"/>
      <c r="E1" s="232"/>
      <c r="F1" s="232"/>
      <c r="G1" s="232"/>
      <c r="H1" s="232"/>
      <c r="I1" s="232"/>
      <c r="J1" s="232"/>
      <c r="K1" s="232"/>
      <c r="L1" s="232"/>
      <c r="M1" s="232"/>
      <c r="N1" s="232"/>
    </row>
    <row r="3" spans="1:13" ht="12.75" thickBot="1">
      <c r="A3" s="1"/>
      <c r="B3" s="204"/>
      <c r="C3" s="204"/>
      <c r="D3" s="204"/>
      <c r="E3" s="204"/>
      <c r="F3" s="204"/>
      <c r="G3" s="204"/>
      <c r="H3" s="204"/>
      <c r="I3" s="204"/>
      <c r="J3" s="204"/>
      <c r="K3" s="204"/>
      <c r="L3" s="204"/>
      <c r="M3" s="204"/>
    </row>
    <row r="4" spans="1:13" ht="16.5" customHeight="1" thickBot="1">
      <c r="A4" s="586"/>
      <c r="B4" s="631" t="s">
        <v>257</v>
      </c>
      <c r="C4" s="631" t="s">
        <v>461</v>
      </c>
      <c r="D4" s="635" t="s">
        <v>216</v>
      </c>
      <c r="E4" s="640" t="s">
        <v>217</v>
      </c>
      <c r="F4" s="640" t="s">
        <v>590</v>
      </c>
      <c r="G4" s="590" t="s">
        <v>591</v>
      </c>
      <c r="H4" s="640" t="s">
        <v>218</v>
      </c>
      <c r="I4" s="640" t="s">
        <v>219</v>
      </c>
      <c r="J4" s="640" t="s">
        <v>220</v>
      </c>
      <c r="K4" s="589" t="s">
        <v>221</v>
      </c>
      <c r="L4" s="590" t="s">
        <v>222</v>
      </c>
      <c r="M4" s="640" t="s">
        <v>223</v>
      </c>
    </row>
    <row r="5" spans="1:13" ht="12.75" thickBot="1">
      <c r="A5" s="1"/>
      <c r="B5" s="645" t="s">
        <v>574</v>
      </c>
      <c r="C5" s="632"/>
      <c r="D5" s="637">
        <v>8390354844.741576</v>
      </c>
      <c r="E5" s="636" t="s">
        <v>358</v>
      </c>
      <c r="F5" s="688" t="s">
        <v>575</v>
      </c>
      <c r="G5" s="688"/>
      <c r="H5" s="637">
        <v>62372145.04</v>
      </c>
      <c r="I5" s="637">
        <v>8390354844.741576</v>
      </c>
      <c r="J5" s="641" t="s">
        <v>358</v>
      </c>
      <c r="K5" s="613" t="s">
        <v>575</v>
      </c>
      <c r="L5" s="613"/>
      <c r="M5" s="644">
        <v>65789775.64</v>
      </c>
    </row>
    <row r="6" spans="1:13" ht="12">
      <c r="A6" s="1"/>
      <c r="B6" s="646" t="s">
        <v>576</v>
      </c>
      <c r="C6" s="633" t="s">
        <v>577</v>
      </c>
      <c r="D6" s="638">
        <v>1000000000</v>
      </c>
      <c r="E6" s="638" t="s">
        <v>359</v>
      </c>
      <c r="F6" s="648">
        <f>50.306%/100</f>
        <v>0.0050306</v>
      </c>
      <c r="G6" s="648">
        <v>0.001</v>
      </c>
      <c r="H6" s="638">
        <v>1285597.7777777775</v>
      </c>
      <c r="I6" s="638">
        <v>514801000</v>
      </c>
      <c r="J6" s="612" t="s">
        <v>358</v>
      </c>
      <c r="K6" s="648">
        <v>0.001265</v>
      </c>
      <c r="L6" s="648">
        <f>109.319%/100</f>
        <v>0.010931900000000001</v>
      </c>
      <c r="M6" s="594">
        <v>1418502.139109041</v>
      </c>
    </row>
    <row r="7" spans="1:13" ht="12">
      <c r="A7" s="1"/>
      <c r="B7" s="646" t="s">
        <v>579</v>
      </c>
      <c r="C7" s="633" t="s">
        <v>578</v>
      </c>
      <c r="D7" s="638">
        <v>750000000</v>
      </c>
      <c r="E7" s="638" t="s">
        <v>359</v>
      </c>
      <c r="F7" s="642">
        <f>50.306%/100</f>
        <v>0.0050306</v>
      </c>
      <c r="G7" s="642">
        <v>0.001</v>
      </c>
      <c r="H7" s="638">
        <v>964198.3333333331</v>
      </c>
      <c r="I7" s="638">
        <v>376506000</v>
      </c>
      <c r="J7" s="612" t="s">
        <v>358</v>
      </c>
      <c r="K7" s="642">
        <v>0.001232</v>
      </c>
      <c r="L7" s="642">
        <f>108.989%/100</f>
        <v>0.0108989</v>
      </c>
      <c r="M7" s="594">
        <v>1034307.16272</v>
      </c>
    </row>
    <row r="8" spans="1:13" ht="12">
      <c r="A8" s="1"/>
      <c r="B8" s="646" t="s">
        <v>580</v>
      </c>
      <c r="C8" s="633" t="s">
        <v>459</v>
      </c>
      <c r="D8" s="638">
        <v>900000000</v>
      </c>
      <c r="E8" s="638" t="s">
        <v>359</v>
      </c>
      <c r="F8" s="642">
        <f>180.306%/100</f>
        <v>0.0180306</v>
      </c>
      <c r="G8" s="642">
        <v>0.014</v>
      </c>
      <c r="H8" s="638">
        <v>4147038</v>
      </c>
      <c r="I8" s="638">
        <v>552825553</v>
      </c>
      <c r="J8" s="612" t="s">
        <v>358</v>
      </c>
      <c r="K8" s="642">
        <v>0.01475</v>
      </c>
      <c r="L8" s="642">
        <f>244.169%/100</f>
        <v>0.0244169</v>
      </c>
      <c r="M8" s="594">
        <v>3402307.765874533</v>
      </c>
    </row>
    <row r="9" spans="1:13" ht="12">
      <c r="A9" s="1"/>
      <c r="B9" s="646" t="s">
        <v>581</v>
      </c>
      <c r="C9" s="633" t="s">
        <v>459</v>
      </c>
      <c r="D9" s="638">
        <v>500000000</v>
      </c>
      <c r="E9" s="638" t="s">
        <v>360</v>
      </c>
      <c r="F9" s="642">
        <f>297.2%/100</f>
        <v>0.02972</v>
      </c>
      <c r="G9" s="642">
        <v>0.014</v>
      </c>
      <c r="H9" s="638">
        <v>3797555.555555555</v>
      </c>
      <c r="I9" s="638">
        <v>438100000</v>
      </c>
      <c r="J9" s="612" t="s">
        <v>358</v>
      </c>
      <c r="K9" s="642">
        <v>0.0166125</v>
      </c>
      <c r="L9" s="642">
        <f>262.794%/100</f>
        <v>0.026279399999999998</v>
      </c>
      <c r="M9" s="594">
        <v>2901908.144876712</v>
      </c>
    </row>
    <row r="10" spans="1:13" ht="12">
      <c r="A10" s="1"/>
      <c r="B10" s="646" t="s">
        <v>582</v>
      </c>
      <c r="C10" s="633" t="s">
        <v>459</v>
      </c>
      <c r="D10" s="638">
        <v>750000000</v>
      </c>
      <c r="E10" s="638" t="s">
        <v>360</v>
      </c>
      <c r="F10" s="642">
        <f>307.2%/100</f>
        <v>0.03072</v>
      </c>
      <c r="G10" s="642">
        <v>0.015</v>
      </c>
      <c r="H10" s="638">
        <v>5888000</v>
      </c>
      <c r="I10" s="638">
        <v>657150000</v>
      </c>
      <c r="J10" s="612" t="s">
        <v>358</v>
      </c>
      <c r="K10" s="642">
        <v>0.017325</v>
      </c>
      <c r="L10" s="642">
        <f>269.919%/100</f>
        <v>0.0269919</v>
      </c>
      <c r="M10" s="594">
        <v>4470879.155671232</v>
      </c>
    </row>
    <row r="11" spans="1:13" ht="12">
      <c r="A11" s="1"/>
      <c r="B11" s="646" t="s">
        <v>583</v>
      </c>
      <c r="C11" s="633" t="s">
        <v>459</v>
      </c>
      <c r="D11" s="638">
        <v>375000000</v>
      </c>
      <c r="E11" s="638" t="s">
        <v>584</v>
      </c>
      <c r="F11" s="642"/>
      <c r="G11" s="642"/>
      <c r="H11" s="638"/>
      <c r="I11" s="638">
        <v>375000000</v>
      </c>
      <c r="J11" s="612" t="s">
        <v>358</v>
      </c>
      <c r="K11" s="642">
        <v>0.01625</v>
      </c>
      <c r="L11" s="642">
        <f>259.169%/100</f>
        <v>0.0259169</v>
      </c>
      <c r="M11" s="594">
        <v>2449679.5890410957</v>
      </c>
    </row>
    <row r="12" spans="1:13" ht="12">
      <c r="A12" s="1"/>
      <c r="B12" s="646" t="s">
        <v>460</v>
      </c>
      <c r="C12" s="633" t="s">
        <v>459</v>
      </c>
      <c r="D12" s="638">
        <v>500000000</v>
      </c>
      <c r="E12" s="638" t="s">
        <v>357</v>
      </c>
      <c r="F12" s="642">
        <f>41.83%/100</f>
        <v>0.004183</v>
      </c>
      <c r="G12" s="642">
        <v>0.0014</v>
      </c>
      <c r="H12" s="638">
        <v>500191720.8333333</v>
      </c>
      <c r="I12" s="638">
        <v>308661028</v>
      </c>
      <c r="J12" s="612" t="s">
        <v>358</v>
      </c>
      <c r="K12" s="642">
        <v>0.00075</v>
      </c>
      <c r="L12" s="642">
        <f>104.169%/100</f>
        <v>0.0104169</v>
      </c>
      <c r="M12" s="594">
        <v>309471457.52810067</v>
      </c>
    </row>
    <row r="13" spans="1:13" ht="12">
      <c r="A13" s="1"/>
      <c r="B13" s="646" t="s">
        <v>585</v>
      </c>
      <c r="C13" s="633" t="s">
        <v>459</v>
      </c>
      <c r="D13" s="638">
        <v>700000000</v>
      </c>
      <c r="E13" s="638" t="s">
        <v>359</v>
      </c>
      <c r="F13" s="642">
        <f>175.306%/100</f>
        <v>0.0175306</v>
      </c>
      <c r="G13" s="642">
        <v>0.0135</v>
      </c>
      <c r="H13" s="638">
        <v>3136029.555555556</v>
      </c>
      <c r="I13" s="638">
        <v>432125439.84</v>
      </c>
      <c r="J13" s="612" t="s">
        <v>358</v>
      </c>
      <c r="K13" s="642">
        <v>0.01463</v>
      </c>
      <c r="L13" s="642">
        <f>242.969%/100</f>
        <v>0.0242969</v>
      </c>
      <c r="M13" s="594">
        <v>2646401.0715914015</v>
      </c>
    </row>
    <row r="14" spans="1:13" ht="12">
      <c r="A14" s="1"/>
      <c r="B14" s="646" t="s">
        <v>532</v>
      </c>
      <c r="C14" s="633" t="s">
        <v>459</v>
      </c>
      <c r="D14" s="638">
        <v>650000000</v>
      </c>
      <c r="E14" s="638" t="s">
        <v>360</v>
      </c>
      <c r="F14" s="642">
        <f>292.2%/100</f>
        <v>0.029219999999999996</v>
      </c>
      <c r="G14" s="642">
        <v>0.0135</v>
      </c>
      <c r="H14" s="638">
        <v>4853766.666666667</v>
      </c>
      <c r="I14" s="638">
        <v>554450000</v>
      </c>
      <c r="J14" s="612" t="s">
        <v>358</v>
      </c>
      <c r="K14" s="642">
        <v>0.01755</v>
      </c>
      <c r="L14" s="642">
        <f>272.169%/100</f>
        <v>0.0272169</v>
      </c>
      <c r="M14" s="594">
        <v>3803610.2434520544</v>
      </c>
    </row>
    <row r="15" spans="1:13" ht="12">
      <c r="A15" s="1"/>
      <c r="B15" s="646" t="s">
        <v>586</v>
      </c>
      <c r="C15" s="633" t="s">
        <v>459</v>
      </c>
      <c r="D15" s="638">
        <v>500000000</v>
      </c>
      <c r="E15" s="638" t="s">
        <v>360</v>
      </c>
      <c r="F15" s="642">
        <f>302.2%/100</f>
        <v>0.030219999999999997</v>
      </c>
      <c r="G15" s="642">
        <v>0.0145</v>
      </c>
      <c r="H15" s="638">
        <v>3861444.444444445</v>
      </c>
      <c r="I15" s="638">
        <v>426500000</v>
      </c>
      <c r="J15" s="612" t="s">
        <v>358</v>
      </c>
      <c r="K15" s="642">
        <v>0.01856</v>
      </c>
      <c r="L15" s="642">
        <f>282.269%/100</f>
        <v>0.028226900000000003</v>
      </c>
      <c r="M15" s="594">
        <v>3034430.4169863015</v>
      </c>
    </row>
    <row r="16" spans="1:13" ht="12">
      <c r="A16" s="1"/>
      <c r="B16" s="646" t="s">
        <v>587</v>
      </c>
      <c r="C16" s="633" t="s">
        <v>459</v>
      </c>
      <c r="D16" s="638">
        <v>500000000</v>
      </c>
      <c r="E16" s="638" t="s">
        <v>357</v>
      </c>
      <c r="F16" s="642">
        <f>40.83%/100</f>
        <v>0.004083</v>
      </c>
      <c r="G16" s="642">
        <v>0.0013</v>
      </c>
      <c r="H16" s="638">
        <v>187137.5</v>
      </c>
      <c r="I16" s="638">
        <v>316575914.32</v>
      </c>
      <c r="J16" s="612" t="s">
        <v>358</v>
      </c>
      <c r="K16" s="642">
        <v>-0.00145</v>
      </c>
      <c r="L16" s="642">
        <f>84.736%/100</f>
        <v>0.0084736</v>
      </c>
      <c r="M16" s="594">
        <v>867231.3546704308</v>
      </c>
    </row>
    <row r="17" spans="1:13" ht="12">
      <c r="A17" s="1"/>
      <c r="B17" s="646" t="s">
        <v>592</v>
      </c>
      <c r="C17" s="633" t="s">
        <v>459</v>
      </c>
      <c r="D17" s="638">
        <v>2000000000</v>
      </c>
      <c r="E17" s="638" t="s">
        <v>359</v>
      </c>
      <c r="F17" s="642">
        <f>194.773%/100</f>
        <v>0.0194773</v>
      </c>
      <c r="G17" s="642">
        <v>0.0155</v>
      </c>
      <c r="H17" s="638">
        <v>12768452.222222224</v>
      </c>
      <c r="I17" s="638">
        <v>1268431901.06</v>
      </c>
      <c r="J17" s="612" t="s">
        <v>358</v>
      </c>
      <c r="K17" s="642">
        <v>0.01540625</v>
      </c>
      <c r="L17" s="642">
        <f>253.2985%/100</f>
        <v>0.02532985</v>
      </c>
      <c r="M17" s="594">
        <v>10386970.94550583</v>
      </c>
    </row>
    <row r="18" spans="1:13" ht="12">
      <c r="A18" s="1"/>
      <c r="B18" s="646" t="s">
        <v>593</v>
      </c>
      <c r="C18" s="633" t="s">
        <v>459</v>
      </c>
      <c r="D18" s="638">
        <v>200000000</v>
      </c>
      <c r="E18" s="638" t="s">
        <v>360</v>
      </c>
      <c r="F18" s="642">
        <f>298.4%/100</f>
        <v>0.02984</v>
      </c>
      <c r="G18" s="642">
        <v>0.014</v>
      </c>
      <c r="H18" s="638">
        <v>1956177.7777777775</v>
      </c>
      <c r="I18" s="638">
        <v>174540000</v>
      </c>
      <c r="J18" s="612" t="s">
        <v>358</v>
      </c>
      <c r="K18" s="642">
        <v>0.019175</v>
      </c>
      <c r="L18" s="642">
        <f>2.90986/100</f>
        <v>0.029098600000000002</v>
      </c>
      <c r="M18" s="594">
        <v>1641935.9397041097</v>
      </c>
    </row>
    <row r="19" spans="1:13" ht="12">
      <c r="A19" s="1"/>
      <c r="B19" s="646" t="s">
        <v>594</v>
      </c>
      <c r="C19" s="633" t="s">
        <v>459</v>
      </c>
      <c r="D19" s="638">
        <v>500000000</v>
      </c>
      <c r="E19" s="638" t="s">
        <v>359</v>
      </c>
      <c r="F19" s="642">
        <f>214.773%/100</f>
        <v>0.0214773</v>
      </c>
      <c r="G19" s="642">
        <v>0.0175</v>
      </c>
      <c r="H19" s="638">
        <v>3519890.833333334</v>
      </c>
      <c r="I19" s="638">
        <v>316455696.2</v>
      </c>
      <c r="J19" s="612" t="s">
        <v>358</v>
      </c>
      <c r="K19" s="642">
        <v>0.01755</v>
      </c>
      <c r="L19" s="642">
        <f>274.736%/100</f>
        <v>0.0274736</v>
      </c>
      <c r="M19" s="594">
        <v>2810720.3051621853</v>
      </c>
    </row>
    <row r="20" spans="1:13" ht="12.75" thickBot="1">
      <c r="A20" s="1"/>
      <c r="B20" s="647" t="s">
        <v>595</v>
      </c>
      <c r="C20" s="634" t="s">
        <v>459</v>
      </c>
      <c r="D20" s="639">
        <v>250000000</v>
      </c>
      <c r="E20" s="639" t="s">
        <v>359</v>
      </c>
      <c r="F20" s="643">
        <f>214.773%/100</f>
        <v>0.0214773</v>
      </c>
      <c r="G20" s="643">
        <v>0.0175</v>
      </c>
      <c r="H20" s="639">
        <v>1759945.416666667</v>
      </c>
      <c r="I20" s="639">
        <v>158227848.1</v>
      </c>
      <c r="J20" s="470" t="s">
        <v>358</v>
      </c>
      <c r="K20" s="643">
        <v>0.01755</v>
      </c>
      <c r="L20" s="643">
        <f>274.736%/100</f>
        <v>0.0274736</v>
      </c>
      <c r="M20" s="610">
        <v>1405360.1525810927</v>
      </c>
    </row>
    <row r="21" spans="1:13" ht="12">
      <c r="A21" s="1"/>
      <c r="B21" t="s">
        <v>588</v>
      </c>
      <c r="C21" s="629"/>
      <c r="D21" s="587"/>
      <c r="E21" s="587"/>
      <c r="F21" s="613"/>
      <c r="G21" s="613"/>
      <c r="H21" s="587"/>
      <c r="I21" s="587"/>
      <c r="J21" s="613"/>
      <c r="K21" s="613"/>
      <c r="L21" s="613"/>
      <c r="M21" s="630"/>
    </row>
    <row r="22" spans="1:13" ht="12">
      <c r="A22" s="1"/>
      <c r="B22" s="629"/>
      <c r="C22" s="629"/>
      <c r="D22" s="587"/>
      <c r="E22" s="587"/>
      <c r="F22" s="613"/>
      <c r="G22" s="613"/>
      <c r="H22" s="587"/>
      <c r="I22" s="587"/>
      <c r="J22" s="613"/>
      <c r="K22" s="613"/>
      <c r="L22" s="613"/>
      <c r="M22" s="630"/>
    </row>
    <row r="24" spans="2:14" ht="12.75" thickBot="1">
      <c r="B24" s="585" t="s">
        <v>341</v>
      </c>
      <c r="C24" s="585"/>
      <c r="D24" s="232"/>
      <c r="E24" s="232"/>
      <c r="F24" s="232"/>
      <c r="G24" s="232"/>
      <c r="H24" s="232"/>
      <c r="I24" s="232"/>
      <c r="J24" s="232"/>
      <c r="K24" s="232"/>
      <c r="L24" s="232"/>
      <c r="M24" s="232"/>
      <c r="N24" s="232"/>
    </row>
    <row r="26" ht="12.75" thickBot="1"/>
    <row r="27" spans="2:4" ht="12.75" thickBot="1">
      <c r="B27" s="588" t="s">
        <v>257</v>
      </c>
      <c r="C27" s="589" t="s">
        <v>224</v>
      </c>
      <c r="D27" s="590" t="s">
        <v>342</v>
      </c>
    </row>
    <row r="28" spans="2:4" ht="12.75" thickBot="1">
      <c r="B28" s="591"/>
      <c r="C28" s="592"/>
      <c r="D28" s="593"/>
    </row>
    <row r="30" ht="12">
      <c r="B30" t="s">
        <v>589</v>
      </c>
    </row>
  </sheetData>
  <sheetProtection/>
  <mergeCells count="1">
    <mergeCell ref="F5: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headerFooter>
    <oddHeader>&amp;CHolmes Master Trust Investor Report - January 2012</oddHeader>
    <oddFooter>&amp;C&amp;A</oddFooter>
  </headerFooter>
</worksheet>
</file>

<file path=xl/worksheets/sheet11.xml><?xml version="1.0" encoding="utf-8"?>
<worksheet xmlns="http://schemas.openxmlformats.org/spreadsheetml/2006/main" xmlns:r="http://schemas.openxmlformats.org/officeDocument/2006/relationships">
  <dimension ref="A2:C33"/>
  <sheetViews>
    <sheetView view="pageLayout" workbookViewId="0" topLeftCell="A4">
      <selection activeCell="A29" sqref="A29:B33"/>
    </sheetView>
  </sheetViews>
  <sheetFormatPr defaultColWidth="9.140625" defaultRowHeight="12"/>
  <cols>
    <col min="1" max="1" width="6.421875" style="0" customWidth="1"/>
    <col min="2" max="2" width="123.7109375" style="0" customWidth="1"/>
    <col min="3" max="3" width="47.57421875" style="0" customWidth="1"/>
    <col min="4" max="5" width="65.8515625" style="0" customWidth="1"/>
  </cols>
  <sheetData>
    <row r="1" ht="12.75" thickBot="1"/>
    <row r="2" spans="1:3" ht="12.75" thickBot="1">
      <c r="A2" s="4"/>
      <c r="B2" s="616" t="s">
        <v>147</v>
      </c>
      <c r="C2" s="617"/>
    </row>
    <row r="3" spans="1:3" ht="12">
      <c r="A3" s="4"/>
      <c r="B3" s="89" t="s">
        <v>148</v>
      </c>
      <c r="C3" s="192"/>
    </row>
    <row r="4" spans="1:3" ht="12">
      <c r="A4" s="4"/>
      <c r="B4" s="103" t="s">
        <v>435</v>
      </c>
      <c r="C4" s="193" t="s">
        <v>149</v>
      </c>
    </row>
    <row r="5" spans="1:3" ht="12">
      <c r="A5" s="4"/>
      <c r="B5" s="103"/>
      <c r="C5" s="193"/>
    </row>
    <row r="6" spans="1:3" ht="12">
      <c r="A6" s="4"/>
      <c r="B6" s="90" t="s">
        <v>150</v>
      </c>
      <c r="C6" s="193"/>
    </row>
    <row r="7" spans="1:3" ht="12">
      <c r="A7" s="4"/>
      <c r="B7" s="103" t="s">
        <v>175</v>
      </c>
      <c r="C7" s="193" t="s">
        <v>149</v>
      </c>
    </row>
    <row r="8" spans="1:3" ht="12">
      <c r="A8" s="4"/>
      <c r="B8" s="103" t="s">
        <v>434</v>
      </c>
      <c r="C8" s="193" t="s">
        <v>149</v>
      </c>
    </row>
    <row r="9" spans="1:3" ht="12">
      <c r="A9" s="4"/>
      <c r="B9" s="103" t="s">
        <v>344</v>
      </c>
      <c r="C9" s="193" t="s">
        <v>149</v>
      </c>
    </row>
    <row r="10" spans="1:3" ht="12">
      <c r="A10" s="4"/>
      <c r="B10" s="103"/>
      <c r="C10" s="193"/>
    </row>
    <row r="11" spans="1:3" ht="12">
      <c r="A11" s="4"/>
      <c r="B11" s="103"/>
      <c r="C11" s="193"/>
    </row>
    <row r="12" spans="1:3" ht="12">
      <c r="A12" s="4"/>
      <c r="B12" s="90" t="s">
        <v>151</v>
      </c>
      <c r="C12" s="193"/>
    </row>
    <row r="13" spans="1:3" ht="12">
      <c r="A13" s="4"/>
      <c r="B13" s="103"/>
      <c r="C13" s="193"/>
    </row>
    <row r="14" spans="1:3" ht="42" customHeight="1">
      <c r="A14" s="4"/>
      <c r="B14" s="322" t="s">
        <v>436</v>
      </c>
      <c r="C14" s="243" t="s">
        <v>602</v>
      </c>
    </row>
    <row r="15" spans="1:3" ht="48">
      <c r="A15" s="4"/>
      <c r="B15" s="321" t="s">
        <v>437</v>
      </c>
      <c r="C15" s="243" t="s">
        <v>149</v>
      </c>
    </row>
    <row r="16" spans="1:3" ht="12">
      <c r="A16" s="4"/>
      <c r="B16" s="103"/>
      <c r="C16" s="193"/>
    </row>
    <row r="17" spans="1:3" ht="12.75" thickBot="1">
      <c r="A17" s="4"/>
      <c r="B17" s="104" t="s">
        <v>345</v>
      </c>
      <c r="C17" s="139"/>
    </row>
    <row r="18" spans="1:3" ht="12">
      <c r="A18" s="4"/>
      <c r="B18" s="73" t="s">
        <v>603</v>
      </c>
      <c r="C18" s="105"/>
    </row>
    <row r="19" spans="1:3" ht="12">
      <c r="A19" s="2"/>
      <c r="B19" s="13"/>
      <c r="C19" s="3"/>
    </row>
    <row r="20" spans="1:3" ht="12">
      <c r="A20" s="4"/>
      <c r="B20" s="84" t="s">
        <v>152</v>
      </c>
      <c r="C20" s="106"/>
    </row>
    <row r="21" spans="1:2" ht="12">
      <c r="A21" s="618">
        <v>1</v>
      </c>
      <c r="B21" s="194" t="s">
        <v>462</v>
      </c>
    </row>
    <row r="22" ht="24">
      <c r="B22" s="14" t="s">
        <v>529</v>
      </c>
    </row>
    <row r="23" spans="1:2" ht="12">
      <c r="A23" s="618">
        <v>2</v>
      </c>
      <c r="B23" s="194" t="s">
        <v>463</v>
      </c>
    </row>
    <row r="24" ht="12" customHeight="1">
      <c r="B24" s="689" t="s">
        <v>464</v>
      </c>
    </row>
    <row r="25" ht="12">
      <c r="B25" s="689"/>
    </row>
    <row r="26" ht="12">
      <c r="B26" s="689"/>
    </row>
    <row r="27" spans="1:2" ht="12">
      <c r="A27" s="618">
        <v>3</v>
      </c>
      <c r="B27" s="194" t="s">
        <v>531</v>
      </c>
    </row>
    <row r="28" ht="12" customHeight="1">
      <c r="B28" s="14" t="s">
        <v>530</v>
      </c>
    </row>
    <row r="29" spans="1:2" ht="12">
      <c r="A29" s="618">
        <v>4</v>
      </c>
      <c r="B29" s="194" t="s">
        <v>604</v>
      </c>
    </row>
    <row r="30" ht="12" customHeight="1">
      <c r="B30" s="690" t="s">
        <v>605</v>
      </c>
    </row>
    <row r="31" ht="12">
      <c r="B31" s="690"/>
    </row>
    <row r="32" ht="12">
      <c r="B32" s="690"/>
    </row>
    <row r="33" ht="12">
      <c r="B33" s="690"/>
    </row>
  </sheetData>
  <sheetProtection/>
  <mergeCells count="2">
    <mergeCell ref="B24:B26"/>
    <mergeCell ref="B30:B33"/>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Issuer Investor Report - January 2012</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2"/>
  <sheetViews>
    <sheetView view="pageLayout" workbookViewId="0" topLeftCell="B1">
      <selection activeCell="E29" sqref="E29"/>
    </sheetView>
  </sheetViews>
  <sheetFormatPr defaultColWidth="9.140625" defaultRowHeight="12"/>
  <cols>
    <col min="1" max="1" width="9.140625" style="0" customWidth="1"/>
    <col min="2" max="2" width="33.7109375" style="0" customWidth="1"/>
    <col min="3" max="3" width="40.00390625" style="0" customWidth="1"/>
    <col min="4" max="4" width="34.00390625" style="0" customWidth="1"/>
    <col min="5" max="5" width="44.7109375" style="0" customWidth="1"/>
    <col min="6" max="6" width="36.00390625" style="0" customWidth="1"/>
    <col min="7" max="7" width="83.421875" style="0" customWidth="1"/>
    <col min="8" max="8" width="9.140625" style="0" customWidth="1"/>
  </cols>
  <sheetData>
    <row r="1" spans="2:7" ht="12">
      <c r="B1" s="207" t="s">
        <v>235</v>
      </c>
      <c r="C1" s="208"/>
      <c r="D1" s="209"/>
      <c r="E1" s="209"/>
      <c r="F1" s="210"/>
      <c r="G1" s="211"/>
    </row>
    <row r="2" spans="2:7" ht="12.75" thickBot="1">
      <c r="B2" s="207"/>
      <c r="C2" s="212"/>
      <c r="D2" s="213"/>
      <c r="E2" s="213"/>
      <c r="F2" s="210"/>
      <c r="G2" s="211"/>
    </row>
    <row r="3" spans="2:7" ht="12.75" thickBot="1">
      <c r="B3" s="472" t="s">
        <v>465</v>
      </c>
      <c r="C3" s="214" t="s">
        <v>342</v>
      </c>
      <c r="D3" s="215" t="s">
        <v>236</v>
      </c>
      <c r="E3" s="216" t="s">
        <v>237</v>
      </c>
      <c r="F3" s="215" t="s">
        <v>238</v>
      </c>
      <c r="G3" s="473" t="s">
        <v>239</v>
      </c>
    </row>
    <row r="4" spans="2:7" ht="12">
      <c r="B4" s="241" t="s">
        <v>240</v>
      </c>
      <c r="C4" s="192" t="s">
        <v>514</v>
      </c>
      <c r="D4" s="192"/>
      <c r="E4" s="234"/>
      <c r="F4" s="235"/>
      <c r="G4" s="235"/>
    </row>
    <row r="5" spans="2:7" ht="12">
      <c r="B5" s="237" t="s">
        <v>201</v>
      </c>
      <c r="C5" s="238" t="s">
        <v>272</v>
      </c>
      <c r="D5" s="238"/>
      <c r="E5" s="238"/>
      <c r="F5" s="238"/>
      <c r="G5" s="238"/>
    </row>
    <row r="6" spans="2:7" ht="12">
      <c r="B6" s="241" t="s">
        <v>241</v>
      </c>
      <c r="C6" s="474" t="s">
        <v>273</v>
      </c>
      <c r="D6" s="474"/>
      <c r="E6" s="474"/>
      <c r="F6" s="649"/>
      <c r="G6" s="476"/>
    </row>
    <row r="7" spans="2:7" ht="12">
      <c r="B7" s="656" t="s">
        <v>195</v>
      </c>
      <c r="C7" s="659" t="s">
        <v>242</v>
      </c>
      <c r="D7" s="659" t="s">
        <v>596</v>
      </c>
      <c r="E7" s="659" t="s">
        <v>533</v>
      </c>
      <c r="F7" s="239" t="s">
        <v>122</v>
      </c>
      <c r="G7" s="240" t="s">
        <v>522</v>
      </c>
    </row>
    <row r="8" spans="2:7" ht="24">
      <c r="B8" s="656"/>
      <c r="C8" s="659"/>
      <c r="D8" s="659"/>
      <c r="E8" s="659"/>
      <c r="F8" s="239" t="s">
        <v>466</v>
      </c>
      <c r="G8" s="240" t="s">
        <v>467</v>
      </c>
    </row>
    <row r="9" spans="2:7" ht="12">
      <c r="B9" s="656"/>
      <c r="C9" s="659"/>
      <c r="D9" s="659"/>
      <c r="E9" s="659"/>
      <c r="F9" s="239" t="s">
        <v>259</v>
      </c>
      <c r="G9" s="240" t="s">
        <v>468</v>
      </c>
    </row>
    <row r="10" spans="2:7" ht="12">
      <c r="B10" s="656"/>
      <c r="C10" s="659"/>
      <c r="D10" s="659"/>
      <c r="E10" s="659"/>
      <c r="F10" s="239" t="s">
        <v>469</v>
      </c>
      <c r="G10" s="240" t="s">
        <v>470</v>
      </c>
    </row>
    <row r="11" spans="2:7" ht="12">
      <c r="B11" s="656"/>
      <c r="C11" s="659"/>
      <c r="D11" s="659"/>
      <c r="E11" s="659"/>
      <c r="F11" s="239" t="s">
        <v>259</v>
      </c>
      <c r="G11" s="240" t="s">
        <v>260</v>
      </c>
    </row>
    <row r="12" spans="2:7" ht="24">
      <c r="B12" s="656"/>
      <c r="C12" s="659"/>
      <c r="D12" s="659"/>
      <c r="E12" s="659"/>
      <c r="F12" s="239" t="s">
        <v>471</v>
      </c>
      <c r="G12" s="240" t="s">
        <v>472</v>
      </c>
    </row>
    <row r="13" spans="2:7" ht="12">
      <c r="B13" s="241" t="s">
        <v>243</v>
      </c>
      <c r="C13" s="193" t="s">
        <v>242</v>
      </c>
      <c r="D13" s="193" t="s">
        <v>596</v>
      </c>
      <c r="E13" s="193" t="s">
        <v>533</v>
      </c>
      <c r="F13" s="236"/>
      <c r="G13" s="236"/>
    </row>
    <row r="14" spans="2:7" ht="12">
      <c r="B14" s="237" t="s">
        <v>244</v>
      </c>
      <c r="C14" s="238" t="s">
        <v>242</v>
      </c>
      <c r="D14" s="238" t="s">
        <v>596</v>
      </c>
      <c r="E14" s="238" t="s">
        <v>533</v>
      </c>
      <c r="F14" s="238"/>
      <c r="G14" s="240"/>
    </row>
    <row r="15" spans="2:7" ht="12">
      <c r="B15" s="241" t="s">
        <v>261</v>
      </c>
      <c r="C15" s="193" t="s">
        <v>242</v>
      </c>
      <c r="D15" s="193" t="s">
        <v>596</v>
      </c>
      <c r="E15" s="193" t="s">
        <v>533</v>
      </c>
      <c r="F15" s="236"/>
      <c r="G15" s="242"/>
    </row>
    <row r="16" spans="2:7" ht="120">
      <c r="B16" s="660" t="s">
        <v>473</v>
      </c>
      <c r="C16" s="659" t="s">
        <v>242</v>
      </c>
      <c r="D16" s="659" t="s">
        <v>596</v>
      </c>
      <c r="E16" s="659" t="s">
        <v>533</v>
      </c>
      <c r="F16" s="239" t="s">
        <v>262</v>
      </c>
      <c r="G16" s="240" t="s">
        <v>474</v>
      </c>
    </row>
    <row r="17" spans="2:7" ht="48">
      <c r="B17" s="660"/>
      <c r="C17" s="659"/>
      <c r="D17" s="659" t="e">
        <v>#N/A</v>
      </c>
      <c r="E17" s="659" t="e">
        <v>#N/A</v>
      </c>
      <c r="F17" s="239" t="s">
        <v>263</v>
      </c>
      <c r="G17" s="240" t="s">
        <v>475</v>
      </c>
    </row>
    <row r="18" spans="2:7" s="475" customFormat="1" ht="132">
      <c r="B18" s="614" t="s">
        <v>476</v>
      </c>
      <c r="C18" s="615" t="s">
        <v>242</v>
      </c>
      <c r="D18" s="622" t="s">
        <v>596</v>
      </c>
      <c r="E18" s="622" t="s">
        <v>533</v>
      </c>
      <c r="F18" s="620" t="s">
        <v>264</v>
      </c>
      <c r="G18" s="476" t="s">
        <v>477</v>
      </c>
    </row>
    <row r="19" spans="2:7" ht="36">
      <c r="B19" s="656" t="s">
        <v>245</v>
      </c>
      <c r="C19" s="659" t="s">
        <v>242</v>
      </c>
      <c r="D19" s="659" t="s">
        <v>596</v>
      </c>
      <c r="E19" s="659" t="s">
        <v>533</v>
      </c>
      <c r="F19" s="239" t="s">
        <v>265</v>
      </c>
      <c r="G19" s="240" t="s">
        <v>266</v>
      </c>
    </row>
    <row r="20" spans="2:7" ht="36">
      <c r="B20" s="656"/>
      <c r="C20" s="659"/>
      <c r="D20" s="659" t="e">
        <v>#N/A</v>
      </c>
      <c r="E20" s="659" t="e">
        <v>#N/A</v>
      </c>
      <c r="F20" s="239" t="s">
        <v>267</v>
      </c>
      <c r="G20" s="240" t="s">
        <v>268</v>
      </c>
    </row>
    <row r="21" spans="2:7" ht="36" customHeight="1">
      <c r="B21" s="657" t="s">
        <v>478</v>
      </c>
      <c r="C21" s="658" t="s">
        <v>246</v>
      </c>
      <c r="D21" s="658" t="s">
        <v>596</v>
      </c>
      <c r="E21" s="658" t="s">
        <v>533</v>
      </c>
      <c r="F21" s="620" t="s">
        <v>269</v>
      </c>
      <c r="G21" s="476" t="s">
        <v>270</v>
      </c>
    </row>
    <row r="22" spans="2:7" ht="36" customHeight="1">
      <c r="B22" s="657"/>
      <c r="C22" s="658"/>
      <c r="D22" s="658" t="e">
        <v>#N/A</v>
      </c>
      <c r="E22" s="658" t="e">
        <v>#N/A</v>
      </c>
      <c r="F22" s="655" t="s">
        <v>267</v>
      </c>
      <c r="G22" s="655" t="s">
        <v>271</v>
      </c>
    </row>
    <row r="23" spans="2:7" ht="12">
      <c r="B23" s="657"/>
      <c r="C23" s="658"/>
      <c r="D23" s="658" t="e">
        <v>#N/A</v>
      </c>
      <c r="E23" s="658" t="e">
        <v>#N/A</v>
      </c>
      <c r="F23" s="655"/>
      <c r="G23" s="655"/>
    </row>
    <row r="24" spans="2:7" ht="12">
      <c r="B24" s="657"/>
      <c r="C24" s="615"/>
      <c r="D24" s="622"/>
      <c r="E24" s="622"/>
      <c r="F24" s="655"/>
      <c r="G24" s="655"/>
    </row>
    <row r="25" spans="2:7" ht="12">
      <c r="B25" s="657"/>
      <c r="C25" s="615" t="s">
        <v>479</v>
      </c>
      <c r="D25" s="622" t="s">
        <v>534</v>
      </c>
      <c r="E25" s="622" t="s">
        <v>535</v>
      </c>
      <c r="F25" s="620" t="s">
        <v>480</v>
      </c>
      <c r="G25" s="620" t="s">
        <v>480</v>
      </c>
    </row>
    <row r="26" spans="2:7" ht="12">
      <c r="B26" s="657"/>
      <c r="C26" s="615" t="s">
        <v>481</v>
      </c>
      <c r="D26" s="622" t="s">
        <v>525</v>
      </c>
      <c r="E26" s="622" t="s">
        <v>520</v>
      </c>
      <c r="F26" s="620" t="s">
        <v>480</v>
      </c>
      <c r="G26" s="620" t="s">
        <v>480</v>
      </c>
    </row>
    <row r="27" spans="2:7" ht="12">
      <c r="B27" s="621"/>
      <c r="C27" s="622" t="s">
        <v>597</v>
      </c>
      <c r="D27" s="622" t="s">
        <v>599</v>
      </c>
      <c r="E27" s="622" t="s">
        <v>520</v>
      </c>
      <c r="F27" s="620" t="s">
        <v>480</v>
      </c>
      <c r="G27" s="620" t="s">
        <v>480</v>
      </c>
    </row>
    <row r="28" spans="2:7" ht="12">
      <c r="B28" s="621"/>
      <c r="C28" s="622" t="s">
        <v>598</v>
      </c>
      <c r="D28" s="622" t="s">
        <v>600</v>
      </c>
      <c r="E28" s="622" t="s">
        <v>520</v>
      </c>
      <c r="F28" s="620" t="s">
        <v>480</v>
      </c>
      <c r="G28" s="620" t="s">
        <v>480</v>
      </c>
    </row>
    <row r="29" spans="2:7" ht="12">
      <c r="B29" s="237" t="s">
        <v>482</v>
      </c>
      <c r="C29" s="238" t="s">
        <v>424</v>
      </c>
      <c r="D29" s="238" t="s">
        <v>536</v>
      </c>
      <c r="E29" s="238" t="s">
        <v>520</v>
      </c>
      <c r="F29" s="650"/>
      <c r="G29" s="239"/>
    </row>
    <row r="30" spans="2:7" ht="12">
      <c r="B30" s="478" t="s">
        <v>483</v>
      </c>
      <c r="C30" s="474" t="s">
        <v>425</v>
      </c>
      <c r="D30" s="474"/>
      <c r="E30" s="474"/>
      <c r="F30" s="620"/>
      <c r="G30" s="620"/>
    </row>
    <row r="31" spans="2:7" ht="12.75" thickBot="1">
      <c r="B31" s="244" t="s">
        <v>484</v>
      </c>
      <c r="C31" s="245" t="s">
        <v>424</v>
      </c>
      <c r="D31" s="479"/>
      <c r="E31" s="479"/>
      <c r="F31" s="245"/>
      <c r="G31" s="479"/>
    </row>
    <row r="32" spans="2:7" ht="12">
      <c r="B32" t="s">
        <v>485</v>
      </c>
      <c r="E32" s="480"/>
      <c r="F32" s="477"/>
      <c r="G32" s="480"/>
    </row>
  </sheetData>
  <sheetProtection/>
  <mergeCells count="18">
    <mergeCell ref="B7:B12"/>
    <mergeCell ref="C7:C12"/>
    <mergeCell ref="D7:D12"/>
    <mergeCell ref="E7:E12"/>
    <mergeCell ref="B16:B17"/>
    <mergeCell ref="C16:C17"/>
    <mergeCell ref="D16:D17"/>
    <mergeCell ref="E16:E17"/>
    <mergeCell ref="G22:G24"/>
    <mergeCell ref="B19:B20"/>
    <mergeCell ref="B21:B26"/>
    <mergeCell ref="C21:C23"/>
    <mergeCell ref="D21:D23"/>
    <mergeCell ref="E21:E23"/>
    <mergeCell ref="F22:F24"/>
    <mergeCell ref="C19:C20"/>
    <mergeCell ref="D19:D20"/>
    <mergeCell ref="E19:E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January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0"/>
  <sheetViews>
    <sheetView view="pageLayout" workbookViewId="0" topLeftCell="A1">
      <selection activeCell="D58" sqref="D58:E64"/>
    </sheetView>
  </sheetViews>
  <sheetFormatPr defaultColWidth="15.7109375" defaultRowHeight="12"/>
  <cols>
    <col min="1" max="1" width="6.421875" style="1" customWidth="1"/>
    <col min="2" max="2" width="32.140625" style="1" customWidth="1"/>
    <col min="3" max="3" width="15.7109375" style="1" customWidth="1"/>
    <col min="4" max="5" width="17.00390625" style="1" customWidth="1"/>
    <col min="6" max="6" width="20.421875" style="1" bestFit="1" customWidth="1"/>
    <col min="7" max="8" width="17.00390625" style="1" customWidth="1"/>
    <col min="9" max="9" width="32.140625" style="1" customWidth="1"/>
    <col min="10" max="12" width="17.00390625" style="1" customWidth="1"/>
    <col min="13" max="13" width="18.421875" style="1" bestFit="1" customWidth="1"/>
    <col min="14" max="16384" width="15.7109375" style="1" customWidth="1"/>
  </cols>
  <sheetData>
    <row r="2" spans="2:13" ht="12.75" thickBot="1">
      <c r="B2" s="44" t="s">
        <v>10</v>
      </c>
      <c r="C2" s="44"/>
      <c r="D2" s="44"/>
      <c r="E2" s="44"/>
      <c r="F2" s="44"/>
      <c r="G2" s="44"/>
      <c r="H2" s="44"/>
      <c r="I2" s="44"/>
      <c r="J2" s="44"/>
      <c r="K2" s="44"/>
      <c r="L2" s="44"/>
      <c r="M2" s="44"/>
    </row>
    <row r="3" ht="12.75" thickBot="1"/>
    <row r="4" spans="2:13" ht="12">
      <c r="B4" s="325" t="s">
        <v>7</v>
      </c>
      <c r="C4" s="326"/>
      <c r="D4" s="327"/>
      <c r="E4" s="327"/>
      <c r="F4" s="328"/>
      <c r="I4" s="329" t="s">
        <v>154</v>
      </c>
      <c r="J4" s="330"/>
      <c r="K4" s="330"/>
      <c r="L4" s="330"/>
      <c r="M4" s="331"/>
    </row>
    <row r="5" spans="2:13" ht="12.75" thickBot="1">
      <c r="B5" s="332"/>
      <c r="C5" s="333"/>
      <c r="D5" s="333"/>
      <c r="E5" s="333"/>
      <c r="F5" s="334"/>
      <c r="I5" s="335"/>
      <c r="J5" s="336"/>
      <c r="K5" s="336"/>
      <c r="L5" s="336"/>
      <c r="M5" s="337"/>
    </row>
    <row r="6" spans="2:13" ht="12">
      <c r="B6" s="599" t="s">
        <v>8</v>
      </c>
      <c r="C6" s="79"/>
      <c r="D6" s="108"/>
      <c r="E6" s="82"/>
      <c r="F6" s="338">
        <v>115191</v>
      </c>
      <c r="I6" s="118" t="s">
        <v>538</v>
      </c>
      <c r="J6" s="46"/>
      <c r="K6" s="45"/>
      <c r="L6" s="114"/>
      <c r="M6" s="498">
        <v>13729549152.37</v>
      </c>
    </row>
    <row r="7" spans="2:14" ht="12.75" thickBot="1">
      <c r="B7" s="66" t="s">
        <v>9</v>
      </c>
      <c r="C7" s="80"/>
      <c r="D7" s="107"/>
      <c r="E7" s="109"/>
      <c r="F7" s="339">
        <v>6399214137.68</v>
      </c>
      <c r="I7" s="115" t="s">
        <v>539</v>
      </c>
      <c r="J7" s="119"/>
      <c r="K7" s="116"/>
      <c r="L7" s="117"/>
      <c r="M7" s="340">
        <v>10351520297.47</v>
      </c>
      <c r="N7" s="341"/>
    </row>
    <row r="8" spans="2:13" ht="12">
      <c r="B8" s="599" t="s">
        <v>526</v>
      </c>
      <c r="C8" s="79"/>
      <c r="D8" s="108"/>
      <c r="E8" s="82"/>
      <c r="F8" s="605">
        <v>131230</v>
      </c>
      <c r="G8"/>
      <c r="I8" s="111" t="s">
        <v>540</v>
      </c>
      <c r="J8" s="112"/>
      <c r="K8" s="112"/>
      <c r="L8" s="113"/>
      <c r="M8" s="342">
        <v>29228567.209998272</v>
      </c>
    </row>
    <row r="9" spans="2:13" ht="12">
      <c r="B9" s="600" t="s">
        <v>527</v>
      </c>
      <c r="C9" s="54"/>
      <c r="D9" s="18"/>
      <c r="E9" s="606"/>
      <c r="F9" s="607">
        <v>13733982182.59</v>
      </c>
      <c r="G9"/>
      <c r="I9" s="110" t="s">
        <v>541</v>
      </c>
      <c r="J9" s="45"/>
      <c r="K9" s="45"/>
      <c r="L9" s="114"/>
      <c r="M9" s="343">
        <v>32144635.040000916</v>
      </c>
    </row>
    <row r="10" spans="2:13" ht="12.75" thickBot="1">
      <c r="B10" s="66" t="s">
        <v>528</v>
      </c>
      <c r="C10" s="80"/>
      <c r="D10" s="107"/>
      <c r="E10" s="608"/>
      <c r="F10" s="609">
        <v>0.03092688165093</v>
      </c>
      <c r="I10" s="110" t="s">
        <v>542</v>
      </c>
      <c r="J10" s="45"/>
      <c r="K10" s="45"/>
      <c r="L10" s="114"/>
      <c r="M10" s="343">
        <v>149856491.83000082</v>
      </c>
    </row>
    <row r="11" spans="9:13" ht="12.75" thickBot="1">
      <c r="I11" s="118" t="s">
        <v>543</v>
      </c>
      <c r="J11" s="46"/>
      <c r="K11" s="45"/>
      <c r="L11" s="114"/>
      <c r="M11" s="343">
        <v>308171138.23</v>
      </c>
    </row>
    <row r="12" spans="2:13" ht="12">
      <c r="B12" s="54"/>
      <c r="C12" s="54"/>
      <c r="D12" s="18"/>
      <c r="E12" s="18"/>
      <c r="F12" s="140"/>
      <c r="I12" s="344" t="s">
        <v>544</v>
      </c>
      <c r="J12" s="345"/>
      <c r="K12" s="112"/>
      <c r="L12" s="112"/>
      <c r="M12" s="342">
        <v>11167432490.18</v>
      </c>
    </row>
    <row r="13" spans="2:13" ht="12">
      <c r="B13" s="54"/>
      <c r="C13" s="54"/>
      <c r="D13" s="18"/>
      <c r="E13" s="18"/>
      <c r="F13" s="140"/>
      <c r="I13" s="118" t="s">
        <v>545</v>
      </c>
      <c r="J13" s="46"/>
      <c r="K13" s="45"/>
      <c r="L13" s="45"/>
      <c r="M13" s="346">
        <v>0.8233187601683563</v>
      </c>
    </row>
    <row r="14" spans="2:13" ht="12">
      <c r="B14" s="54"/>
      <c r="C14" s="54"/>
      <c r="D14" s="18"/>
      <c r="E14" s="18"/>
      <c r="F14" s="140"/>
      <c r="I14" s="118" t="s">
        <v>546</v>
      </c>
      <c r="J14" s="46"/>
      <c r="K14" s="45"/>
      <c r="L14" s="45"/>
      <c r="M14" s="347">
        <v>2562116662.19</v>
      </c>
    </row>
    <row r="15" spans="2:13" ht="12">
      <c r="B15" s="54"/>
      <c r="C15" s="54"/>
      <c r="D15" s="18"/>
      <c r="E15" s="18"/>
      <c r="F15" s="140"/>
      <c r="I15" s="118" t="s">
        <v>547</v>
      </c>
      <c r="J15" s="46"/>
      <c r="K15" s="45"/>
      <c r="L15" s="45"/>
      <c r="M15" s="346">
        <v>0.17668123983164447</v>
      </c>
    </row>
    <row r="16" spans="2:13" ht="12">
      <c r="B16" s="54"/>
      <c r="C16" s="54"/>
      <c r="D16" s="18"/>
      <c r="E16" s="18"/>
      <c r="F16" s="140"/>
      <c r="I16" s="118" t="s">
        <v>548</v>
      </c>
      <c r="J16" s="46"/>
      <c r="K16" s="46"/>
      <c r="L16" s="46"/>
      <c r="M16" s="347">
        <v>872754938.55</v>
      </c>
    </row>
    <row r="17" spans="2:13" ht="12" customHeight="1" thickBot="1">
      <c r="B17" s="54"/>
      <c r="C17" s="54"/>
      <c r="D17" s="18"/>
      <c r="E17" s="18"/>
      <c r="F17" s="140"/>
      <c r="I17" s="115" t="s">
        <v>549</v>
      </c>
      <c r="J17" s="119"/>
      <c r="K17" s="119"/>
      <c r="L17" s="119"/>
      <c r="M17" s="348">
        <v>0.0712744315166455</v>
      </c>
    </row>
    <row r="18" spans="9:13" ht="12" customHeight="1">
      <c r="I18" s="661" t="s">
        <v>518</v>
      </c>
      <c r="J18" s="661"/>
      <c r="K18" s="661"/>
      <c r="L18" s="661"/>
      <c r="M18" s="661"/>
    </row>
    <row r="19" spans="9:13" ht="12">
      <c r="I19" s="662"/>
      <c r="J19" s="662"/>
      <c r="K19" s="662"/>
      <c r="L19" s="662"/>
      <c r="M19" s="662"/>
    </row>
    <row r="20" ht="12.75" thickBot="1"/>
    <row r="21" spans="2:8" ht="36" customHeight="1">
      <c r="B21" s="663" t="s">
        <v>550</v>
      </c>
      <c r="C21" s="664"/>
      <c r="D21" s="603" t="s">
        <v>11</v>
      </c>
      <c r="E21" s="349" t="s">
        <v>12</v>
      </c>
      <c r="F21" s="349" t="s">
        <v>13</v>
      </c>
      <c r="G21" s="349" t="s">
        <v>14</v>
      </c>
      <c r="H21" s="350" t="s">
        <v>15</v>
      </c>
    </row>
    <row r="22" spans="2:8" ht="12.75" thickBot="1">
      <c r="B22" s="335"/>
      <c r="C22" s="337"/>
      <c r="D22" s="351"/>
      <c r="E22" s="352" t="s">
        <v>16</v>
      </c>
      <c r="F22" s="352" t="s">
        <v>16</v>
      </c>
      <c r="G22" s="353" t="s">
        <v>17</v>
      </c>
      <c r="H22" s="353" t="s">
        <v>17</v>
      </c>
    </row>
    <row r="23" spans="2:8" ht="12">
      <c r="B23" s="600" t="s">
        <v>18</v>
      </c>
      <c r="C23" s="59"/>
      <c r="D23" s="354">
        <v>126453</v>
      </c>
      <c r="E23" s="354">
        <v>13169367385.6</v>
      </c>
      <c r="F23" s="355">
        <v>0</v>
      </c>
      <c r="G23" s="356">
        <v>96.42</v>
      </c>
      <c r="H23" s="357">
        <v>95.96</v>
      </c>
    </row>
    <row r="24" spans="2:8" ht="12">
      <c r="B24" s="600" t="s">
        <v>330</v>
      </c>
      <c r="C24" s="65"/>
      <c r="D24" s="358">
        <v>1854</v>
      </c>
      <c r="E24" s="358">
        <v>215226298.8</v>
      </c>
      <c r="F24" s="359">
        <v>1429140.07</v>
      </c>
      <c r="G24" s="360">
        <v>1.41</v>
      </c>
      <c r="H24" s="361">
        <v>1.57</v>
      </c>
    </row>
    <row r="25" spans="2:8" ht="12">
      <c r="B25" s="600" t="s">
        <v>331</v>
      </c>
      <c r="C25" s="65"/>
      <c r="D25" s="358">
        <v>935</v>
      </c>
      <c r="E25" s="358">
        <v>107224780.49</v>
      </c>
      <c r="F25" s="359">
        <v>1292957.74</v>
      </c>
      <c r="G25" s="360">
        <v>0.71</v>
      </c>
      <c r="H25" s="361">
        <v>0.78</v>
      </c>
    </row>
    <row r="26" spans="2:8" ht="12">
      <c r="B26" s="600" t="s">
        <v>332</v>
      </c>
      <c r="C26" s="65"/>
      <c r="D26" s="358">
        <v>526</v>
      </c>
      <c r="E26" s="358">
        <v>67712896.4</v>
      </c>
      <c r="F26" s="359">
        <v>1090219.19</v>
      </c>
      <c r="G26" s="360">
        <v>0.4</v>
      </c>
      <c r="H26" s="361">
        <v>0.49</v>
      </c>
    </row>
    <row r="27" spans="2:8" ht="12">
      <c r="B27" s="600" t="s">
        <v>333</v>
      </c>
      <c r="C27" s="65"/>
      <c r="D27" s="358">
        <v>356</v>
      </c>
      <c r="E27" s="358">
        <v>44338077.07</v>
      </c>
      <c r="F27" s="359">
        <v>935238.14</v>
      </c>
      <c r="G27" s="360">
        <v>0.27</v>
      </c>
      <c r="H27" s="361">
        <v>0.32</v>
      </c>
    </row>
    <row r="28" spans="2:8" ht="12">
      <c r="B28" s="600" t="s">
        <v>334</v>
      </c>
      <c r="C28" s="65"/>
      <c r="D28" s="358">
        <v>261</v>
      </c>
      <c r="E28" s="358">
        <v>27896744.09</v>
      </c>
      <c r="F28" s="359">
        <v>719537.53</v>
      </c>
      <c r="G28" s="360">
        <v>0.2</v>
      </c>
      <c r="H28" s="361">
        <v>0.2</v>
      </c>
    </row>
    <row r="29" spans="2:8" ht="12">
      <c r="B29" s="600" t="s">
        <v>335</v>
      </c>
      <c r="C29" s="154"/>
      <c r="D29" s="359">
        <v>178</v>
      </c>
      <c r="E29" s="359">
        <v>22444496.25</v>
      </c>
      <c r="F29" s="359">
        <v>653722.37</v>
      </c>
      <c r="G29" s="360">
        <v>0.14</v>
      </c>
      <c r="H29" s="361">
        <v>0.16</v>
      </c>
    </row>
    <row r="30" spans="2:8" ht="12">
      <c r="B30" s="600" t="s">
        <v>336</v>
      </c>
      <c r="C30" s="154"/>
      <c r="D30" s="359">
        <v>114</v>
      </c>
      <c r="E30" s="359">
        <v>13849127.05</v>
      </c>
      <c r="F30" s="359">
        <v>450804.37</v>
      </c>
      <c r="G30" s="360">
        <v>0.09</v>
      </c>
      <c r="H30" s="361">
        <v>0.1</v>
      </c>
    </row>
    <row r="31" spans="2:8" ht="12">
      <c r="B31" s="600" t="s">
        <v>337</v>
      </c>
      <c r="C31" s="154"/>
      <c r="D31" s="359">
        <v>79</v>
      </c>
      <c r="E31" s="359">
        <v>10412655.39</v>
      </c>
      <c r="F31" s="359">
        <v>361028.2</v>
      </c>
      <c r="G31" s="360">
        <v>0.06</v>
      </c>
      <c r="H31" s="361">
        <v>0.08</v>
      </c>
    </row>
    <row r="32" spans="2:8" ht="12">
      <c r="B32" s="600" t="s">
        <v>338</v>
      </c>
      <c r="C32" s="154"/>
      <c r="D32" s="359">
        <v>72</v>
      </c>
      <c r="E32" s="359">
        <v>8381127.62</v>
      </c>
      <c r="F32" s="359">
        <v>358347.54</v>
      </c>
      <c r="G32" s="360">
        <v>0.05</v>
      </c>
      <c r="H32" s="361">
        <v>0.06</v>
      </c>
    </row>
    <row r="33" spans="2:8" ht="12">
      <c r="B33" s="600" t="s">
        <v>339</v>
      </c>
      <c r="C33" s="154"/>
      <c r="D33" s="359">
        <v>39</v>
      </c>
      <c r="E33" s="359">
        <v>5087646.94</v>
      </c>
      <c r="F33" s="359">
        <v>220278.83</v>
      </c>
      <c r="G33" s="360">
        <v>0.03</v>
      </c>
      <c r="H33" s="361">
        <v>0.04</v>
      </c>
    </row>
    <row r="34" spans="2:9" ht="12">
      <c r="B34" s="600" t="s">
        <v>340</v>
      </c>
      <c r="C34" s="154"/>
      <c r="D34" s="359">
        <v>46</v>
      </c>
      <c r="E34" s="359">
        <v>4755857.82</v>
      </c>
      <c r="F34" s="359">
        <v>238370.39</v>
      </c>
      <c r="G34" s="360">
        <v>0.04</v>
      </c>
      <c r="H34" s="361">
        <v>0.03</v>
      </c>
      <c r="I34" s="341"/>
    </row>
    <row r="35" spans="2:8" ht="12.75" thickBot="1">
      <c r="B35" s="600" t="s">
        <v>19</v>
      </c>
      <c r="C35" s="156"/>
      <c r="D35" s="359">
        <v>238</v>
      </c>
      <c r="E35" s="359">
        <v>27081259.65</v>
      </c>
      <c r="F35" s="359">
        <v>2206305.2</v>
      </c>
      <c r="G35" s="360">
        <v>0.18</v>
      </c>
      <c r="H35" s="361">
        <v>0.2</v>
      </c>
    </row>
    <row r="36" spans="2:8" ht="12.75" thickBot="1">
      <c r="B36" s="74" t="s">
        <v>20</v>
      </c>
      <c r="C36" s="362"/>
      <c r="D36" s="363">
        <v>131151</v>
      </c>
      <c r="E36" s="363">
        <v>13723778353.17</v>
      </c>
      <c r="F36" s="363">
        <v>9955949.57</v>
      </c>
      <c r="G36" s="364">
        <v>100</v>
      </c>
      <c r="H36" s="365">
        <v>100</v>
      </c>
    </row>
    <row r="37" s="366" customFormat="1" ht="12"/>
    <row r="38" spans="7:8" ht="12.75" thickBot="1">
      <c r="G38" s="52"/>
      <c r="H38" s="52"/>
    </row>
    <row r="39" spans="2:8" ht="12" customHeight="1">
      <c r="B39" s="325" t="s">
        <v>551</v>
      </c>
      <c r="C39" s="367"/>
      <c r="D39" s="603" t="s">
        <v>11</v>
      </c>
      <c r="E39" s="349" t="s">
        <v>247</v>
      </c>
      <c r="G39" s="52"/>
      <c r="H39" s="52"/>
    </row>
    <row r="40" spans="2:8" ht="12.75" thickBot="1">
      <c r="B40" s="368"/>
      <c r="C40" s="369"/>
      <c r="D40" s="370"/>
      <c r="E40" s="353" t="s">
        <v>16</v>
      </c>
      <c r="G40" s="52"/>
      <c r="H40" s="52"/>
    </row>
    <row r="41" spans="2:13" ht="12">
      <c r="B41" s="599"/>
      <c r="C41" s="59"/>
      <c r="D41" s="217"/>
      <c r="E41" s="218"/>
      <c r="G41" s="52"/>
      <c r="H41" s="52"/>
      <c r="L41" s="67"/>
      <c r="M41" s="68"/>
    </row>
    <row r="42" spans="2:14" ht="12">
      <c r="B42" s="600" t="s">
        <v>248</v>
      </c>
      <c r="C42" s="65"/>
      <c r="D42" s="371">
        <v>18</v>
      </c>
      <c r="E42" s="371">
        <v>1883414.83</v>
      </c>
      <c r="F42"/>
      <c r="G42" s="52"/>
      <c r="H42" s="52"/>
      <c r="L42" s="67"/>
      <c r="M42" s="68"/>
      <c r="N42" s="69"/>
    </row>
    <row r="43" spans="2:14" ht="12">
      <c r="B43" s="600" t="s">
        <v>249</v>
      </c>
      <c r="C43" s="65"/>
      <c r="D43" s="371">
        <v>2464</v>
      </c>
      <c r="E43" s="371">
        <v>267314340.5899998</v>
      </c>
      <c r="F43"/>
      <c r="G43" s="52"/>
      <c r="H43" s="52"/>
      <c r="L43" s="67"/>
      <c r="M43" s="68"/>
      <c r="N43" s="69"/>
    </row>
    <row r="44" spans="2:14" ht="12.75" thickBot="1">
      <c r="B44" s="66"/>
      <c r="C44" s="60"/>
      <c r="D44" s="219"/>
      <c r="E44" s="220"/>
      <c r="G44" s="144"/>
      <c r="H44" s="144"/>
      <c r="L44" s="67"/>
      <c r="M44" s="70"/>
      <c r="N44" s="69"/>
    </row>
    <row r="45" spans="2:14" ht="12">
      <c r="B45" s="54" t="s">
        <v>253</v>
      </c>
      <c r="C45" s="55"/>
      <c r="D45" s="55"/>
      <c r="G45" s="144"/>
      <c r="H45" s="144"/>
      <c r="L45" s="67"/>
      <c r="M45" s="70"/>
      <c r="N45" s="69"/>
    </row>
    <row r="46" spans="2:14" ht="12.75" thickBot="1">
      <c r="B46" s="54"/>
      <c r="C46" s="144"/>
      <c r="D46" s="143"/>
      <c r="E46" s="143"/>
      <c r="F46" s="141"/>
      <c r="G46" s="144"/>
      <c r="H46" s="144"/>
      <c r="L46" s="67"/>
      <c r="M46" s="70"/>
      <c r="N46" s="69"/>
    </row>
    <row r="47" spans="2:14" ht="12" customHeight="1">
      <c r="B47" s="665" t="s">
        <v>552</v>
      </c>
      <c r="C47" s="666"/>
      <c r="D47" s="603" t="s">
        <v>11</v>
      </c>
      <c r="E47" s="349" t="s">
        <v>26</v>
      </c>
      <c r="F47" s="141"/>
      <c r="G47" s="144"/>
      <c r="H47" s="144"/>
      <c r="L47" s="67"/>
      <c r="M47" s="70"/>
      <c r="N47" s="69"/>
    </row>
    <row r="48" spans="2:14" ht="12.75" thickBot="1">
      <c r="B48" s="667"/>
      <c r="C48" s="668"/>
      <c r="D48" s="370"/>
      <c r="E48" s="353" t="s">
        <v>16</v>
      </c>
      <c r="F48" s="141"/>
      <c r="G48" s="144"/>
      <c r="H48" s="144"/>
      <c r="L48" s="72"/>
      <c r="M48" s="72"/>
      <c r="N48" s="69"/>
    </row>
    <row r="49" spans="2:14" ht="12" customHeight="1">
      <c r="B49" s="58"/>
      <c r="C49" s="59"/>
      <c r="D49" s="57"/>
      <c r="E49" s="47"/>
      <c r="F49" s="141"/>
      <c r="G49" s="144"/>
      <c r="H49" s="144"/>
      <c r="N49" s="72"/>
    </row>
    <row r="50" spans="2:8" ht="12">
      <c r="B50" s="600" t="s">
        <v>27</v>
      </c>
      <c r="C50" s="65"/>
      <c r="D50" s="371">
        <v>1910</v>
      </c>
      <c r="E50" s="373">
        <v>61597968.07000003</v>
      </c>
      <c r="F50"/>
      <c r="G50" s="144"/>
      <c r="H50" s="144"/>
    </row>
    <row r="51" spans="2:8" ht="12">
      <c r="B51" s="600" t="s">
        <v>28</v>
      </c>
      <c r="C51" s="65"/>
      <c r="D51" s="371">
        <v>14</v>
      </c>
      <c r="E51" s="373">
        <v>426290.700000003</v>
      </c>
      <c r="F51"/>
      <c r="G51" s="144"/>
      <c r="H51" s="144"/>
    </row>
    <row r="52" spans="2:8" ht="12">
      <c r="B52" s="600" t="s">
        <v>29</v>
      </c>
      <c r="C52" s="65"/>
      <c r="D52" s="371">
        <v>1924</v>
      </c>
      <c r="E52" s="373">
        <v>62024258.77000003</v>
      </c>
      <c r="F52"/>
      <c r="G52" s="144"/>
      <c r="H52" s="144"/>
    </row>
    <row r="53" spans="2:8" ht="12.75" thickBot="1">
      <c r="B53" s="76"/>
      <c r="C53" s="60"/>
      <c r="D53" s="75"/>
      <c r="E53" s="71"/>
      <c r="F53" s="144"/>
      <c r="G53" s="144"/>
      <c r="H53" s="144"/>
    </row>
    <row r="54" spans="6:8" ht="12.75" thickBot="1">
      <c r="F54" s="144"/>
      <c r="G54" s="144"/>
      <c r="H54" s="144"/>
    </row>
    <row r="55" spans="2:8" ht="12">
      <c r="B55" s="325" t="s">
        <v>553</v>
      </c>
      <c r="C55" s="367"/>
      <c r="D55" s="603" t="s">
        <v>11</v>
      </c>
      <c r="E55" s="349" t="s">
        <v>12</v>
      </c>
      <c r="F55" s="144"/>
      <c r="G55" s="144"/>
      <c r="H55" s="144"/>
    </row>
    <row r="56" spans="2:14" ht="12.75" thickBot="1">
      <c r="B56" s="374"/>
      <c r="C56" s="375"/>
      <c r="D56" s="352"/>
      <c r="E56" s="352" t="s">
        <v>16</v>
      </c>
      <c r="F56" s="144"/>
      <c r="G56" s="144"/>
      <c r="H56" s="144"/>
      <c r="N56" s="144"/>
    </row>
    <row r="57" spans="2:14" ht="12">
      <c r="B57" s="376"/>
      <c r="C57" s="377"/>
      <c r="D57" s="378"/>
      <c r="E57" s="379"/>
      <c r="F57" s="144"/>
      <c r="G57" s="144"/>
      <c r="H57" s="144"/>
      <c r="N57" s="144"/>
    </row>
    <row r="58" spans="2:8" ht="12" customHeight="1">
      <c r="B58" s="49" t="s">
        <v>21</v>
      </c>
      <c r="C58" s="65"/>
      <c r="D58" s="380">
        <v>4163</v>
      </c>
      <c r="E58" s="380">
        <v>479934468.7099995</v>
      </c>
      <c r="F58"/>
      <c r="G58" s="144"/>
      <c r="H58" s="144"/>
    </row>
    <row r="59" spans="2:8" ht="12">
      <c r="B59" s="600"/>
      <c r="C59" s="65"/>
      <c r="D59" s="371"/>
      <c r="E59" s="380"/>
      <c r="F59" s="144"/>
      <c r="G59" s="144"/>
      <c r="H59" s="144"/>
    </row>
    <row r="60" spans="2:8" ht="12">
      <c r="B60" s="600" t="s">
        <v>22</v>
      </c>
      <c r="C60" s="65"/>
      <c r="D60" s="371">
        <v>29</v>
      </c>
      <c r="E60" s="380">
        <v>3644715.4900000095</v>
      </c>
      <c r="F60"/>
      <c r="G60" s="144"/>
      <c r="H60" s="144"/>
    </row>
    <row r="61" spans="2:8" ht="12">
      <c r="B61" s="600" t="s">
        <v>23</v>
      </c>
      <c r="C61" s="65"/>
      <c r="D61" s="371">
        <v>19</v>
      </c>
      <c r="E61" s="381">
        <v>1891603.8899999857</v>
      </c>
      <c r="F61"/>
      <c r="G61" s="144"/>
      <c r="H61" s="144"/>
    </row>
    <row r="62" spans="2:8" ht="12">
      <c r="B62" s="600" t="s">
        <v>24</v>
      </c>
      <c r="C62" s="65"/>
      <c r="D62" s="371">
        <v>79</v>
      </c>
      <c r="E62" s="380">
        <v>10203829.420000076</v>
      </c>
      <c r="F62"/>
      <c r="G62" s="144"/>
      <c r="H62" s="144"/>
    </row>
    <row r="63" spans="2:8" ht="12">
      <c r="B63" s="600"/>
      <c r="C63" s="65"/>
      <c r="D63" s="371"/>
      <c r="E63" s="380"/>
      <c r="F63" s="144"/>
      <c r="G63" s="144"/>
      <c r="H63" s="144"/>
    </row>
    <row r="64" spans="2:8" ht="12">
      <c r="B64" s="600" t="s">
        <v>25</v>
      </c>
      <c r="C64" s="65"/>
      <c r="D64" s="371">
        <v>4084</v>
      </c>
      <c r="E64" s="380">
        <v>469721008.4699995</v>
      </c>
      <c r="F64" s="499"/>
      <c r="G64" s="144"/>
      <c r="H64" s="144"/>
    </row>
    <row r="65" spans="2:14" ht="12.75" thickBot="1">
      <c r="B65" s="66"/>
      <c r="C65" s="60"/>
      <c r="D65" s="62"/>
      <c r="E65" s="56"/>
      <c r="F65" s="144"/>
      <c r="G65" s="144"/>
      <c r="H65" s="144"/>
      <c r="N65" s="144"/>
    </row>
    <row r="66" spans="2:8" ht="12">
      <c r="B66" s="54"/>
      <c r="C66" s="144"/>
      <c r="D66" s="55"/>
      <c r="E66" s="68"/>
      <c r="F66" s="144"/>
      <c r="G66" s="144"/>
      <c r="H66" s="144"/>
    </row>
    <row r="67" spans="2:8" ht="12">
      <c r="B67" s="54"/>
      <c r="C67" s="144"/>
      <c r="D67" s="55"/>
      <c r="E67" s="55"/>
      <c r="F67" s="144"/>
      <c r="G67" s="144"/>
      <c r="H67" s="144"/>
    </row>
    <row r="68" spans="2:8" ht="12">
      <c r="B68" s="54"/>
      <c r="C68" s="144"/>
      <c r="D68" s="55"/>
      <c r="E68" s="55"/>
      <c r="F68" s="144"/>
      <c r="G68" s="144"/>
      <c r="H68" s="144"/>
    </row>
    <row r="69" spans="2:8" ht="12">
      <c r="B69" s="54"/>
      <c r="C69" s="144"/>
      <c r="D69" s="55"/>
      <c r="E69" s="55"/>
      <c r="F69" s="144"/>
      <c r="G69" s="144"/>
      <c r="H69" s="144"/>
    </row>
    <row r="70" spans="2:8" ht="12">
      <c r="B70" s="144"/>
      <c r="C70" s="144"/>
      <c r="D70" s="144"/>
      <c r="E70" s="144"/>
      <c r="F70" s="144"/>
      <c r="G70" s="144"/>
      <c r="H70" s="144"/>
    </row>
  </sheetData>
  <sheetProtection/>
  <mergeCells count="3">
    <mergeCell ref="I18:M19"/>
    <mergeCell ref="B21:C21"/>
    <mergeCell ref="B47:C48"/>
  </mergeCells>
  <conditionalFormatting sqref="D34:E34 D36:E36">
    <cfRule type="cellIs" priority="4" dxfId="2" operator="equal" stopIfTrue="1">
      <formula>" "</formula>
    </cfRule>
  </conditionalFormatting>
  <conditionalFormatting sqref="D36:E36">
    <cfRule type="cellIs" priority="1" dxfId="2"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oddHeader>&amp;CHolmes Master Trust Investor Report - January 2012</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M46"/>
  <sheetViews>
    <sheetView view="pageLayout" workbookViewId="0" topLeftCell="C1">
      <selection activeCell="J15" sqref="J15:L19"/>
    </sheetView>
  </sheetViews>
  <sheetFormatPr defaultColWidth="23.8515625" defaultRowHeight="12"/>
  <cols>
    <col min="1" max="1" width="5.7109375" style="28" customWidth="1"/>
    <col min="2" max="2" width="41.140625" style="0" customWidth="1"/>
    <col min="3" max="3" width="9.140625" style="0" customWidth="1"/>
    <col min="4" max="7" width="18.28125" style="0" customWidth="1"/>
    <col min="8" max="8" width="5.7109375" style="0" customWidth="1"/>
    <col min="9" max="9" width="58.140625" style="0" customWidth="1"/>
    <col min="10" max="12" width="21.140625" style="0" customWidth="1"/>
  </cols>
  <sheetData>
    <row r="1" ht="13.5" thickBot="1"/>
    <row r="2" spans="2:11" ht="12.75">
      <c r="B2" s="602" t="s">
        <v>37</v>
      </c>
      <c r="C2" s="367"/>
      <c r="D2" s="603" t="s">
        <v>11</v>
      </c>
      <c r="E2" s="349" t="s">
        <v>17</v>
      </c>
      <c r="F2" s="602" t="s">
        <v>12</v>
      </c>
      <c r="G2" s="349" t="s">
        <v>17</v>
      </c>
      <c r="I2" s="372"/>
      <c r="J2" s="349" t="s">
        <v>31</v>
      </c>
      <c r="K2" s="350" t="s">
        <v>12</v>
      </c>
    </row>
    <row r="3" spans="2:11" ht="13.5" thickBot="1">
      <c r="B3" s="374" t="s">
        <v>38</v>
      </c>
      <c r="C3" s="375"/>
      <c r="D3" s="351" t="s">
        <v>56</v>
      </c>
      <c r="E3" s="352" t="s">
        <v>39</v>
      </c>
      <c r="F3" s="374" t="s">
        <v>16</v>
      </c>
      <c r="G3" s="352" t="s">
        <v>40</v>
      </c>
      <c r="I3" s="382" t="s">
        <v>30</v>
      </c>
      <c r="J3" s="383" t="s">
        <v>32</v>
      </c>
      <c r="K3" s="383" t="s">
        <v>32</v>
      </c>
    </row>
    <row r="4" spans="2:11" ht="13.5" thickBot="1">
      <c r="B4" s="672" t="s">
        <v>43</v>
      </c>
      <c r="C4" s="673"/>
      <c r="D4" s="384">
        <v>1058</v>
      </c>
      <c r="E4" s="385">
        <v>0.81</v>
      </c>
      <c r="F4" s="386">
        <v>55763426.08</v>
      </c>
      <c r="G4" s="387">
        <v>0.41</v>
      </c>
      <c r="I4" s="374"/>
      <c r="J4" s="388"/>
      <c r="K4" s="352" t="s">
        <v>16</v>
      </c>
    </row>
    <row r="5" spans="2:11" ht="12.75">
      <c r="B5" s="674" t="s">
        <v>42</v>
      </c>
      <c r="C5" s="675"/>
      <c r="D5" s="389">
        <v>34045</v>
      </c>
      <c r="E5" s="385">
        <v>25.94</v>
      </c>
      <c r="F5" s="390">
        <v>3738835122.95</v>
      </c>
      <c r="G5" s="391">
        <v>27.22</v>
      </c>
      <c r="I5" s="599" t="s">
        <v>33</v>
      </c>
      <c r="J5" s="392">
        <v>27840</v>
      </c>
      <c r="K5" s="393">
        <v>3604960900.4500003</v>
      </c>
    </row>
    <row r="6" spans="2:11" ht="12.75">
      <c r="B6" s="674" t="s">
        <v>41</v>
      </c>
      <c r="C6" s="675"/>
      <c r="D6" s="389">
        <v>41909</v>
      </c>
      <c r="E6" s="385">
        <v>31.94</v>
      </c>
      <c r="F6" s="390">
        <v>4419026859.77</v>
      </c>
      <c r="G6" s="391">
        <v>32.18</v>
      </c>
      <c r="I6" s="611" t="s">
        <v>524</v>
      </c>
      <c r="J6" s="394">
        <v>774</v>
      </c>
      <c r="K6" s="394">
        <v>86097258.17999935</v>
      </c>
    </row>
    <row r="7" spans="2:11" ht="13.5" thickBot="1">
      <c r="B7" s="674" t="s">
        <v>44</v>
      </c>
      <c r="C7" s="675"/>
      <c r="D7" s="389">
        <v>54206</v>
      </c>
      <c r="E7" s="385">
        <v>41.31</v>
      </c>
      <c r="F7" s="390">
        <v>5520357733.3</v>
      </c>
      <c r="G7" s="391">
        <v>40.19</v>
      </c>
      <c r="I7" s="66" t="s">
        <v>34</v>
      </c>
      <c r="J7" s="395">
        <v>462</v>
      </c>
      <c r="K7" s="395">
        <v>51992844.39</v>
      </c>
    </row>
    <row r="8" spans="2:11" ht="13.5" thickBot="1">
      <c r="B8" s="600" t="s">
        <v>155</v>
      </c>
      <c r="C8" s="601"/>
      <c r="D8" s="389">
        <v>12</v>
      </c>
      <c r="E8" s="385">
        <v>0.01</v>
      </c>
      <c r="F8" s="390">
        <v>-959.51</v>
      </c>
      <c r="G8" s="391">
        <v>0</v>
      </c>
      <c r="I8" s="396"/>
      <c r="J8" s="396"/>
      <c r="K8" s="396"/>
    </row>
    <row r="9" spans="2:11" ht="13.5" thickBot="1">
      <c r="B9" s="678" t="s">
        <v>20</v>
      </c>
      <c r="C9" s="679"/>
      <c r="D9" s="397">
        <v>131230</v>
      </c>
      <c r="E9" s="398">
        <v>100</v>
      </c>
      <c r="F9" s="399">
        <v>13733982182.59</v>
      </c>
      <c r="G9" s="365">
        <v>100</v>
      </c>
      <c r="I9" s="400"/>
      <c r="J9" s="400"/>
      <c r="K9" s="400"/>
    </row>
    <row r="10" spans="2:11" ht="12.75">
      <c r="B10" s="145"/>
      <c r="C10" s="79"/>
      <c r="D10" s="146"/>
      <c r="E10" s="147"/>
      <c r="F10" s="146"/>
      <c r="G10" s="147"/>
      <c r="I10" s="400"/>
      <c r="J10" s="400"/>
      <c r="K10" s="400"/>
    </row>
    <row r="11" spans="8:13" ht="13.5" thickBot="1">
      <c r="H11" s="51"/>
      <c r="I11" s="148"/>
      <c r="J11" s="148"/>
      <c r="K11" s="148"/>
      <c r="L11" s="148"/>
      <c r="M11" s="148"/>
    </row>
    <row r="12" spans="2:12" ht="24">
      <c r="B12" s="598" t="s">
        <v>49</v>
      </c>
      <c r="C12" s="367"/>
      <c r="D12" s="603" t="s">
        <v>11</v>
      </c>
      <c r="E12" s="350" t="s">
        <v>17</v>
      </c>
      <c r="F12" s="598" t="s">
        <v>12</v>
      </c>
      <c r="G12" s="350" t="s">
        <v>17</v>
      </c>
      <c r="H12" s="228"/>
      <c r="I12" s="401" t="s">
        <v>250</v>
      </c>
      <c r="J12" s="401" t="s">
        <v>254</v>
      </c>
      <c r="K12" s="401" t="s">
        <v>255</v>
      </c>
      <c r="L12" s="402" t="s">
        <v>256</v>
      </c>
    </row>
    <row r="13" spans="2:12" ht="13.5" thickBot="1">
      <c r="B13" s="368" t="s">
        <v>38</v>
      </c>
      <c r="C13" s="369"/>
      <c r="D13" s="351" t="s">
        <v>56</v>
      </c>
      <c r="E13" s="353" t="s">
        <v>39</v>
      </c>
      <c r="F13" s="368" t="s">
        <v>16</v>
      </c>
      <c r="G13" s="353" t="s">
        <v>40</v>
      </c>
      <c r="H13" s="229"/>
      <c r="I13" s="403"/>
      <c r="J13" s="404" t="s">
        <v>17</v>
      </c>
      <c r="K13" s="404" t="s">
        <v>17</v>
      </c>
      <c r="L13" s="405" t="s">
        <v>17</v>
      </c>
    </row>
    <row r="14" spans="2:12" ht="13.5" thickBot="1">
      <c r="B14" s="599" t="s">
        <v>51</v>
      </c>
      <c r="C14" s="406"/>
      <c r="D14" s="407">
        <v>58720</v>
      </c>
      <c r="E14" s="387">
        <v>44.75</v>
      </c>
      <c r="F14" s="408">
        <v>7711655852.13</v>
      </c>
      <c r="G14" s="387">
        <v>56.15</v>
      </c>
      <c r="I14" s="409" t="s">
        <v>251</v>
      </c>
      <c r="J14" s="410"/>
      <c r="K14" s="410"/>
      <c r="L14" s="411"/>
    </row>
    <row r="15" spans="2:12" ht="13.5" thickBot="1">
      <c r="B15" s="66" t="s">
        <v>50</v>
      </c>
      <c r="C15" s="412"/>
      <c r="D15" s="413">
        <v>72507</v>
      </c>
      <c r="E15" s="391">
        <v>55.25</v>
      </c>
      <c r="F15" s="414">
        <v>6022326570.15</v>
      </c>
      <c r="G15" s="391">
        <v>43.85</v>
      </c>
      <c r="I15" s="49" t="s">
        <v>35</v>
      </c>
      <c r="J15" s="415">
        <v>0.017582067333093514</v>
      </c>
      <c r="K15" s="416">
        <v>0.05606298165435575</v>
      </c>
      <c r="L15" s="417">
        <v>0.2336397176875864</v>
      </c>
    </row>
    <row r="16" spans="2:12" ht="13.5" thickBot="1">
      <c r="B16" s="604" t="s">
        <v>20</v>
      </c>
      <c r="C16" s="81"/>
      <c r="D16" s="418">
        <v>131230</v>
      </c>
      <c r="E16" s="419">
        <v>100</v>
      </c>
      <c r="F16" s="418">
        <v>13733982182.59</v>
      </c>
      <c r="G16" s="419">
        <v>100</v>
      </c>
      <c r="I16" s="49" t="s">
        <v>36</v>
      </c>
      <c r="J16" s="420">
        <v>0.020243205206717706</v>
      </c>
      <c r="K16" s="421">
        <v>0.06250143618899096</v>
      </c>
      <c r="L16" s="422">
        <v>0.2339425805067762</v>
      </c>
    </row>
    <row r="17" spans="2:12" ht="13.5" thickBot="1">
      <c r="B17" s="5"/>
      <c r="C17" s="148"/>
      <c r="D17" s="423"/>
      <c r="E17" s="424"/>
      <c r="F17" s="423"/>
      <c r="G17" s="424"/>
      <c r="H17" s="52"/>
      <c r="I17" s="409" t="s">
        <v>252</v>
      </c>
      <c r="J17" s="425"/>
      <c r="K17" s="426"/>
      <c r="L17" s="427"/>
    </row>
    <row r="18" spans="8:12" ht="13.5" thickBot="1">
      <c r="H18" s="52"/>
      <c r="I18" s="49" t="s">
        <v>35</v>
      </c>
      <c r="J18" s="415">
        <v>0.01447676162762556</v>
      </c>
      <c r="K18" s="416">
        <v>0.04726098714290494</v>
      </c>
      <c r="L18" s="417">
        <v>0.21344670230551122</v>
      </c>
    </row>
    <row r="19" spans="2:13" ht="13.5" thickBot="1">
      <c r="B19" s="602" t="s">
        <v>52</v>
      </c>
      <c r="C19" s="367"/>
      <c r="D19" s="603" t="s">
        <v>11</v>
      </c>
      <c r="E19" s="349" t="s">
        <v>17</v>
      </c>
      <c r="F19" s="602" t="s">
        <v>12</v>
      </c>
      <c r="G19" s="349" t="s">
        <v>17</v>
      </c>
      <c r="H19" s="228"/>
      <c r="I19" s="53" t="s">
        <v>36</v>
      </c>
      <c r="J19" s="420">
        <v>0.017266746677447178</v>
      </c>
      <c r="K19" s="421">
        <v>0.05405249109608867</v>
      </c>
      <c r="L19" s="422">
        <v>0.21623493306355923</v>
      </c>
      <c r="M19" s="148"/>
    </row>
    <row r="20" spans="2:12" ht="13.5" thickBot="1">
      <c r="B20" s="368" t="s">
        <v>38</v>
      </c>
      <c r="C20" s="369"/>
      <c r="D20" s="351" t="s">
        <v>56</v>
      </c>
      <c r="E20" s="352" t="s">
        <v>39</v>
      </c>
      <c r="F20" s="374" t="s">
        <v>16</v>
      </c>
      <c r="G20" s="352" t="s">
        <v>40</v>
      </c>
      <c r="H20" s="229"/>
      <c r="I20" s="428"/>
      <c r="J20" s="428"/>
      <c r="K20" s="428"/>
      <c r="L20" s="428"/>
    </row>
    <row r="21" spans="2:12" ht="12.75">
      <c r="B21" s="599" t="s">
        <v>54</v>
      </c>
      <c r="C21" s="59"/>
      <c r="D21" s="429">
        <v>74774</v>
      </c>
      <c r="E21" s="391">
        <v>56.98</v>
      </c>
      <c r="F21" s="408">
        <v>7293856787.43</v>
      </c>
      <c r="G21" s="391">
        <v>53.11</v>
      </c>
      <c r="I21" s="54"/>
      <c r="J21" s="230"/>
      <c r="K21" s="231"/>
      <c r="L21" s="230"/>
    </row>
    <row r="22" spans="2:12" ht="12.75">
      <c r="B22" s="600" t="s">
        <v>53</v>
      </c>
      <c r="C22" s="65"/>
      <c r="D22" s="430">
        <v>52033</v>
      </c>
      <c r="E22" s="391">
        <v>39.65</v>
      </c>
      <c r="F22" s="414">
        <v>6271756680.05</v>
      </c>
      <c r="G22" s="391">
        <v>45.67</v>
      </c>
      <c r="I22" s="54"/>
      <c r="J22" s="230"/>
      <c r="K22" s="231"/>
      <c r="L22" s="230"/>
    </row>
    <row r="23" spans="2:9" ht="13.5" thickBot="1">
      <c r="B23" s="600" t="s">
        <v>155</v>
      </c>
      <c r="C23" s="65"/>
      <c r="D23" s="430">
        <v>4423</v>
      </c>
      <c r="E23" s="391">
        <v>3.37</v>
      </c>
      <c r="F23" s="414">
        <v>168368715.11</v>
      </c>
      <c r="G23" s="391">
        <v>1.23</v>
      </c>
      <c r="I23" s="54"/>
    </row>
    <row r="24" spans="2:7" ht="13.5" thickBot="1">
      <c r="B24" s="604" t="s">
        <v>20</v>
      </c>
      <c r="C24" s="61"/>
      <c r="D24" s="431">
        <v>131230</v>
      </c>
      <c r="E24" s="432">
        <v>100</v>
      </c>
      <c r="F24" s="433">
        <v>13733982182.59</v>
      </c>
      <c r="G24" s="432">
        <v>100</v>
      </c>
    </row>
    <row r="25" spans="2:8" ht="12.75">
      <c r="B25" s="5"/>
      <c r="C25" s="142"/>
      <c r="D25" s="149"/>
      <c r="E25" s="150"/>
      <c r="F25" s="149"/>
      <c r="G25" s="150"/>
      <c r="H25" s="52"/>
    </row>
    <row r="26" ht="13.5" thickBot="1"/>
    <row r="27" spans="2:10" ht="12.75" customHeight="1">
      <c r="B27" s="676" t="s">
        <v>55</v>
      </c>
      <c r="C27" s="677"/>
      <c r="D27" s="603" t="s">
        <v>11</v>
      </c>
      <c r="E27" s="349" t="s">
        <v>17</v>
      </c>
      <c r="F27" s="602" t="s">
        <v>12</v>
      </c>
      <c r="G27" s="349" t="s">
        <v>17</v>
      </c>
      <c r="I27" s="663" t="s">
        <v>156</v>
      </c>
      <c r="J27" s="669"/>
    </row>
    <row r="28" spans="2:10" ht="13.5" thickBot="1">
      <c r="B28" s="374" t="s">
        <v>16</v>
      </c>
      <c r="C28" s="375"/>
      <c r="D28" s="351" t="s">
        <v>56</v>
      </c>
      <c r="E28" s="352" t="s">
        <v>39</v>
      </c>
      <c r="F28" s="374" t="s">
        <v>16</v>
      </c>
      <c r="G28" s="352" t="s">
        <v>40</v>
      </c>
      <c r="I28" s="670"/>
      <c r="J28" s="671"/>
    </row>
    <row r="29" spans="2:10" ht="12.75">
      <c r="B29" s="151" t="s">
        <v>157</v>
      </c>
      <c r="C29" s="152"/>
      <c r="D29" s="434">
        <v>37195</v>
      </c>
      <c r="E29" s="435">
        <v>28.34</v>
      </c>
      <c r="F29" s="434">
        <v>1043942711.72</v>
      </c>
      <c r="G29" s="435">
        <v>7.6</v>
      </c>
      <c r="I29" s="436" t="s">
        <v>45</v>
      </c>
      <c r="J29" s="437">
        <v>0.0424</v>
      </c>
    </row>
    <row r="30" spans="2:10" ht="12.75">
      <c r="B30" s="153" t="s">
        <v>158</v>
      </c>
      <c r="C30" s="154"/>
      <c r="D30" s="438">
        <v>37966</v>
      </c>
      <c r="E30" s="439">
        <v>28.93</v>
      </c>
      <c r="F30" s="438">
        <v>2797126177.39</v>
      </c>
      <c r="G30" s="439">
        <v>20.37</v>
      </c>
      <c r="I30" s="440" t="s">
        <v>46</v>
      </c>
      <c r="J30" s="221">
        <v>39874</v>
      </c>
    </row>
    <row r="31" spans="2:11" ht="12.75">
      <c r="B31" s="153" t="s">
        <v>159</v>
      </c>
      <c r="C31" s="154"/>
      <c r="D31" s="438">
        <v>26771</v>
      </c>
      <c r="E31" s="439">
        <v>20.4</v>
      </c>
      <c r="F31" s="438">
        <v>3286037178.04</v>
      </c>
      <c r="G31" s="439">
        <v>23.93</v>
      </c>
      <c r="I31" s="440" t="s">
        <v>47</v>
      </c>
      <c r="J31" s="441">
        <v>0.0469</v>
      </c>
      <c r="K31" s="137"/>
    </row>
    <row r="32" spans="2:11" ht="13.5" thickBot="1">
      <c r="B32" s="153" t="s">
        <v>160</v>
      </c>
      <c r="C32" s="154"/>
      <c r="D32" s="438">
        <v>14842</v>
      </c>
      <c r="E32" s="439">
        <v>11.31</v>
      </c>
      <c r="F32" s="438">
        <v>2550720627.48</v>
      </c>
      <c r="G32" s="439">
        <v>18.57</v>
      </c>
      <c r="I32" s="442" t="s">
        <v>48</v>
      </c>
      <c r="J32" s="222">
        <v>39846</v>
      </c>
      <c r="K32" s="137"/>
    </row>
    <row r="33" spans="2:7" ht="12.75">
      <c r="B33" s="153" t="s">
        <v>161</v>
      </c>
      <c r="C33" s="154"/>
      <c r="D33" s="438">
        <v>7102</v>
      </c>
      <c r="E33" s="439">
        <v>5.41</v>
      </c>
      <c r="F33" s="438">
        <v>1572163143.76</v>
      </c>
      <c r="G33" s="439">
        <v>11.45</v>
      </c>
    </row>
    <row r="34" spans="2:7" ht="12.75">
      <c r="B34" s="153" t="s">
        <v>162</v>
      </c>
      <c r="C34" s="154"/>
      <c r="D34" s="438">
        <v>3165</v>
      </c>
      <c r="E34" s="439">
        <v>2.41</v>
      </c>
      <c r="F34" s="438">
        <v>859367765.15</v>
      </c>
      <c r="G34" s="439">
        <v>6.26</v>
      </c>
    </row>
    <row r="35" spans="2:11" ht="12.75">
      <c r="B35" s="153" t="s">
        <v>163</v>
      </c>
      <c r="C35" s="154"/>
      <c r="D35" s="438">
        <v>1752</v>
      </c>
      <c r="E35" s="439">
        <v>1.34</v>
      </c>
      <c r="F35" s="438">
        <v>563440231</v>
      </c>
      <c r="G35" s="439">
        <v>4.1</v>
      </c>
      <c r="I35" s="623"/>
      <c r="J35" s="623"/>
      <c r="K35" s="163"/>
    </row>
    <row r="36" spans="2:11" ht="12.75">
      <c r="B36" s="153" t="s">
        <v>164</v>
      </c>
      <c r="C36" s="154"/>
      <c r="D36" s="438">
        <v>912</v>
      </c>
      <c r="E36" s="439">
        <v>0.69</v>
      </c>
      <c r="F36" s="438">
        <v>338915417.07</v>
      </c>
      <c r="G36" s="439">
        <v>2.47</v>
      </c>
      <c r="I36" s="623"/>
      <c r="J36" s="623"/>
      <c r="K36" s="163"/>
    </row>
    <row r="37" spans="2:11" ht="12.75">
      <c r="B37" s="153" t="s">
        <v>165</v>
      </c>
      <c r="C37" s="154"/>
      <c r="D37" s="438">
        <v>602</v>
      </c>
      <c r="E37" s="439">
        <v>0.46</v>
      </c>
      <c r="F37" s="438">
        <v>252957432.51</v>
      </c>
      <c r="G37" s="439">
        <v>1.84</v>
      </c>
      <c r="I37" s="443"/>
      <c r="J37" s="444"/>
      <c r="K37" s="148"/>
    </row>
    <row r="38" spans="2:11" ht="12.75">
      <c r="B38" s="153" t="s">
        <v>166</v>
      </c>
      <c r="C38" s="154"/>
      <c r="D38" s="438">
        <v>371</v>
      </c>
      <c r="E38" s="439">
        <v>0.28</v>
      </c>
      <c r="F38" s="438">
        <v>175246737.17</v>
      </c>
      <c r="G38" s="439">
        <v>1.28</v>
      </c>
      <c r="I38" s="443"/>
      <c r="J38" s="260"/>
      <c r="K38" s="148"/>
    </row>
    <row r="39" spans="2:11" ht="12.75">
      <c r="B39" s="153" t="s">
        <v>167</v>
      </c>
      <c r="C39" s="154"/>
      <c r="D39" s="438">
        <v>237</v>
      </c>
      <c r="E39" s="439">
        <v>0.18</v>
      </c>
      <c r="F39" s="438">
        <v>122413479.08</v>
      </c>
      <c r="G39" s="439">
        <v>0.89</v>
      </c>
      <c r="I39" s="443"/>
      <c r="J39" s="444"/>
      <c r="K39" s="148"/>
    </row>
    <row r="40" spans="2:11" ht="12.75">
      <c r="B40" s="153" t="s">
        <v>168</v>
      </c>
      <c r="C40" s="154"/>
      <c r="D40" s="438">
        <v>115</v>
      </c>
      <c r="E40" s="439">
        <v>0.09</v>
      </c>
      <c r="F40" s="438">
        <v>65531095.07</v>
      </c>
      <c r="G40" s="439">
        <v>0.48</v>
      </c>
      <c r="J40" s="260"/>
      <c r="K40" s="148"/>
    </row>
    <row r="41" spans="2:7" ht="12.75">
      <c r="B41" s="153" t="s">
        <v>169</v>
      </c>
      <c r="C41" s="154"/>
      <c r="D41" s="438">
        <v>77</v>
      </c>
      <c r="E41" s="439">
        <v>0.06</v>
      </c>
      <c r="F41" s="438">
        <v>47962817.69</v>
      </c>
      <c r="G41" s="439">
        <v>0.35</v>
      </c>
    </row>
    <row r="42" spans="2:7" ht="12.75">
      <c r="B42" s="153" t="s">
        <v>170</v>
      </c>
      <c r="C42" s="154"/>
      <c r="D42" s="438">
        <v>44</v>
      </c>
      <c r="E42" s="439">
        <v>0.03</v>
      </c>
      <c r="F42" s="438">
        <v>29412420.87</v>
      </c>
      <c r="G42" s="439">
        <v>0.21</v>
      </c>
    </row>
    <row r="43" spans="2:7" ht="12.75">
      <c r="B43" s="153" t="s">
        <v>171</v>
      </c>
      <c r="C43" s="154"/>
      <c r="D43" s="438">
        <v>40</v>
      </c>
      <c r="E43" s="439">
        <v>0.03</v>
      </c>
      <c r="F43" s="438">
        <v>28750264.5</v>
      </c>
      <c r="G43" s="439">
        <v>0.21</v>
      </c>
    </row>
    <row r="44" spans="2:7" ht="13.5" thickBot="1">
      <c r="B44" s="155" t="s">
        <v>439</v>
      </c>
      <c r="C44" s="156"/>
      <c r="D44" s="445">
        <v>0</v>
      </c>
      <c r="E44" s="500">
        <v>0</v>
      </c>
      <c r="F44" s="445">
        <v>0</v>
      </c>
      <c r="G44" s="500">
        <v>0</v>
      </c>
    </row>
    <row r="45" spans="2:7" ht="13.5" thickBot="1">
      <c r="B45" s="604" t="s">
        <v>20</v>
      </c>
      <c r="C45" s="362"/>
      <c r="D45" s="446">
        <v>131230</v>
      </c>
      <c r="E45" s="501">
        <v>100</v>
      </c>
      <c r="F45" s="446">
        <v>13733982182.59</v>
      </c>
      <c r="G45" s="501">
        <v>100</v>
      </c>
    </row>
    <row r="46" ht="12.75">
      <c r="B46" t="s">
        <v>554</v>
      </c>
    </row>
  </sheetData>
  <sheetProtection/>
  <mergeCells count="7">
    <mergeCell ref="I27:J28"/>
    <mergeCell ref="B4:C4"/>
    <mergeCell ref="B5:C5"/>
    <mergeCell ref="B6:C6"/>
    <mergeCell ref="B7:C7"/>
    <mergeCell ref="B27:C27"/>
    <mergeCell ref="B9:C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&amp;CHolmes Master Trust Investor Report - January 2012
</oddHeader>
    <oddFooter>&amp;CPage 4</oddFooter>
  </headerFooter>
</worksheet>
</file>

<file path=xl/worksheets/sheet5.xml><?xml version="1.0" encoding="utf-8"?>
<worksheet xmlns="http://schemas.openxmlformats.org/spreadsheetml/2006/main" xmlns:r="http://schemas.openxmlformats.org/officeDocument/2006/relationships">
  <dimension ref="B2:M56"/>
  <sheetViews>
    <sheetView view="pageLayout" workbookViewId="0" topLeftCell="F1">
      <selection activeCell="H31" sqref="H31"/>
    </sheetView>
  </sheetViews>
  <sheetFormatPr defaultColWidth="27.140625" defaultRowHeight="12"/>
  <cols>
    <col min="1" max="1" width="5.7109375" style="28" customWidth="1"/>
    <col min="2" max="2" width="36.00390625" style="1" customWidth="1"/>
    <col min="3" max="4" width="16.8515625" style="1" customWidth="1"/>
    <col min="5" max="5" width="17.7109375" style="1" bestFit="1" customWidth="1"/>
    <col min="6" max="6" width="16.28125" style="1" customWidth="1"/>
    <col min="7" max="7" width="6.421875" style="1" customWidth="1"/>
    <col min="8" max="8" width="53.421875" style="0" customWidth="1"/>
    <col min="9" max="9" width="16.7109375" style="0" customWidth="1"/>
    <col min="10" max="10" width="17.28125" style="0" customWidth="1"/>
    <col min="11" max="11" width="16.57421875" style="0" customWidth="1"/>
    <col min="12" max="12" width="20.7109375" style="0" customWidth="1"/>
    <col min="13" max="16384" width="27.140625" style="1" customWidth="1"/>
  </cols>
  <sheetData>
    <row r="1" ht="13.5" thickBot="1"/>
    <row r="2" spans="2:12" ht="12.75">
      <c r="B2" s="349" t="s">
        <v>94</v>
      </c>
      <c r="C2" s="603" t="s">
        <v>11</v>
      </c>
      <c r="D2" s="349" t="s">
        <v>17</v>
      </c>
      <c r="E2" s="602" t="s">
        <v>12</v>
      </c>
      <c r="F2" s="349" t="s">
        <v>17</v>
      </c>
      <c r="H2" s="372" t="s">
        <v>74</v>
      </c>
      <c r="I2" s="349" t="s">
        <v>11</v>
      </c>
      <c r="J2" s="349" t="s">
        <v>17</v>
      </c>
      <c r="K2" s="602" t="s">
        <v>12</v>
      </c>
      <c r="L2" s="349" t="s">
        <v>17</v>
      </c>
    </row>
    <row r="3" spans="2:12" ht="13.5" thickBot="1">
      <c r="B3" s="352"/>
      <c r="C3" s="351" t="s">
        <v>56</v>
      </c>
      <c r="D3" s="352" t="s">
        <v>39</v>
      </c>
      <c r="E3" s="374" t="s">
        <v>16</v>
      </c>
      <c r="F3" s="352" t="s">
        <v>40</v>
      </c>
      <c r="H3" s="447" t="s">
        <v>75</v>
      </c>
      <c r="I3" s="352" t="s">
        <v>56</v>
      </c>
      <c r="J3" s="352" t="s">
        <v>39</v>
      </c>
      <c r="K3" s="374" t="s">
        <v>16</v>
      </c>
      <c r="L3" s="352" t="s">
        <v>40</v>
      </c>
    </row>
    <row r="4" spans="2:13" ht="12.75">
      <c r="B4" s="50" t="s">
        <v>95</v>
      </c>
      <c r="C4" s="448">
        <v>14088</v>
      </c>
      <c r="D4" s="449">
        <v>10.74</v>
      </c>
      <c r="E4" s="450">
        <v>658976254.1</v>
      </c>
      <c r="F4" s="451">
        <v>4.8</v>
      </c>
      <c r="H4" s="599" t="s">
        <v>67</v>
      </c>
      <c r="I4" s="452">
        <v>25434</v>
      </c>
      <c r="J4" s="453">
        <v>19.38</v>
      </c>
      <c r="K4" s="452">
        <v>764342598.05</v>
      </c>
      <c r="L4" s="453">
        <v>5.57</v>
      </c>
      <c r="M4"/>
    </row>
    <row r="5" spans="2:13" ht="12.75">
      <c r="B5" s="49" t="s">
        <v>96</v>
      </c>
      <c r="C5" s="448">
        <v>22292</v>
      </c>
      <c r="D5" s="449">
        <v>16.99</v>
      </c>
      <c r="E5" s="454">
        <v>1605448258.86</v>
      </c>
      <c r="F5" s="451">
        <v>11.69</v>
      </c>
      <c r="H5" s="600" t="s">
        <v>68</v>
      </c>
      <c r="I5" s="455">
        <v>32985</v>
      </c>
      <c r="J5" s="449">
        <v>25.14</v>
      </c>
      <c r="K5" s="455">
        <v>2404894577.24</v>
      </c>
      <c r="L5" s="449">
        <v>17.51</v>
      </c>
      <c r="M5"/>
    </row>
    <row r="6" spans="2:13" ht="12.75">
      <c r="B6" s="49" t="s">
        <v>97</v>
      </c>
      <c r="C6" s="448">
        <v>29156</v>
      </c>
      <c r="D6" s="449">
        <v>22.22</v>
      </c>
      <c r="E6" s="454">
        <v>2712675392.7</v>
      </c>
      <c r="F6" s="451">
        <v>19.75</v>
      </c>
      <c r="H6" s="600" t="s">
        <v>69</v>
      </c>
      <c r="I6" s="455">
        <v>33990</v>
      </c>
      <c r="J6" s="449">
        <v>25.9</v>
      </c>
      <c r="K6" s="455">
        <v>4209736701.71</v>
      </c>
      <c r="L6" s="449">
        <v>30.65</v>
      </c>
      <c r="M6"/>
    </row>
    <row r="7" spans="2:13" ht="12.75">
      <c r="B7" s="49" t="s">
        <v>98</v>
      </c>
      <c r="C7" s="448">
        <v>36033</v>
      </c>
      <c r="D7" s="449">
        <v>27.46</v>
      </c>
      <c r="E7" s="454">
        <v>4427400067.01</v>
      </c>
      <c r="F7" s="451">
        <v>32.24</v>
      </c>
      <c r="H7" s="600" t="s">
        <v>70</v>
      </c>
      <c r="I7" s="455">
        <v>8090</v>
      </c>
      <c r="J7" s="449">
        <v>6.16</v>
      </c>
      <c r="K7" s="455">
        <v>1239198720.98</v>
      </c>
      <c r="L7" s="449">
        <v>9.02</v>
      </c>
      <c r="M7"/>
    </row>
    <row r="8" spans="2:13" ht="12.75">
      <c r="B8" s="49" t="s">
        <v>99</v>
      </c>
      <c r="C8" s="448">
        <v>25776</v>
      </c>
      <c r="D8" s="449">
        <v>19.64</v>
      </c>
      <c r="E8" s="454">
        <v>3804985950.62</v>
      </c>
      <c r="F8" s="451">
        <v>27.7</v>
      </c>
      <c r="H8" s="600" t="s">
        <v>71</v>
      </c>
      <c r="I8" s="455">
        <v>6358</v>
      </c>
      <c r="J8" s="449">
        <v>4.84</v>
      </c>
      <c r="K8" s="455">
        <v>955994894.28</v>
      </c>
      <c r="L8" s="449">
        <v>6.96</v>
      </c>
      <c r="M8"/>
    </row>
    <row r="9" spans="2:13" ht="12.75">
      <c r="B9" s="49" t="s">
        <v>100</v>
      </c>
      <c r="C9" s="448">
        <v>3401</v>
      </c>
      <c r="D9" s="449">
        <v>2.59</v>
      </c>
      <c r="E9" s="454">
        <v>466041717.05</v>
      </c>
      <c r="F9" s="451">
        <v>3.39</v>
      </c>
      <c r="H9" s="600" t="s">
        <v>72</v>
      </c>
      <c r="I9" s="455">
        <v>6000</v>
      </c>
      <c r="J9" s="449">
        <v>4.57</v>
      </c>
      <c r="K9" s="455">
        <v>952012332.93</v>
      </c>
      <c r="L9" s="449">
        <v>6.93</v>
      </c>
      <c r="M9"/>
    </row>
    <row r="10" spans="2:13" ht="12.75">
      <c r="B10" s="49" t="s">
        <v>101</v>
      </c>
      <c r="C10" s="448">
        <v>471</v>
      </c>
      <c r="D10" s="449">
        <v>0.36</v>
      </c>
      <c r="E10" s="454">
        <v>57374126.22</v>
      </c>
      <c r="F10" s="451">
        <v>0.42</v>
      </c>
      <c r="H10" s="600" t="s">
        <v>73</v>
      </c>
      <c r="I10" s="455">
        <v>5132</v>
      </c>
      <c r="J10" s="449">
        <v>3.91</v>
      </c>
      <c r="K10" s="455">
        <v>833109628.03</v>
      </c>
      <c r="L10" s="449">
        <v>6.07</v>
      </c>
      <c r="M10"/>
    </row>
    <row r="11" spans="2:13" ht="12.75">
      <c r="B11" s="49" t="s">
        <v>102</v>
      </c>
      <c r="C11" s="448">
        <v>11</v>
      </c>
      <c r="D11" s="449">
        <v>0.01</v>
      </c>
      <c r="E11" s="454">
        <v>1071614.72</v>
      </c>
      <c r="F11" s="451">
        <v>0.01</v>
      </c>
      <c r="H11" s="600" t="s">
        <v>172</v>
      </c>
      <c r="I11" s="455">
        <v>13200</v>
      </c>
      <c r="J11" s="449">
        <v>10.06</v>
      </c>
      <c r="K11" s="455">
        <v>2374629007.73</v>
      </c>
      <c r="L11" s="449">
        <v>17.29</v>
      </c>
      <c r="M11"/>
    </row>
    <row r="12" spans="2:13" ht="13.5" thickBot="1">
      <c r="B12" s="49" t="s">
        <v>103</v>
      </c>
      <c r="C12" s="448">
        <v>0</v>
      </c>
      <c r="D12" s="449">
        <v>0</v>
      </c>
      <c r="E12" s="454">
        <v>0</v>
      </c>
      <c r="F12" s="451">
        <v>0</v>
      </c>
      <c r="H12" s="600" t="s">
        <v>155</v>
      </c>
      <c r="I12" s="455">
        <v>41</v>
      </c>
      <c r="J12" s="449">
        <v>0.03</v>
      </c>
      <c r="K12" s="455">
        <v>63721.64</v>
      </c>
      <c r="L12" s="449">
        <v>0</v>
      </c>
      <c r="M12"/>
    </row>
    <row r="13" spans="2:12" ht="13.5" thickBot="1">
      <c r="B13" s="49" t="s">
        <v>440</v>
      </c>
      <c r="C13" s="448">
        <v>0</v>
      </c>
      <c r="D13" s="449">
        <v>0</v>
      </c>
      <c r="E13" s="454">
        <v>0</v>
      </c>
      <c r="F13" s="451">
        <v>0</v>
      </c>
      <c r="H13" s="604" t="s">
        <v>20</v>
      </c>
      <c r="I13" s="456">
        <v>131230</v>
      </c>
      <c r="J13" s="457">
        <v>100</v>
      </c>
      <c r="K13" s="456">
        <v>13733982182.59</v>
      </c>
      <c r="L13" s="457">
        <v>100</v>
      </c>
    </row>
    <row r="14" spans="2:12" ht="13.5" customHeight="1" thickBot="1">
      <c r="B14" s="53" t="s">
        <v>155</v>
      </c>
      <c r="C14" s="448">
        <v>2</v>
      </c>
      <c r="D14" s="451">
        <v>0</v>
      </c>
      <c r="E14" s="454">
        <v>8801.31</v>
      </c>
      <c r="F14" s="451">
        <v>0</v>
      </c>
      <c r="H14" s="680" t="s">
        <v>557</v>
      </c>
      <c r="I14" s="681"/>
      <c r="J14" s="681"/>
      <c r="K14" s="681"/>
      <c r="L14" s="681"/>
    </row>
    <row r="15" spans="2:12" ht="13.5" thickBot="1">
      <c r="B15" s="53" t="s">
        <v>20</v>
      </c>
      <c r="C15" s="458">
        <v>131230</v>
      </c>
      <c r="D15" s="459">
        <v>100</v>
      </c>
      <c r="E15" s="460">
        <v>13733982182.59</v>
      </c>
      <c r="F15" s="459">
        <v>100</v>
      </c>
      <c r="H15" s="682"/>
      <c r="I15" s="682"/>
      <c r="J15" s="682"/>
      <c r="K15" s="682"/>
      <c r="L15" s="682"/>
    </row>
    <row r="16" spans="2:12" ht="13.5" customHeight="1" thickBot="1">
      <c r="B16" s="683" t="s">
        <v>555</v>
      </c>
      <c r="C16" s="683"/>
      <c r="D16" s="683"/>
      <c r="E16" s="683"/>
      <c r="F16" s="683"/>
      <c r="H16" s="1"/>
      <c r="I16" s="1"/>
      <c r="J16" s="1"/>
      <c r="K16" s="1"/>
      <c r="L16" s="1"/>
    </row>
    <row r="17" spans="2:13" ht="12.75">
      <c r="B17" s="684"/>
      <c r="C17" s="684"/>
      <c r="D17" s="684"/>
      <c r="E17" s="684"/>
      <c r="F17" s="684"/>
      <c r="H17" s="349" t="s">
        <v>65</v>
      </c>
      <c r="I17" s="349" t="s">
        <v>11</v>
      </c>
      <c r="J17" s="349" t="s">
        <v>17</v>
      </c>
      <c r="K17" s="602" t="s">
        <v>12</v>
      </c>
      <c r="L17" s="349" t="s">
        <v>17</v>
      </c>
      <c r="M17"/>
    </row>
    <row r="18" spans="8:13" ht="13.5" thickBot="1">
      <c r="H18" s="352" t="s">
        <v>66</v>
      </c>
      <c r="I18" s="352" t="s">
        <v>56</v>
      </c>
      <c r="J18" s="352" t="s">
        <v>39</v>
      </c>
      <c r="K18" s="374" t="s">
        <v>16</v>
      </c>
      <c r="L18" s="352" t="s">
        <v>40</v>
      </c>
      <c r="M18"/>
    </row>
    <row r="19" spans="2:13" ht="12.75">
      <c r="B19" s="349" t="s">
        <v>76</v>
      </c>
      <c r="C19" s="603" t="s">
        <v>11</v>
      </c>
      <c r="D19" s="349" t="s">
        <v>17</v>
      </c>
      <c r="E19" s="602" t="s">
        <v>12</v>
      </c>
      <c r="F19" s="349" t="s">
        <v>17</v>
      </c>
      <c r="H19" s="599" t="s">
        <v>67</v>
      </c>
      <c r="I19" s="452">
        <v>23433</v>
      </c>
      <c r="J19" s="453">
        <v>17.86</v>
      </c>
      <c r="K19" s="452">
        <v>710451032.4</v>
      </c>
      <c r="L19" s="453">
        <v>5.17</v>
      </c>
      <c r="M19"/>
    </row>
    <row r="20" spans="2:13" ht="13.5" thickBot="1">
      <c r="B20" s="352"/>
      <c r="C20" s="351" t="s">
        <v>56</v>
      </c>
      <c r="D20" s="352" t="s">
        <v>39</v>
      </c>
      <c r="E20" s="374" t="s">
        <v>16</v>
      </c>
      <c r="F20" s="352" t="s">
        <v>40</v>
      </c>
      <c r="H20" s="600" t="s">
        <v>68</v>
      </c>
      <c r="I20" s="455">
        <v>32699</v>
      </c>
      <c r="J20" s="449">
        <v>24.92</v>
      </c>
      <c r="K20" s="455">
        <v>2519731391.6</v>
      </c>
      <c r="L20" s="449">
        <v>18.35</v>
      </c>
      <c r="M20"/>
    </row>
    <row r="21" spans="2:13" ht="12.75">
      <c r="B21" s="49" t="s">
        <v>77</v>
      </c>
      <c r="C21" s="502">
        <v>0</v>
      </c>
      <c r="D21" s="435">
        <v>0</v>
      </c>
      <c r="E21" s="503">
        <v>0</v>
      </c>
      <c r="F21" s="435">
        <v>0</v>
      </c>
      <c r="H21" s="600" t="s">
        <v>69</v>
      </c>
      <c r="I21" s="455">
        <v>45683</v>
      </c>
      <c r="J21" s="449">
        <v>34.81</v>
      </c>
      <c r="K21" s="455">
        <v>5796504432.31</v>
      </c>
      <c r="L21" s="449">
        <v>42.21</v>
      </c>
      <c r="M21"/>
    </row>
    <row r="22" spans="2:13" ht="12.75">
      <c r="B22" s="49" t="s">
        <v>78</v>
      </c>
      <c r="C22" s="461">
        <v>6787</v>
      </c>
      <c r="D22" s="439">
        <v>5.17</v>
      </c>
      <c r="E22" s="462">
        <v>890120276.56</v>
      </c>
      <c r="F22" s="439">
        <v>6.48</v>
      </c>
      <c r="H22" s="600" t="s">
        <v>70</v>
      </c>
      <c r="I22" s="455">
        <v>9774</v>
      </c>
      <c r="J22" s="449">
        <v>7.45</v>
      </c>
      <c r="K22" s="455">
        <v>1551100918.09</v>
      </c>
      <c r="L22" s="449">
        <v>11.29</v>
      </c>
      <c r="M22"/>
    </row>
    <row r="23" spans="2:13" ht="12.75">
      <c r="B23" s="49" t="s">
        <v>79</v>
      </c>
      <c r="C23" s="461">
        <v>6699</v>
      </c>
      <c r="D23" s="439">
        <v>5.1</v>
      </c>
      <c r="E23" s="462">
        <v>886785696.23</v>
      </c>
      <c r="F23" s="439">
        <v>6.46</v>
      </c>
      <c r="H23" s="600" t="s">
        <v>71</v>
      </c>
      <c r="I23" s="455">
        <v>7727</v>
      </c>
      <c r="J23" s="449">
        <v>5.89</v>
      </c>
      <c r="K23" s="455">
        <v>1230922742.77</v>
      </c>
      <c r="L23" s="449">
        <v>8.96</v>
      </c>
      <c r="M23"/>
    </row>
    <row r="24" spans="2:13" ht="12.75">
      <c r="B24" s="49" t="s">
        <v>80</v>
      </c>
      <c r="C24" s="461">
        <v>1826</v>
      </c>
      <c r="D24" s="439">
        <v>1.39</v>
      </c>
      <c r="E24" s="462">
        <v>239156445.48</v>
      </c>
      <c r="F24" s="439">
        <v>1.74</v>
      </c>
      <c r="H24" s="600" t="s">
        <v>72</v>
      </c>
      <c r="I24" s="455">
        <v>6037</v>
      </c>
      <c r="J24" s="449">
        <v>4.6</v>
      </c>
      <c r="K24" s="455">
        <v>1017476641.79</v>
      </c>
      <c r="L24" s="449">
        <v>7.41</v>
      </c>
      <c r="M24"/>
    </row>
    <row r="25" spans="2:13" ht="12.75">
      <c r="B25" s="49" t="s">
        <v>81</v>
      </c>
      <c r="C25" s="461">
        <v>1785</v>
      </c>
      <c r="D25" s="439">
        <v>1.36</v>
      </c>
      <c r="E25" s="462">
        <v>231120243.63</v>
      </c>
      <c r="F25" s="439">
        <v>1.68</v>
      </c>
      <c r="H25" s="600" t="s">
        <v>73</v>
      </c>
      <c r="I25" s="455">
        <v>3429</v>
      </c>
      <c r="J25" s="449">
        <v>2.61</v>
      </c>
      <c r="K25" s="455">
        <v>605773642.3</v>
      </c>
      <c r="L25" s="449">
        <v>4.41</v>
      </c>
      <c r="M25"/>
    </row>
    <row r="26" spans="2:12" ht="12.75">
      <c r="B26" s="49" t="s">
        <v>82</v>
      </c>
      <c r="C26" s="461">
        <v>7003</v>
      </c>
      <c r="D26" s="439">
        <v>5.34</v>
      </c>
      <c r="E26" s="462">
        <v>763906070.9</v>
      </c>
      <c r="F26" s="439">
        <v>5.56</v>
      </c>
      <c r="H26" s="600" t="s">
        <v>172</v>
      </c>
      <c r="I26" s="455">
        <v>2448</v>
      </c>
      <c r="J26" s="449">
        <v>1.87</v>
      </c>
      <c r="K26" s="455">
        <v>302021381.33</v>
      </c>
      <c r="L26" s="449">
        <v>2.2</v>
      </c>
    </row>
    <row r="27" spans="2:12" ht="13.5" thickBot="1">
      <c r="B27" s="49" t="s">
        <v>83</v>
      </c>
      <c r="C27" s="461">
        <v>5453</v>
      </c>
      <c r="D27" s="439">
        <v>4.16</v>
      </c>
      <c r="E27" s="462">
        <v>702084546.29</v>
      </c>
      <c r="F27" s="439">
        <v>5.11</v>
      </c>
      <c r="H27" s="600" t="s">
        <v>155</v>
      </c>
      <c r="I27" s="455">
        <v>0</v>
      </c>
      <c r="J27" s="449">
        <v>0</v>
      </c>
      <c r="K27" s="455">
        <v>0</v>
      </c>
      <c r="L27" s="449">
        <v>0</v>
      </c>
    </row>
    <row r="28" spans="2:12" ht="13.5" thickBot="1">
      <c r="B28" s="49" t="s">
        <v>84</v>
      </c>
      <c r="C28" s="461">
        <v>7951</v>
      </c>
      <c r="D28" s="439">
        <v>6.06</v>
      </c>
      <c r="E28" s="462">
        <v>1173850632.19</v>
      </c>
      <c r="F28" s="439">
        <v>8.55</v>
      </c>
      <c r="H28" s="604" t="s">
        <v>20</v>
      </c>
      <c r="I28" s="456">
        <v>131230</v>
      </c>
      <c r="J28" s="457">
        <v>100</v>
      </c>
      <c r="K28" s="456">
        <v>13733982182.59</v>
      </c>
      <c r="L28" s="457">
        <v>100</v>
      </c>
    </row>
    <row r="29" spans="2:12" ht="12.75">
      <c r="B29" s="49" t="s">
        <v>85</v>
      </c>
      <c r="C29" s="461">
        <v>11383</v>
      </c>
      <c r="D29" s="439">
        <v>8.67</v>
      </c>
      <c r="E29" s="462">
        <v>1613243154.28</v>
      </c>
      <c r="F29" s="439">
        <v>11.75</v>
      </c>
      <c r="H29" s="680" t="s">
        <v>601</v>
      </c>
      <c r="I29" s="680"/>
      <c r="J29" s="680"/>
      <c r="K29" s="680"/>
      <c r="L29" s="680"/>
    </row>
    <row r="30" spans="2:13" ht="12.75">
      <c r="B30" s="49" t="s">
        <v>86</v>
      </c>
      <c r="C30" s="461">
        <v>12346</v>
      </c>
      <c r="D30" s="439">
        <v>9.41</v>
      </c>
      <c r="E30" s="462">
        <v>1549560325.02</v>
      </c>
      <c r="F30" s="439">
        <v>11.28</v>
      </c>
      <c r="H30" s="685"/>
      <c r="I30" s="685"/>
      <c r="J30" s="685"/>
      <c r="K30" s="685"/>
      <c r="L30" s="685"/>
      <c r="M30"/>
    </row>
    <row r="31" spans="2:13" ht="13.5" thickBot="1">
      <c r="B31" s="49" t="s">
        <v>87</v>
      </c>
      <c r="C31" s="461">
        <v>9474</v>
      </c>
      <c r="D31" s="439">
        <v>7.22</v>
      </c>
      <c r="E31" s="462">
        <v>1071870102.73</v>
      </c>
      <c r="F31" s="439">
        <v>7.8</v>
      </c>
      <c r="H31" s="1"/>
      <c r="I31" s="1"/>
      <c r="J31" s="1"/>
      <c r="K31" s="1"/>
      <c r="L31" s="1"/>
      <c r="M31"/>
    </row>
    <row r="32" spans="2:13" ht="12.75">
      <c r="B32" s="49" t="s">
        <v>88</v>
      </c>
      <c r="C32" s="461">
        <v>9495</v>
      </c>
      <c r="D32" s="439">
        <v>7.24</v>
      </c>
      <c r="E32" s="462">
        <v>982817231.05</v>
      </c>
      <c r="F32" s="439">
        <v>7.16</v>
      </c>
      <c r="H32" s="602" t="s">
        <v>57</v>
      </c>
      <c r="I32" s="349" t="s">
        <v>11</v>
      </c>
      <c r="J32" s="349" t="s">
        <v>17</v>
      </c>
      <c r="K32" s="602" t="s">
        <v>12</v>
      </c>
      <c r="L32" s="349" t="s">
        <v>17</v>
      </c>
      <c r="M32"/>
    </row>
    <row r="33" spans="2:13" ht="13.5" thickBot="1">
      <c r="B33" s="49" t="s">
        <v>89</v>
      </c>
      <c r="C33" s="461">
        <v>5486</v>
      </c>
      <c r="D33" s="439">
        <v>4.18</v>
      </c>
      <c r="E33" s="462">
        <v>529293113.6</v>
      </c>
      <c r="F33" s="439">
        <v>3.85</v>
      </c>
      <c r="H33" s="368"/>
      <c r="I33" s="352" t="s">
        <v>56</v>
      </c>
      <c r="J33" s="352" t="s">
        <v>39</v>
      </c>
      <c r="K33" s="374" t="s">
        <v>16</v>
      </c>
      <c r="L33" s="352" t="s">
        <v>40</v>
      </c>
      <c r="M33"/>
    </row>
    <row r="34" spans="2:13" ht="12.75">
      <c r="B34" s="49" t="s">
        <v>90</v>
      </c>
      <c r="C34" s="461">
        <v>5118</v>
      </c>
      <c r="D34" s="439">
        <v>3.9</v>
      </c>
      <c r="E34" s="462">
        <v>463516992.53</v>
      </c>
      <c r="F34" s="439">
        <v>3.37</v>
      </c>
      <c r="H34" s="599" t="s">
        <v>58</v>
      </c>
      <c r="I34" s="463">
        <v>5308</v>
      </c>
      <c r="J34" s="361">
        <v>4.04</v>
      </c>
      <c r="K34" s="358">
        <v>512416509.59</v>
      </c>
      <c r="L34" s="361">
        <v>3.73</v>
      </c>
      <c r="M34"/>
    </row>
    <row r="35" spans="2:13" ht="12.75">
      <c r="B35" s="49" t="s">
        <v>91</v>
      </c>
      <c r="C35" s="461">
        <v>4421</v>
      </c>
      <c r="D35" s="439">
        <v>3.37</v>
      </c>
      <c r="E35" s="462">
        <v>368307182.53</v>
      </c>
      <c r="F35" s="439">
        <v>2.68</v>
      </c>
      <c r="H35" s="600" t="s">
        <v>59</v>
      </c>
      <c r="I35" s="463">
        <v>6174</v>
      </c>
      <c r="J35" s="361">
        <v>4.7</v>
      </c>
      <c r="K35" s="358">
        <v>543983292.4</v>
      </c>
      <c r="L35" s="361">
        <v>3.96</v>
      </c>
      <c r="M35"/>
    </row>
    <row r="36" spans="2:13" ht="12.75">
      <c r="B36" s="49" t="s">
        <v>92</v>
      </c>
      <c r="C36" s="461">
        <v>5993</v>
      </c>
      <c r="D36" s="439">
        <v>4.57</v>
      </c>
      <c r="E36" s="462">
        <v>445678706.26</v>
      </c>
      <c r="F36" s="439">
        <v>3.25</v>
      </c>
      <c r="H36" s="600" t="s">
        <v>441</v>
      </c>
      <c r="I36" s="463">
        <v>26280</v>
      </c>
      <c r="J36" s="361">
        <v>20.03</v>
      </c>
      <c r="K36" s="358">
        <v>3732268769.16</v>
      </c>
      <c r="L36" s="361">
        <v>27.18</v>
      </c>
      <c r="M36"/>
    </row>
    <row r="37" spans="2:13" ht="12.75">
      <c r="B37" s="49" t="s">
        <v>93</v>
      </c>
      <c r="C37" s="461">
        <v>5795</v>
      </c>
      <c r="D37" s="439">
        <v>4.42</v>
      </c>
      <c r="E37" s="462">
        <v>433805414.23</v>
      </c>
      <c r="F37" s="439">
        <v>3.16</v>
      </c>
      <c r="H37" s="600" t="s">
        <v>443</v>
      </c>
      <c r="I37" s="463">
        <v>5133</v>
      </c>
      <c r="J37" s="361">
        <v>3.91</v>
      </c>
      <c r="K37" s="358">
        <v>378547529.38</v>
      </c>
      <c r="L37" s="361">
        <v>2.76</v>
      </c>
      <c r="M37"/>
    </row>
    <row r="38" spans="2:13" ht="12.75">
      <c r="B38" s="49" t="s">
        <v>442</v>
      </c>
      <c r="C38" s="461">
        <v>4737</v>
      </c>
      <c r="D38" s="439">
        <v>3.61</v>
      </c>
      <c r="E38" s="462">
        <v>323375115.82</v>
      </c>
      <c r="F38" s="439">
        <v>2.35</v>
      </c>
      <c r="H38" s="600" t="s">
        <v>60</v>
      </c>
      <c r="I38" s="463">
        <v>16050</v>
      </c>
      <c r="J38" s="361">
        <v>12.23</v>
      </c>
      <c r="K38" s="358">
        <v>1306601465.47</v>
      </c>
      <c r="L38" s="361">
        <v>9.51</v>
      </c>
      <c r="M38"/>
    </row>
    <row r="39" spans="2:13" ht="12.75">
      <c r="B39" s="49" t="s">
        <v>444</v>
      </c>
      <c r="C39" s="461">
        <v>5471</v>
      </c>
      <c r="D39" s="439">
        <v>4.17</v>
      </c>
      <c r="E39" s="462">
        <v>336169270.69</v>
      </c>
      <c r="F39" s="439">
        <v>2.45</v>
      </c>
      <c r="H39" s="600" t="s">
        <v>63</v>
      </c>
      <c r="I39" s="463">
        <v>8245</v>
      </c>
      <c r="J39" s="361">
        <v>6.28</v>
      </c>
      <c r="K39" s="358">
        <v>626611129.62</v>
      </c>
      <c r="L39" s="361">
        <v>4.56</v>
      </c>
      <c r="M39"/>
    </row>
    <row r="40" spans="2:13" ht="12.75">
      <c r="B40" s="49" t="s">
        <v>445</v>
      </c>
      <c r="C40" s="461">
        <v>2728</v>
      </c>
      <c r="D40" s="439">
        <v>2.08</v>
      </c>
      <c r="E40" s="462">
        <v>161971582.8</v>
      </c>
      <c r="F40" s="439">
        <v>1.18</v>
      </c>
      <c r="H40" s="600" t="s">
        <v>447</v>
      </c>
      <c r="I40" s="463">
        <v>29389</v>
      </c>
      <c r="J40" s="361">
        <v>22.4</v>
      </c>
      <c r="K40" s="358">
        <v>3545189376.43</v>
      </c>
      <c r="L40" s="361">
        <v>25.81</v>
      </c>
      <c r="M40"/>
    </row>
    <row r="41" spans="2:13" ht="12.75">
      <c r="B41" s="49" t="s">
        <v>446</v>
      </c>
      <c r="C41" s="461">
        <v>3038</v>
      </c>
      <c r="D41" s="439">
        <v>2.32</v>
      </c>
      <c r="E41" s="462">
        <v>185859567.76</v>
      </c>
      <c r="F41" s="439">
        <v>1.35</v>
      </c>
      <c r="H41" s="600" t="s">
        <v>61</v>
      </c>
      <c r="I41" s="463">
        <v>11065</v>
      </c>
      <c r="J41" s="361">
        <v>8.43</v>
      </c>
      <c r="K41" s="358">
        <v>1158523261.64</v>
      </c>
      <c r="L41" s="361">
        <v>8.44</v>
      </c>
      <c r="M41"/>
    </row>
    <row r="42" spans="2:13" ht="12.75">
      <c r="B42" s="49" t="s">
        <v>448</v>
      </c>
      <c r="C42" s="461">
        <v>1589</v>
      </c>
      <c r="D42" s="439">
        <v>1.21</v>
      </c>
      <c r="E42" s="462">
        <v>89000668.89</v>
      </c>
      <c r="F42" s="439">
        <v>0.65</v>
      </c>
      <c r="H42" s="600" t="s">
        <v>450</v>
      </c>
      <c r="I42" s="463">
        <v>5862</v>
      </c>
      <c r="J42" s="361">
        <v>4.47</v>
      </c>
      <c r="K42" s="358">
        <v>469431569.15</v>
      </c>
      <c r="L42" s="361">
        <v>3.42</v>
      </c>
      <c r="M42"/>
    </row>
    <row r="43" spans="2:12" ht="12.75">
      <c r="B43" s="49" t="s">
        <v>449</v>
      </c>
      <c r="C43" s="461">
        <v>971</v>
      </c>
      <c r="D43" s="439">
        <v>0.74</v>
      </c>
      <c r="E43" s="462">
        <v>51923564.12</v>
      </c>
      <c r="F43" s="439">
        <v>0.38</v>
      </c>
      <c r="H43" s="600" t="s">
        <v>64</v>
      </c>
      <c r="I43" s="463">
        <v>8572</v>
      </c>
      <c r="J43" s="361">
        <v>6.53</v>
      </c>
      <c r="K43" s="358">
        <v>750263986.08</v>
      </c>
      <c r="L43" s="361">
        <v>5.46</v>
      </c>
    </row>
    <row r="44" spans="2:12" ht="12.75">
      <c r="B44" s="49" t="s">
        <v>451</v>
      </c>
      <c r="C44" s="461">
        <v>847</v>
      </c>
      <c r="D44" s="439">
        <v>0.65</v>
      </c>
      <c r="E44" s="462">
        <v>42064159.56</v>
      </c>
      <c r="F44" s="439">
        <v>0.31</v>
      </c>
      <c r="H44" s="600" t="s">
        <v>62</v>
      </c>
      <c r="I44" s="463">
        <v>9148</v>
      </c>
      <c r="J44" s="361">
        <v>6.97</v>
      </c>
      <c r="K44" s="358">
        <v>710060607.03</v>
      </c>
      <c r="L44" s="361">
        <v>5.17</v>
      </c>
    </row>
    <row r="45" spans="2:12" ht="13.5" thickBot="1">
      <c r="B45" s="49" t="s">
        <v>452</v>
      </c>
      <c r="C45" s="461">
        <v>841</v>
      </c>
      <c r="D45" s="439">
        <v>0.64</v>
      </c>
      <c r="E45" s="462">
        <v>36631587.43</v>
      </c>
      <c r="F45" s="439">
        <v>0.27</v>
      </c>
      <c r="H45" s="600" t="s">
        <v>155</v>
      </c>
      <c r="I45" s="463">
        <v>4</v>
      </c>
      <c r="J45" s="361">
        <v>0</v>
      </c>
      <c r="K45" s="358">
        <v>84686.64</v>
      </c>
      <c r="L45" s="361">
        <v>0</v>
      </c>
    </row>
    <row r="46" spans="2:12" ht="13.5" thickBot="1">
      <c r="B46" s="49" t="s">
        <v>453</v>
      </c>
      <c r="C46" s="461">
        <v>644</v>
      </c>
      <c r="D46" s="439">
        <v>0.49</v>
      </c>
      <c r="E46" s="462">
        <v>31495196.49</v>
      </c>
      <c r="F46" s="439">
        <v>0.23</v>
      </c>
      <c r="H46" s="604" t="s">
        <v>20</v>
      </c>
      <c r="I46" s="464">
        <v>131230</v>
      </c>
      <c r="J46" s="457">
        <v>100</v>
      </c>
      <c r="K46" s="464">
        <v>13733982182.59</v>
      </c>
      <c r="L46" s="457">
        <v>100</v>
      </c>
    </row>
    <row r="47" spans="2:6" ht="12.75">
      <c r="B47" s="49" t="s">
        <v>454</v>
      </c>
      <c r="C47" s="461">
        <v>701</v>
      </c>
      <c r="D47" s="439">
        <v>0.53</v>
      </c>
      <c r="E47" s="462">
        <v>29888320.56</v>
      </c>
      <c r="F47" s="439">
        <v>0.22</v>
      </c>
    </row>
    <row r="48" spans="2:6" ht="12.75">
      <c r="B48" s="49" t="s">
        <v>455</v>
      </c>
      <c r="C48" s="461">
        <v>504</v>
      </c>
      <c r="D48" s="439">
        <v>0.38</v>
      </c>
      <c r="E48" s="462">
        <v>22194751.31</v>
      </c>
      <c r="F48" s="439">
        <v>0.16</v>
      </c>
    </row>
    <row r="49" spans="2:6" ht="12.75">
      <c r="B49" s="49" t="s">
        <v>456</v>
      </c>
      <c r="C49" s="461">
        <v>490</v>
      </c>
      <c r="D49" s="439">
        <v>0.37</v>
      </c>
      <c r="E49" s="462">
        <v>19016544.89</v>
      </c>
      <c r="F49" s="439">
        <v>0.14</v>
      </c>
    </row>
    <row r="50" spans="2:6" ht="12.75">
      <c r="B50" s="49" t="s">
        <v>457</v>
      </c>
      <c r="C50" s="461">
        <v>463</v>
      </c>
      <c r="D50" s="439">
        <v>0.35</v>
      </c>
      <c r="E50" s="462">
        <v>18175313.54</v>
      </c>
      <c r="F50" s="439">
        <v>0.13</v>
      </c>
    </row>
    <row r="51" spans="2:6" ht="13.5" thickBot="1">
      <c r="B51" s="49" t="s">
        <v>458</v>
      </c>
      <c r="C51" s="461">
        <v>1191</v>
      </c>
      <c r="D51" s="439">
        <v>0.91</v>
      </c>
      <c r="E51" s="462">
        <v>41100405.22</v>
      </c>
      <c r="F51" s="439">
        <v>0.3</v>
      </c>
    </row>
    <row r="52" spans="2:6" ht="13.5" thickBot="1">
      <c r="B52" s="465" t="s">
        <v>20</v>
      </c>
      <c r="C52" s="466">
        <v>131230</v>
      </c>
      <c r="D52" s="467">
        <v>100</v>
      </c>
      <c r="E52" s="468">
        <v>13733982182.59</v>
      </c>
      <c r="F52" s="467">
        <v>100</v>
      </c>
    </row>
    <row r="53" spans="2:6" ht="12.75" customHeight="1">
      <c r="B53" s="683" t="s">
        <v>556</v>
      </c>
      <c r="C53" s="683"/>
      <c r="D53" s="683"/>
      <c r="E53" s="683"/>
      <c r="F53" s="683"/>
    </row>
    <row r="54" spans="2:6" ht="12.75">
      <c r="B54" s="684"/>
      <c r="C54" s="684"/>
      <c r="D54" s="684"/>
      <c r="E54" s="684"/>
      <c r="F54" s="684"/>
    </row>
    <row r="55" spans="2:6" ht="12.75">
      <c r="B55" s="54"/>
      <c r="C55" s="158"/>
      <c r="D55" s="157"/>
      <c r="E55" s="159"/>
      <c r="F55" s="157"/>
    </row>
    <row r="56" spans="2:6" ht="12.75">
      <c r="B56" s="54"/>
      <c r="C56" s="158"/>
      <c r="D56" s="157"/>
      <c r="E56" s="159"/>
      <c r="F56" s="157"/>
    </row>
  </sheetData>
  <sheetProtection/>
  <mergeCells count="4">
    <mergeCell ref="H14:L15"/>
    <mergeCell ref="B16:F17"/>
    <mergeCell ref="H29:L30"/>
    <mergeCell ref="B53:F54"/>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&amp;CHolmes Master Trust Investor Report - January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S58"/>
  <sheetViews>
    <sheetView view="pageLayout" workbookViewId="0" topLeftCell="C7">
      <selection activeCell="J43" sqref="J43"/>
    </sheetView>
  </sheetViews>
  <sheetFormatPr defaultColWidth="9.140625" defaultRowHeight="12"/>
  <cols>
    <col min="1" max="1" width="9.140625" style="0" customWidth="1"/>
    <col min="2" max="2" width="32.8515625" style="0" customWidth="1"/>
    <col min="3" max="3" width="14.57421875" style="205" customWidth="1"/>
    <col min="4" max="4" width="17.28125" style="205" customWidth="1"/>
    <col min="5" max="5" width="17.421875" style="206" customWidth="1"/>
    <col min="6" max="6" width="17.7109375" style="206" bestFit="1" customWidth="1"/>
    <col min="7" max="7" width="12.140625" style="206" customWidth="1"/>
    <col min="8" max="8" width="15.57421875" style="288" customWidth="1"/>
    <col min="9" max="9" width="15.00390625" style="304" customWidth="1"/>
    <col min="10" max="10" width="13.57421875" style="304" bestFit="1" customWidth="1"/>
    <col min="11" max="11" width="15.140625" style="292" bestFit="1" customWidth="1"/>
    <col min="12" max="12" width="9.421875" style="309" bestFit="1" customWidth="1"/>
    <col min="13" max="13" width="9.421875" style="206" bestFit="1" customWidth="1"/>
    <col min="14" max="14" width="17.7109375" style="206" customWidth="1"/>
    <col min="15" max="15" width="10.28125" style="206" bestFit="1" customWidth="1"/>
    <col min="16" max="16" width="13.00390625" style="206" bestFit="1" customWidth="1"/>
    <col min="17" max="17" width="9.8515625" style="292" customWidth="1"/>
    <col min="18" max="18" width="9.7109375" style="312" customWidth="1"/>
    <col min="19" max="19" width="10.00390625" style="206" customWidth="1"/>
  </cols>
  <sheetData>
    <row r="2" spans="2:19" ht="12.75" thickBot="1">
      <c r="B2" s="160" t="s">
        <v>104</v>
      </c>
      <c r="C2" s="80"/>
      <c r="D2" s="80"/>
      <c r="E2" s="282"/>
      <c r="F2" s="293"/>
      <c r="G2" s="293"/>
      <c r="H2" s="284"/>
      <c r="I2" s="301"/>
      <c r="J2" s="301"/>
      <c r="K2" s="289"/>
      <c r="L2" s="307"/>
      <c r="M2" s="293"/>
      <c r="N2" s="293"/>
      <c r="O2" s="293"/>
      <c r="P2" s="293"/>
      <c r="Q2" s="289"/>
      <c r="R2" s="310"/>
      <c r="S2" s="293"/>
    </row>
    <row r="3" spans="2:19" ht="12">
      <c r="B3" s="163"/>
      <c r="C3" s="54"/>
      <c r="D3" s="54"/>
      <c r="E3" s="226"/>
      <c r="F3" s="283"/>
      <c r="G3" s="51"/>
      <c r="H3" s="285"/>
      <c r="I3" s="302"/>
      <c r="J3" s="302"/>
      <c r="K3" s="179"/>
      <c r="L3" s="87"/>
      <c r="M3" s="283"/>
      <c r="N3" s="283"/>
      <c r="O3" s="283"/>
      <c r="P3" s="283"/>
      <c r="Q3" s="179"/>
      <c r="R3" s="311"/>
      <c r="S3" s="283"/>
    </row>
    <row r="4" spans="2:19" ht="12">
      <c r="B4" s="504" t="s">
        <v>105</v>
      </c>
      <c r="C4" s="281">
        <v>39169</v>
      </c>
      <c r="D4" s="281"/>
      <c r="E4" s="283"/>
      <c r="F4" s="296"/>
      <c r="G4" s="283"/>
      <c r="H4" s="285"/>
      <c r="I4" s="686" t="s">
        <v>274</v>
      </c>
      <c r="J4" s="686"/>
      <c r="K4" s="179"/>
      <c r="L4" s="87"/>
      <c r="M4" s="283"/>
      <c r="N4" s="283"/>
      <c r="O4" s="283"/>
      <c r="P4" s="283"/>
      <c r="Q4" s="179"/>
      <c r="R4" s="311"/>
      <c r="S4" s="283"/>
    </row>
    <row r="5" spans="2:19" ht="12.75" thickBot="1">
      <c r="B5" s="505"/>
      <c r="C5" s="506"/>
      <c r="D5" s="506"/>
      <c r="E5" s="505"/>
      <c r="F5" s="297"/>
      <c r="G5" s="505"/>
      <c r="H5" s="507"/>
      <c r="I5" s="508"/>
      <c r="J5" s="508"/>
      <c r="K5" s="509"/>
      <c r="L5" s="510"/>
      <c r="M5" s="505"/>
      <c r="N5" s="505"/>
      <c r="O5" s="505"/>
      <c r="P5" s="505"/>
      <c r="Q5" s="509"/>
      <c r="R5" s="511"/>
      <c r="S5" s="505"/>
    </row>
    <row r="6" spans="2:19" s="206" customFormat="1" ht="54" customHeight="1" thickBot="1">
      <c r="B6" s="512" t="s">
        <v>275</v>
      </c>
      <c r="C6" s="512" t="s">
        <v>106</v>
      </c>
      <c r="D6" s="350" t="s">
        <v>428</v>
      </c>
      <c r="E6" s="350" t="s">
        <v>429</v>
      </c>
      <c r="F6" s="512" t="s">
        <v>107</v>
      </c>
      <c r="G6" s="512" t="s">
        <v>108</v>
      </c>
      <c r="H6" s="513" t="s">
        <v>109</v>
      </c>
      <c r="I6" s="513" t="s">
        <v>110</v>
      </c>
      <c r="J6" s="513" t="s">
        <v>111</v>
      </c>
      <c r="K6" s="512" t="s">
        <v>112</v>
      </c>
      <c r="L6" s="514" t="s">
        <v>113</v>
      </c>
      <c r="M6" s="512" t="s">
        <v>114</v>
      </c>
      <c r="N6" s="512" t="s">
        <v>115</v>
      </c>
      <c r="O6" s="512" t="s">
        <v>116</v>
      </c>
      <c r="P6" s="512" t="s">
        <v>117</v>
      </c>
      <c r="Q6" s="512" t="s">
        <v>118</v>
      </c>
      <c r="R6" s="515" t="s">
        <v>119</v>
      </c>
      <c r="S6" s="512" t="s">
        <v>153</v>
      </c>
    </row>
    <row r="7" spans="2:19" ht="12">
      <c r="B7" s="266"/>
      <c r="C7" s="50"/>
      <c r="D7" s="50"/>
      <c r="E7" s="47"/>
      <c r="F7" s="47"/>
      <c r="G7" s="47"/>
      <c r="H7" s="286"/>
      <c r="I7" s="286"/>
      <c r="J7" s="286"/>
      <c r="K7" s="170"/>
      <c r="L7" s="308"/>
      <c r="M7" s="174"/>
      <c r="N7" s="174" t="s">
        <v>361</v>
      </c>
      <c r="O7" s="174"/>
      <c r="P7" s="175"/>
      <c r="Q7" s="294"/>
      <c r="R7" s="177"/>
      <c r="S7" s="264"/>
    </row>
    <row r="8" spans="2:19" ht="12">
      <c r="B8" s="516" t="s">
        <v>287</v>
      </c>
      <c r="C8" s="49" t="s">
        <v>346</v>
      </c>
      <c r="D8" s="48" t="s">
        <v>353</v>
      </c>
      <c r="E8" s="48" t="s">
        <v>353</v>
      </c>
      <c r="F8" s="48" t="s">
        <v>354</v>
      </c>
      <c r="G8" s="469">
        <v>0.5141388174807198</v>
      </c>
      <c r="H8" s="287">
        <v>1500000000</v>
      </c>
      <c r="I8" s="287">
        <v>1500000000</v>
      </c>
      <c r="J8" s="287">
        <v>0</v>
      </c>
      <c r="K8" s="191" t="s">
        <v>357</v>
      </c>
      <c r="L8" s="77">
        <v>-0.0002</v>
      </c>
      <c r="M8" s="206" t="s">
        <v>361</v>
      </c>
      <c r="N8" s="225" t="s">
        <v>361</v>
      </c>
      <c r="O8" s="206" t="s">
        <v>361</v>
      </c>
      <c r="P8" s="225" t="s">
        <v>361</v>
      </c>
      <c r="Q8" s="295">
        <v>39508</v>
      </c>
      <c r="R8" s="85">
        <v>39508</v>
      </c>
      <c r="S8" s="265" t="s">
        <v>416</v>
      </c>
    </row>
    <row r="9" spans="2:19" ht="12">
      <c r="B9" s="516" t="s">
        <v>289</v>
      </c>
      <c r="C9" s="49" t="s">
        <v>347</v>
      </c>
      <c r="D9" s="48" t="s">
        <v>353</v>
      </c>
      <c r="E9" s="48" t="s">
        <v>353</v>
      </c>
      <c r="F9" s="48" t="s">
        <v>355</v>
      </c>
      <c r="G9" s="469" t="s">
        <v>361</v>
      </c>
      <c r="H9" s="287">
        <v>600000000</v>
      </c>
      <c r="I9" s="287">
        <v>600000000</v>
      </c>
      <c r="J9" s="287">
        <v>0</v>
      </c>
      <c r="K9" s="191" t="s">
        <v>358</v>
      </c>
      <c r="L9" s="77">
        <v>0.0003</v>
      </c>
      <c r="M9" s="206" t="s">
        <v>361</v>
      </c>
      <c r="N9" s="225" t="s">
        <v>361</v>
      </c>
      <c r="O9" s="206" t="s">
        <v>361</v>
      </c>
      <c r="P9" s="225" t="s">
        <v>361</v>
      </c>
      <c r="Q9" s="295">
        <v>40544</v>
      </c>
      <c r="R9" s="85">
        <v>44013</v>
      </c>
      <c r="S9" s="265" t="s">
        <v>416</v>
      </c>
    </row>
    <row r="10" spans="2:19" ht="12">
      <c r="B10" s="516" t="s">
        <v>290</v>
      </c>
      <c r="C10" s="49" t="s">
        <v>362</v>
      </c>
      <c r="D10" s="48" t="s">
        <v>367</v>
      </c>
      <c r="E10" s="48" t="s">
        <v>367</v>
      </c>
      <c r="F10" s="48" t="s">
        <v>354</v>
      </c>
      <c r="G10" s="469">
        <v>0.5141441043095559</v>
      </c>
      <c r="H10" s="287">
        <v>57200000</v>
      </c>
      <c r="I10" s="287">
        <v>57200000</v>
      </c>
      <c r="J10" s="287">
        <v>0</v>
      </c>
      <c r="K10" s="191" t="s">
        <v>359</v>
      </c>
      <c r="L10" s="77">
        <v>0.0009</v>
      </c>
      <c r="M10" s="206" t="s">
        <v>361</v>
      </c>
      <c r="N10" s="225" t="s">
        <v>361</v>
      </c>
      <c r="O10" s="206" t="s">
        <v>361</v>
      </c>
      <c r="P10" s="225" t="s">
        <v>361</v>
      </c>
      <c r="Q10" s="295">
        <v>40544</v>
      </c>
      <c r="R10" s="85">
        <v>51318</v>
      </c>
      <c r="S10" s="265" t="s">
        <v>411</v>
      </c>
    </row>
    <row r="11" spans="2:19" ht="12">
      <c r="B11" s="516" t="s">
        <v>291</v>
      </c>
      <c r="C11" s="49" t="s">
        <v>363</v>
      </c>
      <c r="D11" s="48" t="s">
        <v>367</v>
      </c>
      <c r="E11" s="48" t="s">
        <v>367</v>
      </c>
      <c r="F11" s="48" t="s">
        <v>356</v>
      </c>
      <c r="G11" s="469">
        <v>0.6839711364180431</v>
      </c>
      <c r="H11" s="287">
        <v>21400000</v>
      </c>
      <c r="I11" s="287">
        <v>21400000</v>
      </c>
      <c r="J11" s="287">
        <v>0</v>
      </c>
      <c r="K11" s="191" t="s">
        <v>360</v>
      </c>
      <c r="L11" s="77">
        <v>0.0009</v>
      </c>
      <c r="M11" s="206" t="s">
        <v>361</v>
      </c>
      <c r="N11" s="225" t="s">
        <v>361</v>
      </c>
      <c r="O11" s="206" t="s">
        <v>361</v>
      </c>
      <c r="P11" s="225" t="s">
        <v>361</v>
      </c>
      <c r="Q11" s="295">
        <v>40544</v>
      </c>
      <c r="R11" s="85">
        <v>51318</v>
      </c>
      <c r="S11" s="265" t="s">
        <v>411</v>
      </c>
    </row>
    <row r="12" spans="2:19" ht="12">
      <c r="B12" s="516" t="s">
        <v>292</v>
      </c>
      <c r="C12" s="49" t="s">
        <v>373</v>
      </c>
      <c r="D12" s="48" t="s">
        <v>381</v>
      </c>
      <c r="E12" s="48" t="s">
        <v>381</v>
      </c>
      <c r="F12" s="48" t="s">
        <v>354</v>
      </c>
      <c r="G12" s="469">
        <v>0.514125600884296</v>
      </c>
      <c r="H12" s="287">
        <v>30300000</v>
      </c>
      <c r="I12" s="287">
        <v>30300000</v>
      </c>
      <c r="J12" s="287">
        <v>0</v>
      </c>
      <c r="K12" s="191" t="s">
        <v>359</v>
      </c>
      <c r="L12" s="77">
        <v>0.0028</v>
      </c>
      <c r="M12" s="206" t="s">
        <v>361</v>
      </c>
      <c r="N12" s="225" t="s">
        <v>361</v>
      </c>
      <c r="O12" s="206" t="s">
        <v>361</v>
      </c>
      <c r="P12" s="225" t="s">
        <v>361</v>
      </c>
      <c r="Q12" s="295">
        <v>40544</v>
      </c>
      <c r="R12" s="85">
        <v>44013</v>
      </c>
      <c r="S12" s="265" t="s">
        <v>411</v>
      </c>
    </row>
    <row r="13" spans="2:19" ht="12">
      <c r="B13" s="516" t="s">
        <v>293</v>
      </c>
      <c r="C13" s="49" t="s">
        <v>374</v>
      </c>
      <c r="D13" s="48" t="s">
        <v>381</v>
      </c>
      <c r="E13" s="48" t="s">
        <v>381</v>
      </c>
      <c r="F13" s="48" t="s">
        <v>356</v>
      </c>
      <c r="G13" s="469">
        <v>0.6839664582848858</v>
      </c>
      <c r="H13" s="287">
        <v>22700000</v>
      </c>
      <c r="I13" s="287">
        <v>22700000</v>
      </c>
      <c r="J13" s="287">
        <v>0</v>
      </c>
      <c r="K13" s="191" t="s">
        <v>360</v>
      </c>
      <c r="L13" s="77">
        <v>0.0028</v>
      </c>
      <c r="M13" s="206" t="s">
        <v>361</v>
      </c>
      <c r="N13" s="225" t="s">
        <v>361</v>
      </c>
      <c r="O13" s="206" t="s">
        <v>361</v>
      </c>
      <c r="P13" s="225" t="s">
        <v>361</v>
      </c>
      <c r="Q13" s="295">
        <v>40544</v>
      </c>
      <c r="R13" s="85">
        <v>44013</v>
      </c>
      <c r="S13" s="265" t="s">
        <v>411</v>
      </c>
    </row>
    <row r="14" spans="2:19" ht="12">
      <c r="B14" s="516" t="s">
        <v>294</v>
      </c>
      <c r="C14" s="49" t="s">
        <v>375</v>
      </c>
      <c r="D14" s="48" t="s">
        <v>381</v>
      </c>
      <c r="E14" s="48" t="s">
        <v>381</v>
      </c>
      <c r="F14" s="48" t="s">
        <v>355</v>
      </c>
      <c r="G14" s="469" t="s">
        <v>361</v>
      </c>
      <c r="H14" s="287">
        <v>15550000</v>
      </c>
      <c r="I14" s="287">
        <v>15500000</v>
      </c>
      <c r="J14" s="287">
        <v>0</v>
      </c>
      <c r="K14" s="191" t="s">
        <v>358</v>
      </c>
      <c r="L14" s="77">
        <v>0.0028</v>
      </c>
      <c r="M14" s="206" t="s">
        <v>361</v>
      </c>
      <c r="N14" s="225" t="s">
        <v>361</v>
      </c>
      <c r="O14" s="206" t="s">
        <v>361</v>
      </c>
      <c r="P14" s="225" t="s">
        <v>361</v>
      </c>
      <c r="Q14" s="295">
        <v>40544</v>
      </c>
      <c r="R14" s="85">
        <v>44013</v>
      </c>
      <c r="S14" s="265" t="s">
        <v>411</v>
      </c>
    </row>
    <row r="15" spans="2:19" ht="12">
      <c r="B15" s="516" t="s">
        <v>295</v>
      </c>
      <c r="C15" s="49" t="s">
        <v>348</v>
      </c>
      <c r="D15" s="48" t="s">
        <v>353</v>
      </c>
      <c r="E15" s="48" t="s">
        <v>353</v>
      </c>
      <c r="F15" s="48" t="s">
        <v>354</v>
      </c>
      <c r="G15" s="469">
        <v>0.5149330587023687</v>
      </c>
      <c r="H15" s="287">
        <v>1500000000</v>
      </c>
      <c r="I15" s="287">
        <v>1500000000</v>
      </c>
      <c r="J15" s="287">
        <v>0</v>
      </c>
      <c r="K15" s="191" t="s">
        <v>359</v>
      </c>
      <c r="L15" s="77">
        <v>0.0005</v>
      </c>
      <c r="M15" s="206" t="s">
        <v>361</v>
      </c>
      <c r="N15" s="225" t="s">
        <v>361</v>
      </c>
      <c r="O15" s="206" t="s">
        <v>361</v>
      </c>
      <c r="P15" s="225" t="s">
        <v>361</v>
      </c>
      <c r="Q15" s="295">
        <v>40544</v>
      </c>
      <c r="R15" s="85">
        <v>44378</v>
      </c>
      <c r="S15" s="265" t="s">
        <v>412</v>
      </c>
    </row>
    <row r="16" spans="2:19" ht="12">
      <c r="B16" s="516" t="s">
        <v>296</v>
      </c>
      <c r="C16" s="517" t="s">
        <v>364</v>
      </c>
      <c r="D16" s="518" t="s">
        <v>367</v>
      </c>
      <c r="E16" s="518" t="s">
        <v>367</v>
      </c>
      <c r="F16" s="48" t="s">
        <v>356</v>
      </c>
      <c r="G16" s="469">
        <v>0.6839945280437757</v>
      </c>
      <c r="H16" s="299">
        <v>26300000</v>
      </c>
      <c r="I16" s="303">
        <v>26300000</v>
      </c>
      <c r="J16" s="303">
        <v>0</v>
      </c>
      <c r="K16" s="191" t="s">
        <v>360</v>
      </c>
      <c r="L16" s="298">
        <v>0.0014</v>
      </c>
      <c r="M16" s="206" t="s">
        <v>361</v>
      </c>
      <c r="N16" s="225" t="s">
        <v>361</v>
      </c>
      <c r="O16" s="206" t="s">
        <v>361</v>
      </c>
      <c r="P16" s="225" t="s">
        <v>361</v>
      </c>
      <c r="Q16" s="295">
        <v>40544</v>
      </c>
      <c r="R16" s="85">
        <v>51318</v>
      </c>
      <c r="S16" s="48" t="s">
        <v>411</v>
      </c>
    </row>
    <row r="17" spans="2:19" ht="12">
      <c r="B17" s="516" t="s">
        <v>300</v>
      </c>
      <c r="C17" s="519" t="s">
        <v>368</v>
      </c>
      <c r="D17" s="520" t="s">
        <v>372</v>
      </c>
      <c r="E17" s="520" t="s">
        <v>372</v>
      </c>
      <c r="F17" s="520" t="s">
        <v>356</v>
      </c>
      <c r="G17" s="521">
        <v>0.6839617802157215</v>
      </c>
      <c r="H17" s="522">
        <v>10600000</v>
      </c>
      <c r="I17" s="523">
        <v>10600000</v>
      </c>
      <c r="J17" s="523">
        <v>0</v>
      </c>
      <c r="K17" s="524" t="s">
        <v>360</v>
      </c>
      <c r="L17" s="525">
        <v>0.0022</v>
      </c>
      <c r="M17" s="206" t="s">
        <v>361</v>
      </c>
      <c r="N17" s="520" t="s">
        <v>361</v>
      </c>
      <c r="O17" s="206" t="s">
        <v>361</v>
      </c>
      <c r="P17" s="520" t="s">
        <v>361</v>
      </c>
      <c r="Q17" s="295">
        <v>40544</v>
      </c>
      <c r="R17" s="85">
        <v>51318</v>
      </c>
      <c r="S17" s="520" t="s">
        <v>411</v>
      </c>
    </row>
    <row r="18" spans="2:19" ht="12">
      <c r="B18" s="516" t="s">
        <v>301</v>
      </c>
      <c r="C18" s="519" t="s">
        <v>369</v>
      </c>
      <c r="D18" s="520" t="s">
        <v>372</v>
      </c>
      <c r="E18" s="520" t="s">
        <v>372</v>
      </c>
      <c r="F18" s="520" t="s">
        <v>355</v>
      </c>
      <c r="G18" s="521" t="s">
        <v>361</v>
      </c>
      <c r="H18" s="522">
        <v>10800000</v>
      </c>
      <c r="I18" s="523">
        <v>10800000</v>
      </c>
      <c r="J18" s="523">
        <v>0</v>
      </c>
      <c r="K18" s="524" t="s">
        <v>358</v>
      </c>
      <c r="L18" s="525">
        <v>0.0022</v>
      </c>
      <c r="M18" s="206" t="s">
        <v>361</v>
      </c>
      <c r="N18" s="520" t="s">
        <v>361</v>
      </c>
      <c r="O18" s="206" t="s">
        <v>361</v>
      </c>
      <c r="P18" s="520" t="s">
        <v>361</v>
      </c>
      <c r="Q18" s="295">
        <v>40544</v>
      </c>
      <c r="R18" s="85">
        <v>51318</v>
      </c>
      <c r="S18" s="520" t="s">
        <v>411</v>
      </c>
    </row>
    <row r="19" spans="2:19" ht="12">
      <c r="B19" s="516" t="s">
        <v>297</v>
      </c>
      <c r="C19" s="519" t="s">
        <v>376</v>
      </c>
      <c r="D19" s="520" t="s">
        <v>381</v>
      </c>
      <c r="E19" s="48" t="s">
        <v>381</v>
      </c>
      <c r="F19" s="520" t="s">
        <v>354</v>
      </c>
      <c r="G19" s="521">
        <v>0.5142868897986053</v>
      </c>
      <c r="H19" s="522">
        <v>9800000</v>
      </c>
      <c r="I19" s="523">
        <v>9800000</v>
      </c>
      <c r="J19" s="523">
        <v>0</v>
      </c>
      <c r="K19" s="524" t="s">
        <v>359</v>
      </c>
      <c r="L19" s="525">
        <v>0.0042</v>
      </c>
      <c r="M19" s="206" t="s">
        <v>361</v>
      </c>
      <c r="N19" s="520" t="s">
        <v>361</v>
      </c>
      <c r="O19" s="206" t="s">
        <v>361</v>
      </c>
      <c r="P19" s="520" t="s">
        <v>361</v>
      </c>
      <c r="Q19" s="295">
        <v>40544</v>
      </c>
      <c r="R19" s="85">
        <v>44013</v>
      </c>
      <c r="S19" s="520" t="s">
        <v>411</v>
      </c>
    </row>
    <row r="20" spans="2:19" ht="12">
      <c r="B20" s="516" t="s">
        <v>298</v>
      </c>
      <c r="C20" s="519" t="s">
        <v>377</v>
      </c>
      <c r="D20" s="520" t="s">
        <v>381</v>
      </c>
      <c r="E20" s="48" t="s">
        <v>381</v>
      </c>
      <c r="F20" s="520" t="s">
        <v>356</v>
      </c>
      <c r="G20" s="521">
        <v>0.6839711364180431</v>
      </c>
      <c r="H20" s="522">
        <v>21900000</v>
      </c>
      <c r="I20" s="523">
        <v>21900000</v>
      </c>
      <c r="J20" s="523">
        <v>0</v>
      </c>
      <c r="K20" s="524" t="s">
        <v>360</v>
      </c>
      <c r="L20" s="525">
        <v>0.0042</v>
      </c>
      <c r="M20" s="206" t="s">
        <v>361</v>
      </c>
      <c r="N20" s="520" t="s">
        <v>361</v>
      </c>
      <c r="O20" s="206" t="s">
        <v>361</v>
      </c>
      <c r="P20" s="520" t="s">
        <v>361</v>
      </c>
      <c r="Q20" s="295">
        <v>40544</v>
      </c>
      <c r="R20" s="85">
        <v>44013</v>
      </c>
      <c r="S20" s="520" t="s">
        <v>411</v>
      </c>
    </row>
    <row r="21" spans="2:19" ht="12">
      <c r="B21" s="516" t="s">
        <v>299</v>
      </c>
      <c r="C21" s="519" t="s">
        <v>378</v>
      </c>
      <c r="D21" s="520" t="s">
        <v>381</v>
      </c>
      <c r="E21" s="48" t="s">
        <v>381</v>
      </c>
      <c r="F21" s="520" t="s">
        <v>355</v>
      </c>
      <c r="G21" s="521" t="s">
        <v>361</v>
      </c>
      <c r="H21" s="522">
        <v>5000000</v>
      </c>
      <c r="I21" s="523">
        <v>5000000</v>
      </c>
      <c r="J21" s="523">
        <v>0</v>
      </c>
      <c r="K21" s="524" t="s">
        <v>358</v>
      </c>
      <c r="L21" s="525">
        <v>0.0042</v>
      </c>
      <c r="M21" s="206" t="s">
        <v>361</v>
      </c>
      <c r="N21" s="520" t="s">
        <v>361</v>
      </c>
      <c r="O21" s="206" t="s">
        <v>361</v>
      </c>
      <c r="P21" s="520" t="s">
        <v>361</v>
      </c>
      <c r="Q21" s="295">
        <v>40544</v>
      </c>
      <c r="R21" s="85">
        <v>44013</v>
      </c>
      <c r="S21" s="520" t="s">
        <v>411</v>
      </c>
    </row>
    <row r="22" spans="2:19" ht="12">
      <c r="B22" s="516" t="s">
        <v>302</v>
      </c>
      <c r="C22" s="519" t="s">
        <v>349</v>
      </c>
      <c r="D22" s="520" t="s">
        <v>353</v>
      </c>
      <c r="E22" s="520" t="s">
        <v>353</v>
      </c>
      <c r="F22" s="520" t="s">
        <v>354</v>
      </c>
      <c r="G22" s="521">
        <v>0.5144562197756971</v>
      </c>
      <c r="H22" s="522">
        <v>1600000000</v>
      </c>
      <c r="I22" s="523">
        <v>1600000000</v>
      </c>
      <c r="J22" s="523">
        <v>0</v>
      </c>
      <c r="K22" s="524" t="s">
        <v>359</v>
      </c>
      <c r="L22" s="525">
        <v>0.0008</v>
      </c>
      <c r="M22" s="206" t="s">
        <v>361</v>
      </c>
      <c r="N22" s="520" t="s">
        <v>361</v>
      </c>
      <c r="O22" s="206" t="s">
        <v>361</v>
      </c>
      <c r="P22" s="520" t="s">
        <v>361</v>
      </c>
      <c r="Q22" s="526">
        <v>40634</v>
      </c>
      <c r="R22" s="85">
        <v>51318</v>
      </c>
      <c r="S22" s="520" t="s">
        <v>411</v>
      </c>
    </row>
    <row r="23" spans="2:19" ht="12">
      <c r="B23" s="516" t="s">
        <v>303</v>
      </c>
      <c r="C23" s="519" t="s">
        <v>350</v>
      </c>
      <c r="D23" s="520" t="s">
        <v>353</v>
      </c>
      <c r="E23" s="520" t="s">
        <v>353</v>
      </c>
      <c r="F23" s="520" t="s">
        <v>356</v>
      </c>
      <c r="G23" s="521">
        <v>0.6839992065609204</v>
      </c>
      <c r="H23" s="522">
        <v>1500000000</v>
      </c>
      <c r="I23" s="523">
        <v>1500000000</v>
      </c>
      <c r="J23" s="523">
        <v>0</v>
      </c>
      <c r="K23" s="524" t="s">
        <v>360</v>
      </c>
      <c r="L23" s="525">
        <v>0.001</v>
      </c>
      <c r="M23" s="206" t="s">
        <v>361</v>
      </c>
      <c r="N23" s="520" t="s">
        <v>361</v>
      </c>
      <c r="O23" s="206" t="s">
        <v>361</v>
      </c>
      <c r="P23" s="520" t="s">
        <v>361</v>
      </c>
      <c r="Q23" s="526">
        <v>40634</v>
      </c>
      <c r="R23" s="85">
        <v>51318</v>
      </c>
      <c r="S23" s="520" t="s">
        <v>411</v>
      </c>
    </row>
    <row r="24" spans="2:19" ht="12">
      <c r="B24" s="516" t="s">
        <v>304</v>
      </c>
      <c r="C24" s="519" t="s">
        <v>351</v>
      </c>
      <c r="D24" s="520" t="s">
        <v>353</v>
      </c>
      <c r="E24" s="520" t="s">
        <v>353</v>
      </c>
      <c r="F24" s="520" t="s">
        <v>355</v>
      </c>
      <c r="G24" s="521" t="s">
        <v>361</v>
      </c>
      <c r="H24" s="522">
        <v>800000000</v>
      </c>
      <c r="I24" s="523">
        <v>800000000</v>
      </c>
      <c r="J24" s="523">
        <v>0</v>
      </c>
      <c r="K24" s="524" t="s">
        <v>358</v>
      </c>
      <c r="L24" s="525">
        <v>0.001</v>
      </c>
      <c r="M24" s="206" t="s">
        <v>361</v>
      </c>
      <c r="N24" s="520" t="s">
        <v>361</v>
      </c>
      <c r="O24" s="206" t="s">
        <v>361</v>
      </c>
      <c r="P24" s="520" t="s">
        <v>361</v>
      </c>
      <c r="Q24" s="526">
        <v>40634</v>
      </c>
      <c r="R24" s="85">
        <v>51318</v>
      </c>
      <c r="S24" s="520" t="s">
        <v>411</v>
      </c>
    </row>
    <row r="25" spans="2:19" ht="12">
      <c r="B25" s="516" t="s">
        <v>305</v>
      </c>
      <c r="C25" s="519" t="s">
        <v>365</v>
      </c>
      <c r="D25" s="520" t="s">
        <v>367</v>
      </c>
      <c r="E25" s="520" t="s">
        <v>367</v>
      </c>
      <c r="F25" s="520" t="s">
        <v>356</v>
      </c>
      <c r="G25" s="521">
        <v>0.6839851712014883</v>
      </c>
      <c r="H25" s="522">
        <v>46700000</v>
      </c>
      <c r="I25" s="523">
        <v>46700000</v>
      </c>
      <c r="J25" s="523">
        <v>0</v>
      </c>
      <c r="K25" s="524" t="s">
        <v>360</v>
      </c>
      <c r="L25" s="525">
        <v>0.0014</v>
      </c>
      <c r="M25" s="206" t="s">
        <v>361</v>
      </c>
      <c r="N25" s="520" t="s">
        <v>361</v>
      </c>
      <c r="O25" s="206" t="s">
        <v>361</v>
      </c>
      <c r="P25" s="520" t="s">
        <v>361</v>
      </c>
      <c r="Q25" s="295">
        <v>40544</v>
      </c>
      <c r="R25" s="85">
        <v>51318</v>
      </c>
      <c r="S25" s="520" t="s">
        <v>411</v>
      </c>
    </row>
    <row r="26" spans="2:19" ht="12">
      <c r="B26" s="516" t="s">
        <v>306</v>
      </c>
      <c r="C26" s="519" t="s">
        <v>366</v>
      </c>
      <c r="D26" s="520" t="s">
        <v>367</v>
      </c>
      <c r="E26" s="520" t="s">
        <v>367</v>
      </c>
      <c r="F26" s="520" t="s">
        <v>355</v>
      </c>
      <c r="G26" s="521" t="s">
        <v>361</v>
      </c>
      <c r="H26" s="522">
        <v>48000000</v>
      </c>
      <c r="I26" s="523">
        <v>48000000</v>
      </c>
      <c r="J26" s="523">
        <v>0</v>
      </c>
      <c r="K26" s="524" t="s">
        <v>358</v>
      </c>
      <c r="L26" s="525">
        <v>0.0014</v>
      </c>
      <c r="M26" s="206" t="s">
        <v>361</v>
      </c>
      <c r="N26" s="520" t="s">
        <v>361</v>
      </c>
      <c r="O26" s="206" t="s">
        <v>361</v>
      </c>
      <c r="P26" s="520" t="s">
        <v>361</v>
      </c>
      <c r="Q26" s="295">
        <v>40544</v>
      </c>
      <c r="R26" s="85">
        <v>51318</v>
      </c>
      <c r="S26" s="520" t="s">
        <v>411</v>
      </c>
    </row>
    <row r="27" spans="2:19" ht="12">
      <c r="B27" s="516" t="s">
        <v>307</v>
      </c>
      <c r="C27" s="519" t="s">
        <v>370</v>
      </c>
      <c r="D27" s="520" t="s">
        <v>372</v>
      </c>
      <c r="E27" s="520" t="s">
        <v>372</v>
      </c>
      <c r="F27" s="520" t="s">
        <v>356</v>
      </c>
      <c r="G27" s="521">
        <v>0.6839992065609204</v>
      </c>
      <c r="H27" s="522">
        <v>28000000</v>
      </c>
      <c r="I27" s="523">
        <v>28000000</v>
      </c>
      <c r="J27" s="523">
        <v>0</v>
      </c>
      <c r="K27" s="524" t="s">
        <v>360</v>
      </c>
      <c r="L27" s="525">
        <v>0.0022</v>
      </c>
      <c r="M27" s="206" t="s">
        <v>361</v>
      </c>
      <c r="N27" s="520" t="s">
        <v>361</v>
      </c>
      <c r="O27" s="206" t="s">
        <v>361</v>
      </c>
      <c r="P27" s="520" t="s">
        <v>361</v>
      </c>
      <c r="Q27" s="295">
        <v>40544</v>
      </c>
      <c r="R27" s="85">
        <v>51318</v>
      </c>
      <c r="S27" s="520" t="s">
        <v>411</v>
      </c>
    </row>
    <row r="28" spans="2:19" ht="12">
      <c r="B28" s="516" t="s">
        <v>308</v>
      </c>
      <c r="C28" s="517" t="s">
        <v>371</v>
      </c>
      <c r="D28" s="518" t="s">
        <v>372</v>
      </c>
      <c r="E28" s="518" t="s">
        <v>372</v>
      </c>
      <c r="F28" s="518" t="s">
        <v>355</v>
      </c>
      <c r="G28" s="527" t="s">
        <v>361</v>
      </c>
      <c r="H28" s="528">
        <v>28800000</v>
      </c>
      <c r="I28" s="529">
        <v>28800000</v>
      </c>
      <c r="J28" s="529">
        <v>0</v>
      </c>
      <c r="K28" s="530" t="s">
        <v>358</v>
      </c>
      <c r="L28" s="531">
        <v>0.0022</v>
      </c>
      <c r="M28" s="206" t="s">
        <v>361</v>
      </c>
      <c r="N28" s="518" t="s">
        <v>361</v>
      </c>
      <c r="O28" s="206" t="s">
        <v>361</v>
      </c>
      <c r="P28" s="518" t="s">
        <v>361</v>
      </c>
      <c r="Q28" s="295">
        <v>40544</v>
      </c>
      <c r="R28" s="85">
        <v>51318</v>
      </c>
      <c r="S28" s="518" t="s">
        <v>411</v>
      </c>
    </row>
    <row r="29" spans="2:19" ht="12">
      <c r="B29" s="516" t="s">
        <v>309</v>
      </c>
      <c r="C29" s="517" t="s">
        <v>379</v>
      </c>
      <c r="D29" s="518" t="s">
        <v>381</v>
      </c>
      <c r="E29" s="48" t="s">
        <v>381</v>
      </c>
      <c r="F29" s="518" t="s">
        <v>356</v>
      </c>
      <c r="G29" s="527">
        <v>0.6839945280437757</v>
      </c>
      <c r="H29" s="528">
        <v>86900000</v>
      </c>
      <c r="I29" s="529">
        <v>86900000</v>
      </c>
      <c r="J29" s="529">
        <v>0</v>
      </c>
      <c r="K29" s="530" t="s">
        <v>360</v>
      </c>
      <c r="L29" s="531">
        <v>0.0042</v>
      </c>
      <c r="M29" s="206" t="s">
        <v>361</v>
      </c>
      <c r="N29" s="518" t="s">
        <v>361</v>
      </c>
      <c r="O29" s="206" t="s">
        <v>361</v>
      </c>
      <c r="P29" s="518" t="s">
        <v>361</v>
      </c>
      <c r="Q29" s="295">
        <v>40544</v>
      </c>
      <c r="R29" s="85">
        <v>44013</v>
      </c>
      <c r="S29" s="518" t="s">
        <v>411</v>
      </c>
    </row>
    <row r="30" spans="2:19" ht="12">
      <c r="B30" s="516" t="s">
        <v>310</v>
      </c>
      <c r="C30" s="517" t="s">
        <v>380</v>
      </c>
      <c r="D30" s="518" t="s">
        <v>381</v>
      </c>
      <c r="E30" s="48" t="s">
        <v>381</v>
      </c>
      <c r="F30" s="518" t="s">
        <v>355</v>
      </c>
      <c r="G30" s="527" t="s">
        <v>361</v>
      </c>
      <c r="H30" s="528">
        <v>25500000</v>
      </c>
      <c r="I30" s="529">
        <v>25500000</v>
      </c>
      <c r="J30" s="529">
        <v>0</v>
      </c>
      <c r="K30" s="530" t="s">
        <v>360</v>
      </c>
      <c r="L30" s="531">
        <v>0.0042</v>
      </c>
      <c r="M30" s="206" t="s">
        <v>361</v>
      </c>
      <c r="N30" s="518" t="s">
        <v>361</v>
      </c>
      <c r="O30" s="206" t="s">
        <v>361</v>
      </c>
      <c r="P30" s="518" t="s">
        <v>361</v>
      </c>
      <c r="Q30" s="295">
        <v>40544</v>
      </c>
      <c r="R30" s="85">
        <v>44013</v>
      </c>
      <c r="S30" s="518" t="s">
        <v>411</v>
      </c>
    </row>
    <row r="31" spans="2:19" ht="12.75" thickBot="1">
      <c r="B31" s="532" t="s">
        <v>311</v>
      </c>
      <c r="C31" s="533" t="s">
        <v>352</v>
      </c>
      <c r="D31" s="534" t="s">
        <v>353</v>
      </c>
      <c r="E31" s="534" t="s">
        <v>353</v>
      </c>
      <c r="F31" s="534" t="s">
        <v>354</v>
      </c>
      <c r="G31" s="535">
        <v>0.5148005148005148</v>
      </c>
      <c r="H31" s="536">
        <v>1000000000</v>
      </c>
      <c r="I31" s="537">
        <v>0</v>
      </c>
      <c r="J31" s="537">
        <v>1000000000</v>
      </c>
      <c r="K31" s="538" t="s">
        <v>359</v>
      </c>
      <c r="L31" s="539">
        <v>0.001</v>
      </c>
      <c r="M31" s="540">
        <v>0.00667</v>
      </c>
      <c r="N31" s="534" t="s">
        <v>558</v>
      </c>
      <c r="O31" s="541">
        <v>41015</v>
      </c>
      <c r="P31" s="542">
        <v>1667499.9999999998</v>
      </c>
      <c r="Q31" s="543">
        <v>41183</v>
      </c>
      <c r="R31" s="314">
        <v>47665</v>
      </c>
      <c r="S31" s="534" t="s">
        <v>416</v>
      </c>
    </row>
    <row r="32" spans="2:11" ht="12">
      <c r="B32" s="544" t="s">
        <v>516</v>
      </c>
      <c r="J32" s="305"/>
      <c r="K32" s="290"/>
    </row>
    <row r="33" spans="10:11" ht="12">
      <c r="J33" s="306"/>
      <c r="K33" s="291"/>
    </row>
    <row r="34" ht="12">
      <c r="K34" s="291"/>
    </row>
    <row r="35" spans="2:19" ht="12">
      <c r="B35" s="504" t="s">
        <v>105</v>
      </c>
      <c r="C35" s="281">
        <v>39253</v>
      </c>
      <c r="D35" s="281"/>
      <c r="E35" s="283"/>
      <c r="F35" s="296"/>
      <c r="G35" s="283"/>
      <c r="H35" s="285"/>
      <c r="I35" s="686" t="s">
        <v>276</v>
      </c>
      <c r="J35" s="686"/>
      <c r="K35" s="179"/>
      <c r="L35" s="87"/>
      <c r="M35" s="283"/>
      <c r="N35" s="283"/>
      <c r="O35" s="283"/>
      <c r="P35" s="283"/>
      <c r="Q35" s="179"/>
      <c r="R35" s="311"/>
      <c r="S35" s="283"/>
    </row>
    <row r="36" spans="2:19" ht="12.75" thickBot="1">
      <c r="B36" s="505"/>
      <c r="C36" s="506"/>
      <c r="D36" s="506"/>
      <c r="E36" s="505"/>
      <c r="F36" s="297"/>
      <c r="G36" s="505"/>
      <c r="H36" s="507"/>
      <c r="I36" s="508"/>
      <c r="J36" s="508"/>
      <c r="K36" s="509"/>
      <c r="L36" s="510"/>
      <c r="M36" s="505"/>
      <c r="N36" s="505"/>
      <c r="O36" s="505"/>
      <c r="P36" s="505"/>
      <c r="Q36" s="509"/>
      <c r="R36" s="511"/>
      <c r="S36" s="505"/>
    </row>
    <row r="37" spans="2:19" ht="54" customHeight="1" thickBot="1">
      <c r="B37" s="512" t="s">
        <v>277</v>
      </c>
      <c r="C37" s="545" t="s">
        <v>106</v>
      </c>
      <c r="D37" s="350" t="s">
        <v>428</v>
      </c>
      <c r="E37" s="350" t="s">
        <v>429</v>
      </c>
      <c r="F37" s="512" t="s">
        <v>107</v>
      </c>
      <c r="G37" s="512" t="s">
        <v>108</v>
      </c>
      <c r="H37" s="513" t="s">
        <v>109</v>
      </c>
      <c r="I37" s="546" t="s">
        <v>110</v>
      </c>
      <c r="J37" s="546" t="s">
        <v>111</v>
      </c>
      <c r="K37" s="547" t="s">
        <v>112</v>
      </c>
      <c r="L37" s="514" t="s">
        <v>113</v>
      </c>
      <c r="M37" s="512" t="s">
        <v>114</v>
      </c>
      <c r="N37" s="512" t="s">
        <v>115</v>
      </c>
      <c r="O37" s="512" t="s">
        <v>116</v>
      </c>
      <c r="P37" s="512" t="s">
        <v>117</v>
      </c>
      <c r="Q37" s="547" t="s">
        <v>118</v>
      </c>
      <c r="R37" s="515" t="s">
        <v>119</v>
      </c>
      <c r="S37" s="512" t="s">
        <v>153</v>
      </c>
    </row>
    <row r="38" spans="2:19" ht="12">
      <c r="B38" s="266"/>
      <c r="C38" s="50"/>
      <c r="D38" s="50"/>
      <c r="E38" s="47"/>
      <c r="F38" s="47"/>
      <c r="G38" s="47"/>
      <c r="H38" s="286"/>
      <c r="I38" s="286"/>
      <c r="J38" s="286"/>
      <c r="K38" s="170"/>
      <c r="L38" s="308"/>
      <c r="M38" s="174"/>
      <c r="N38" s="174"/>
      <c r="O38" s="174"/>
      <c r="P38" s="175"/>
      <c r="Q38" s="294"/>
      <c r="R38" s="177"/>
      <c r="S38" s="264"/>
    </row>
    <row r="39" spans="2:19" ht="12">
      <c r="B39" s="520" t="s">
        <v>287</v>
      </c>
      <c r="C39" s="49" t="s">
        <v>382</v>
      </c>
      <c r="D39" s="48" t="s">
        <v>353</v>
      </c>
      <c r="E39" s="48" t="s">
        <v>353</v>
      </c>
      <c r="F39" s="48" t="s">
        <v>354</v>
      </c>
      <c r="G39" s="469">
        <v>0.5020080321285141</v>
      </c>
      <c r="H39" s="287">
        <v>1225000000</v>
      </c>
      <c r="I39" s="287">
        <v>1225000000</v>
      </c>
      <c r="J39" s="287">
        <v>0</v>
      </c>
      <c r="K39" s="191" t="s">
        <v>357</v>
      </c>
      <c r="L39" s="224">
        <v>0.0003</v>
      </c>
      <c r="M39" s="193" t="s">
        <v>361</v>
      </c>
      <c r="N39" s="193" t="s">
        <v>361</v>
      </c>
      <c r="O39" s="193" t="s">
        <v>361</v>
      </c>
      <c r="P39" s="193" t="s">
        <v>361</v>
      </c>
      <c r="Q39" s="295">
        <v>40817</v>
      </c>
      <c r="R39" s="85">
        <v>44378</v>
      </c>
      <c r="S39" s="265" t="s">
        <v>412</v>
      </c>
    </row>
    <row r="40" spans="2:19" ht="12">
      <c r="B40" s="520" t="s">
        <v>288</v>
      </c>
      <c r="C40" s="49" t="s">
        <v>383</v>
      </c>
      <c r="D40" s="48" t="s">
        <v>353</v>
      </c>
      <c r="E40" s="48" t="s">
        <v>353</v>
      </c>
      <c r="F40" s="48" t="s">
        <v>356</v>
      </c>
      <c r="G40" s="469">
        <v>0.6793478260869565</v>
      </c>
      <c r="H40" s="287">
        <v>1200000000</v>
      </c>
      <c r="I40" s="287">
        <v>1200000000</v>
      </c>
      <c r="J40" s="287">
        <v>0</v>
      </c>
      <c r="K40" s="191" t="s">
        <v>360</v>
      </c>
      <c r="L40" s="224">
        <v>0.0004</v>
      </c>
      <c r="M40" s="193" t="s">
        <v>361</v>
      </c>
      <c r="N40" s="193" t="s">
        <v>361</v>
      </c>
      <c r="O40" s="193" t="s">
        <v>361</v>
      </c>
      <c r="P40" s="193" t="s">
        <v>361</v>
      </c>
      <c r="Q40" s="295">
        <v>40817</v>
      </c>
      <c r="R40" s="85">
        <v>44378</v>
      </c>
      <c r="S40" s="265" t="s">
        <v>412</v>
      </c>
    </row>
    <row r="41" spans="2:19" ht="12">
      <c r="B41" s="520" t="s">
        <v>312</v>
      </c>
      <c r="C41" s="49" t="s">
        <v>392</v>
      </c>
      <c r="D41" s="48" t="s">
        <v>367</v>
      </c>
      <c r="E41" s="48" t="s">
        <v>367</v>
      </c>
      <c r="F41" s="48" t="s">
        <v>354</v>
      </c>
      <c r="G41" s="469">
        <v>0.5020080321285141</v>
      </c>
      <c r="H41" s="287">
        <v>82000000</v>
      </c>
      <c r="I41" s="287">
        <v>82000000</v>
      </c>
      <c r="J41" s="287">
        <v>0</v>
      </c>
      <c r="K41" s="191" t="s">
        <v>403</v>
      </c>
      <c r="L41" s="224">
        <v>0.0007</v>
      </c>
      <c r="M41" s="193" t="s">
        <v>361</v>
      </c>
      <c r="N41" s="193" t="s">
        <v>361</v>
      </c>
      <c r="O41" s="193" t="s">
        <v>361</v>
      </c>
      <c r="P41" s="193" t="s">
        <v>361</v>
      </c>
      <c r="Q41" s="295">
        <v>40817</v>
      </c>
      <c r="R41" s="85">
        <v>51318</v>
      </c>
      <c r="S41" s="265" t="s">
        <v>411</v>
      </c>
    </row>
    <row r="42" spans="2:19" ht="12">
      <c r="B42" s="520" t="s">
        <v>313</v>
      </c>
      <c r="C42" s="49" t="s">
        <v>399</v>
      </c>
      <c r="D42" s="48" t="s">
        <v>381</v>
      </c>
      <c r="E42" s="48" t="s">
        <v>381</v>
      </c>
      <c r="F42" s="48" t="s">
        <v>354</v>
      </c>
      <c r="G42" s="469">
        <v>0.5020080321285141</v>
      </c>
      <c r="H42" s="287">
        <v>128400000</v>
      </c>
      <c r="I42" s="287">
        <v>128400000</v>
      </c>
      <c r="J42" s="287">
        <v>0</v>
      </c>
      <c r="K42" s="191" t="s">
        <v>403</v>
      </c>
      <c r="L42" s="224">
        <v>0.0023</v>
      </c>
      <c r="M42" s="193" t="s">
        <v>361</v>
      </c>
      <c r="N42" s="193" t="s">
        <v>361</v>
      </c>
      <c r="O42" s="193" t="s">
        <v>361</v>
      </c>
      <c r="P42" s="193" t="s">
        <v>361</v>
      </c>
      <c r="Q42" s="295">
        <v>40817</v>
      </c>
      <c r="R42" s="85">
        <v>51318</v>
      </c>
      <c r="S42" s="265" t="s">
        <v>411</v>
      </c>
    </row>
    <row r="43" spans="2:19" ht="12">
      <c r="B43" s="520" t="s">
        <v>295</v>
      </c>
      <c r="C43" s="49" t="s">
        <v>384</v>
      </c>
      <c r="D43" s="48" t="s">
        <v>353</v>
      </c>
      <c r="E43" s="48" t="s">
        <v>353</v>
      </c>
      <c r="F43" s="48" t="s">
        <v>390</v>
      </c>
      <c r="G43" s="469">
        <v>0.4723665564478035</v>
      </c>
      <c r="H43" s="287">
        <v>600000000</v>
      </c>
      <c r="I43" s="287">
        <v>600000000</v>
      </c>
      <c r="J43" s="287">
        <v>0</v>
      </c>
      <c r="K43" s="191" t="s">
        <v>391</v>
      </c>
      <c r="L43" s="224">
        <v>0.0008</v>
      </c>
      <c r="M43" s="193" t="s">
        <v>361</v>
      </c>
      <c r="N43" s="193" t="s">
        <v>361</v>
      </c>
      <c r="O43" s="193" t="s">
        <v>361</v>
      </c>
      <c r="P43" s="193" t="s">
        <v>361</v>
      </c>
      <c r="Q43" s="295">
        <v>40817</v>
      </c>
      <c r="R43" s="85">
        <v>44013</v>
      </c>
      <c r="S43" s="265" t="s">
        <v>416</v>
      </c>
    </row>
    <row r="44" spans="2:19" ht="12">
      <c r="B44" s="520" t="s">
        <v>314</v>
      </c>
      <c r="C44" s="49" t="s">
        <v>385</v>
      </c>
      <c r="D44" s="48" t="s">
        <v>353</v>
      </c>
      <c r="E44" s="48" t="s">
        <v>353</v>
      </c>
      <c r="F44" s="48" t="s">
        <v>354</v>
      </c>
      <c r="G44" s="469">
        <v>0.5020080321285141</v>
      </c>
      <c r="H44" s="287">
        <v>2750000000</v>
      </c>
      <c r="I44" s="287">
        <v>2750000000</v>
      </c>
      <c r="J44" s="287">
        <v>0</v>
      </c>
      <c r="K44" s="191" t="s">
        <v>359</v>
      </c>
      <c r="L44" s="224">
        <v>0.0005</v>
      </c>
      <c r="M44" s="193" t="s">
        <v>361</v>
      </c>
      <c r="N44" s="193" t="s">
        <v>361</v>
      </c>
      <c r="O44" s="193" t="s">
        <v>361</v>
      </c>
      <c r="P44" s="193" t="s">
        <v>361</v>
      </c>
      <c r="Q44" s="295">
        <v>40817</v>
      </c>
      <c r="R44" s="85">
        <v>44013</v>
      </c>
      <c r="S44" s="265" t="s">
        <v>416</v>
      </c>
    </row>
    <row r="45" spans="2:19" ht="12">
      <c r="B45" s="520" t="s">
        <v>315</v>
      </c>
      <c r="C45" s="49" t="s">
        <v>393</v>
      </c>
      <c r="D45" s="48" t="s">
        <v>367</v>
      </c>
      <c r="E45" s="48" t="s">
        <v>367</v>
      </c>
      <c r="F45" s="48" t="s">
        <v>354</v>
      </c>
      <c r="G45" s="469">
        <v>0.5020080321285141</v>
      </c>
      <c r="H45" s="287">
        <v>25000000</v>
      </c>
      <c r="I45" s="287">
        <v>25000000</v>
      </c>
      <c r="J45" s="287">
        <v>0</v>
      </c>
      <c r="K45" s="191" t="s">
        <v>403</v>
      </c>
      <c r="L45" s="224">
        <v>0.0012</v>
      </c>
      <c r="M45" s="193" t="s">
        <v>361</v>
      </c>
      <c r="N45" s="193" t="s">
        <v>361</v>
      </c>
      <c r="O45" s="193" t="s">
        <v>361</v>
      </c>
      <c r="P45" s="193" t="s">
        <v>361</v>
      </c>
      <c r="Q45" s="295">
        <v>40817</v>
      </c>
      <c r="R45" s="85">
        <v>44013</v>
      </c>
      <c r="S45" s="265" t="s">
        <v>411</v>
      </c>
    </row>
    <row r="46" spans="2:19" ht="12">
      <c r="B46" s="520" t="s">
        <v>296</v>
      </c>
      <c r="C46" s="517" t="s">
        <v>394</v>
      </c>
      <c r="D46" s="518" t="s">
        <v>367</v>
      </c>
      <c r="E46" s="48" t="s">
        <v>367</v>
      </c>
      <c r="F46" s="48" t="s">
        <v>356</v>
      </c>
      <c r="G46" s="469">
        <v>0.8716875871687587</v>
      </c>
      <c r="H46" s="299">
        <v>95000000</v>
      </c>
      <c r="I46" s="303">
        <v>95000000</v>
      </c>
      <c r="J46" s="303">
        <v>0</v>
      </c>
      <c r="K46" s="191" t="s">
        <v>360</v>
      </c>
      <c r="L46" s="298">
        <v>0.0013</v>
      </c>
      <c r="M46" s="193" t="s">
        <v>361</v>
      </c>
      <c r="N46" s="193" t="s">
        <v>361</v>
      </c>
      <c r="O46" s="193" t="s">
        <v>361</v>
      </c>
      <c r="P46" s="193" t="s">
        <v>361</v>
      </c>
      <c r="Q46" s="295">
        <v>40817</v>
      </c>
      <c r="R46" s="85">
        <v>44013</v>
      </c>
      <c r="S46" s="48" t="s">
        <v>411</v>
      </c>
    </row>
    <row r="47" spans="2:19" ht="12">
      <c r="B47" s="520" t="s">
        <v>316</v>
      </c>
      <c r="C47" s="519" t="s">
        <v>395</v>
      </c>
      <c r="D47" s="520" t="s">
        <v>367</v>
      </c>
      <c r="E47" s="48" t="s">
        <v>367</v>
      </c>
      <c r="F47" s="520" t="s">
        <v>355</v>
      </c>
      <c r="G47" s="521" t="s">
        <v>361</v>
      </c>
      <c r="H47" s="522">
        <v>50000000</v>
      </c>
      <c r="I47" s="523">
        <v>50000000</v>
      </c>
      <c r="J47" s="523">
        <v>0</v>
      </c>
      <c r="K47" s="524" t="s">
        <v>358</v>
      </c>
      <c r="L47" s="525">
        <v>0.0014</v>
      </c>
      <c r="M47" s="193" t="s">
        <v>361</v>
      </c>
      <c r="N47" s="193" t="s">
        <v>361</v>
      </c>
      <c r="O47" s="193" t="s">
        <v>361</v>
      </c>
      <c r="P47" s="193" t="s">
        <v>361</v>
      </c>
      <c r="Q47" s="295">
        <v>40817</v>
      </c>
      <c r="R47" s="85">
        <v>44013</v>
      </c>
      <c r="S47" s="520" t="s">
        <v>411</v>
      </c>
    </row>
    <row r="48" spans="2:19" ht="12">
      <c r="B48" s="520" t="s">
        <v>317</v>
      </c>
      <c r="C48" s="519" t="s">
        <v>396</v>
      </c>
      <c r="D48" s="520" t="s">
        <v>372</v>
      </c>
      <c r="E48" s="520" t="s">
        <v>372</v>
      </c>
      <c r="F48" s="520" t="s">
        <v>354</v>
      </c>
      <c r="G48" s="521">
        <v>0.5020080321285141</v>
      </c>
      <c r="H48" s="522">
        <v>10000000</v>
      </c>
      <c r="I48" s="523">
        <v>10000000</v>
      </c>
      <c r="J48" s="523">
        <v>0</v>
      </c>
      <c r="K48" s="524" t="s">
        <v>403</v>
      </c>
      <c r="L48" s="525">
        <v>0.0022</v>
      </c>
      <c r="M48" s="193" t="s">
        <v>361</v>
      </c>
      <c r="N48" s="193" t="s">
        <v>361</v>
      </c>
      <c r="O48" s="193" t="s">
        <v>361</v>
      </c>
      <c r="P48" s="193" t="s">
        <v>361</v>
      </c>
      <c r="Q48" s="295">
        <v>40817</v>
      </c>
      <c r="R48" s="85">
        <v>44013</v>
      </c>
      <c r="S48" s="520" t="s">
        <v>411</v>
      </c>
    </row>
    <row r="49" spans="2:19" ht="12">
      <c r="B49" s="520" t="s">
        <v>300</v>
      </c>
      <c r="C49" s="519" t="s">
        <v>397</v>
      </c>
      <c r="D49" s="520" t="s">
        <v>372</v>
      </c>
      <c r="E49" s="520" t="s">
        <v>372</v>
      </c>
      <c r="F49" s="520" t="s">
        <v>356</v>
      </c>
      <c r="G49" s="521">
        <v>0.6793478260869565</v>
      </c>
      <c r="H49" s="522">
        <v>20000000</v>
      </c>
      <c r="I49" s="523">
        <v>20000000</v>
      </c>
      <c r="J49" s="523">
        <v>0</v>
      </c>
      <c r="K49" s="524" t="s">
        <v>360</v>
      </c>
      <c r="L49" s="525">
        <v>0.0022</v>
      </c>
      <c r="M49" s="193" t="s">
        <v>361</v>
      </c>
      <c r="N49" s="193" t="s">
        <v>361</v>
      </c>
      <c r="O49" s="193" t="s">
        <v>361</v>
      </c>
      <c r="P49" s="193" t="s">
        <v>361</v>
      </c>
      <c r="Q49" s="295">
        <v>40817</v>
      </c>
      <c r="R49" s="85">
        <v>44013</v>
      </c>
      <c r="S49" s="520" t="s">
        <v>411</v>
      </c>
    </row>
    <row r="50" spans="2:19" ht="12">
      <c r="B50" s="520" t="s">
        <v>301</v>
      </c>
      <c r="C50" s="519" t="s">
        <v>398</v>
      </c>
      <c r="D50" s="520" t="s">
        <v>372</v>
      </c>
      <c r="E50" s="520" t="s">
        <v>372</v>
      </c>
      <c r="F50" s="520" t="s">
        <v>355</v>
      </c>
      <c r="G50" s="521" t="s">
        <v>361</v>
      </c>
      <c r="H50" s="522">
        <v>38000000</v>
      </c>
      <c r="I50" s="523">
        <v>38000000</v>
      </c>
      <c r="J50" s="523">
        <v>0</v>
      </c>
      <c r="K50" s="524" t="s">
        <v>358</v>
      </c>
      <c r="L50" s="525">
        <v>0.0024</v>
      </c>
      <c r="M50" s="193" t="s">
        <v>361</v>
      </c>
      <c r="N50" s="193" t="s">
        <v>361</v>
      </c>
      <c r="O50" s="193" t="s">
        <v>361</v>
      </c>
      <c r="P50" s="193" t="s">
        <v>361</v>
      </c>
      <c r="Q50" s="295">
        <v>40817</v>
      </c>
      <c r="R50" s="85">
        <v>44013</v>
      </c>
      <c r="S50" s="520" t="s">
        <v>411</v>
      </c>
    </row>
    <row r="51" spans="2:19" ht="12">
      <c r="B51" s="520" t="s">
        <v>297</v>
      </c>
      <c r="C51" s="519" t="s">
        <v>400</v>
      </c>
      <c r="D51" s="520" t="s">
        <v>381</v>
      </c>
      <c r="E51" s="48" t="s">
        <v>381</v>
      </c>
      <c r="F51" s="520" t="s">
        <v>354</v>
      </c>
      <c r="G51" s="521">
        <v>0.5020080321285141</v>
      </c>
      <c r="H51" s="522">
        <v>34000000</v>
      </c>
      <c r="I51" s="523">
        <v>34000000</v>
      </c>
      <c r="J51" s="523">
        <v>0</v>
      </c>
      <c r="K51" s="524" t="s">
        <v>403</v>
      </c>
      <c r="L51" s="525">
        <v>0.0041</v>
      </c>
      <c r="M51" s="193" t="s">
        <v>361</v>
      </c>
      <c r="N51" s="193" t="s">
        <v>361</v>
      </c>
      <c r="O51" s="193" t="s">
        <v>361</v>
      </c>
      <c r="P51" s="193" t="s">
        <v>361</v>
      </c>
      <c r="Q51" s="295">
        <v>40817</v>
      </c>
      <c r="R51" s="85">
        <v>44013</v>
      </c>
      <c r="S51" s="520" t="s">
        <v>411</v>
      </c>
    </row>
    <row r="52" spans="2:19" ht="12">
      <c r="B52" s="520" t="s">
        <v>298</v>
      </c>
      <c r="C52" s="519" t="s">
        <v>401</v>
      </c>
      <c r="D52" s="520" t="s">
        <v>381</v>
      </c>
      <c r="E52" s="48" t="s">
        <v>381</v>
      </c>
      <c r="F52" s="520" t="s">
        <v>356</v>
      </c>
      <c r="G52" s="521">
        <v>0.6793478260869565</v>
      </c>
      <c r="H52" s="522">
        <v>106000000</v>
      </c>
      <c r="I52" s="523">
        <v>106000000</v>
      </c>
      <c r="J52" s="523">
        <v>0</v>
      </c>
      <c r="K52" s="524" t="s">
        <v>360</v>
      </c>
      <c r="L52" s="525">
        <v>0.0041</v>
      </c>
      <c r="M52" s="193" t="s">
        <v>361</v>
      </c>
      <c r="N52" s="193" t="s">
        <v>361</v>
      </c>
      <c r="O52" s="193" t="s">
        <v>361</v>
      </c>
      <c r="P52" s="193" t="s">
        <v>361</v>
      </c>
      <c r="Q52" s="295">
        <v>40817</v>
      </c>
      <c r="R52" s="85">
        <v>44013</v>
      </c>
      <c r="S52" s="520" t="s">
        <v>411</v>
      </c>
    </row>
    <row r="53" spans="2:19" ht="12">
      <c r="B53" s="520" t="s">
        <v>299</v>
      </c>
      <c r="C53" s="519" t="s">
        <v>402</v>
      </c>
      <c r="D53" s="520" t="s">
        <v>381</v>
      </c>
      <c r="E53" s="48" t="s">
        <v>381</v>
      </c>
      <c r="F53" s="520" t="s">
        <v>355</v>
      </c>
      <c r="G53" s="521" t="s">
        <v>361</v>
      </c>
      <c r="H53" s="522">
        <v>45000000</v>
      </c>
      <c r="I53" s="523">
        <v>45000000</v>
      </c>
      <c r="J53" s="523">
        <v>0</v>
      </c>
      <c r="K53" s="524" t="s">
        <v>358</v>
      </c>
      <c r="L53" s="525">
        <v>0.0043</v>
      </c>
      <c r="M53" s="193" t="s">
        <v>361</v>
      </c>
      <c r="N53" s="193" t="s">
        <v>361</v>
      </c>
      <c r="O53" s="193" t="s">
        <v>361</v>
      </c>
      <c r="P53" s="193" t="s">
        <v>361</v>
      </c>
      <c r="Q53" s="295">
        <v>40817</v>
      </c>
      <c r="R53" s="85">
        <v>44013</v>
      </c>
      <c r="S53" s="520" t="s">
        <v>411</v>
      </c>
    </row>
    <row r="54" spans="2:19" ht="12">
      <c r="B54" s="520" t="s">
        <v>302</v>
      </c>
      <c r="C54" s="519" t="s">
        <v>386</v>
      </c>
      <c r="D54" s="520" t="s">
        <v>353</v>
      </c>
      <c r="E54" s="48" t="s">
        <v>353</v>
      </c>
      <c r="F54" s="520" t="s">
        <v>354</v>
      </c>
      <c r="G54" s="521">
        <v>0.6793478260869565</v>
      </c>
      <c r="H54" s="522">
        <v>1250000000</v>
      </c>
      <c r="I54" s="523">
        <v>1250000000</v>
      </c>
      <c r="J54" s="523">
        <v>0</v>
      </c>
      <c r="K54" s="524" t="s">
        <v>359</v>
      </c>
      <c r="L54" s="525">
        <v>0.0008</v>
      </c>
      <c r="M54" s="193" t="s">
        <v>361</v>
      </c>
      <c r="N54" s="193" t="s">
        <v>361</v>
      </c>
      <c r="O54" s="193" t="s">
        <v>361</v>
      </c>
      <c r="P54" s="193" t="s">
        <v>361</v>
      </c>
      <c r="Q54" s="295">
        <v>40817</v>
      </c>
      <c r="R54" s="85">
        <v>44378</v>
      </c>
      <c r="S54" s="520" t="s">
        <v>412</v>
      </c>
    </row>
    <row r="55" spans="2:19" ht="12">
      <c r="B55" s="520" t="s">
        <v>303</v>
      </c>
      <c r="C55" s="519" t="s">
        <v>387</v>
      </c>
      <c r="D55" s="520" t="s">
        <v>353</v>
      </c>
      <c r="E55" s="48" t="s">
        <v>353</v>
      </c>
      <c r="F55" s="520" t="s">
        <v>356</v>
      </c>
      <c r="G55" s="521">
        <v>0.6793478260869565</v>
      </c>
      <c r="H55" s="522">
        <v>1300000000</v>
      </c>
      <c r="I55" s="523">
        <v>1300000000</v>
      </c>
      <c r="J55" s="523">
        <v>0</v>
      </c>
      <c r="K55" s="524" t="s">
        <v>360</v>
      </c>
      <c r="L55" s="525">
        <v>0.0009</v>
      </c>
      <c r="M55" s="193" t="s">
        <v>361</v>
      </c>
      <c r="N55" s="193" t="s">
        <v>361</v>
      </c>
      <c r="O55" s="193" t="s">
        <v>361</v>
      </c>
      <c r="P55" s="193" t="s">
        <v>361</v>
      </c>
      <c r="Q55" s="295">
        <v>40817</v>
      </c>
      <c r="R55" s="85">
        <v>44378</v>
      </c>
      <c r="S55" s="520" t="s">
        <v>412</v>
      </c>
    </row>
    <row r="56" spans="2:19" ht="12">
      <c r="B56" s="520" t="s">
        <v>304</v>
      </c>
      <c r="C56" s="519" t="s">
        <v>388</v>
      </c>
      <c r="D56" s="520" t="s">
        <v>353</v>
      </c>
      <c r="E56" s="48" t="s">
        <v>353</v>
      </c>
      <c r="F56" s="520" t="s">
        <v>355</v>
      </c>
      <c r="G56" s="521" t="s">
        <v>361</v>
      </c>
      <c r="H56" s="522">
        <v>450000000</v>
      </c>
      <c r="I56" s="523">
        <v>450000000</v>
      </c>
      <c r="J56" s="523">
        <v>0</v>
      </c>
      <c r="K56" s="524" t="s">
        <v>358</v>
      </c>
      <c r="L56" s="525">
        <v>0.0009</v>
      </c>
      <c r="M56" s="193" t="s">
        <v>361</v>
      </c>
      <c r="N56" s="193" t="s">
        <v>361</v>
      </c>
      <c r="O56" s="193" t="s">
        <v>361</v>
      </c>
      <c r="P56" s="193" t="s">
        <v>361</v>
      </c>
      <c r="Q56" s="295">
        <v>40817</v>
      </c>
      <c r="R56" s="85">
        <v>44378</v>
      </c>
      <c r="S56" s="520" t="s">
        <v>412</v>
      </c>
    </row>
    <row r="57" spans="2:19" ht="12.75" thickBot="1">
      <c r="B57" s="548" t="s">
        <v>311</v>
      </c>
      <c r="C57" s="549" t="s">
        <v>389</v>
      </c>
      <c r="D57" s="548" t="s">
        <v>353</v>
      </c>
      <c r="E57" s="313" t="s">
        <v>353</v>
      </c>
      <c r="F57" s="548" t="s">
        <v>354</v>
      </c>
      <c r="G57" s="550">
        <v>0.5020080321285141</v>
      </c>
      <c r="H57" s="551">
        <v>750000000</v>
      </c>
      <c r="I57" s="552">
        <v>0</v>
      </c>
      <c r="J57" s="552">
        <v>750000000</v>
      </c>
      <c r="K57" s="553" t="s">
        <v>359</v>
      </c>
      <c r="L57" s="554">
        <v>0.001</v>
      </c>
      <c r="M57" s="540">
        <v>0.00667</v>
      </c>
      <c r="N57" s="534" t="s">
        <v>558</v>
      </c>
      <c r="O57" s="541">
        <v>41015</v>
      </c>
      <c r="P57" s="555">
        <v>1250624.9999999998</v>
      </c>
      <c r="Q57" s="556">
        <v>41091</v>
      </c>
      <c r="R57" s="557">
        <v>44013</v>
      </c>
      <c r="S57" s="558" t="s">
        <v>416</v>
      </c>
    </row>
    <row r="58" spans="2:11" ht="12">
      <c r="B58" s="544" t="s">
        <v>516</v>
      </c>
      <c r="J58" s="306"/>
      <c r="K58" s="291"/>
    </row>
  </sheetData>
  <sheetProtection/>
  <mergeCells count="2">
    <mergeCell ref="I4:J4"/>
    <mergeCell ref="I35:J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&amp;CHolmes Master Trust Investor Report - January 2012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S67"/>
  <sheetViews>
    <sheetView view="pageLayout" workbookViewId="0" topLeftCell="A1">
      <selection activeCell="S12" sqref="S12"/>
    </sheetView>
  </sheetViews>
  <sheetFormatPr defaultColWidth="9.140625" defaultRowHeight="12"/>
  <cols>
    <col min="1" max="1" width="9.140625" style="0" customWidth="1"/>
    <col min="2" max="2" width="29.28125" style="0" customWidth="1"/>
    <col min="3" max="3" width="15.140625" style="0" bestFit="1" customWidth="1"/>
    <col min="4" max="4" width="16.7109375" style="0" customWidth="1"/>
    <col min="5" max="5" width="17.57421875" style="0" customWidth="1"/>
    <col min="6" max="6" width="17.7109375" style="0" bestFit="1" customWidth="1"/>
    <col min="7" max="7" width="17.7109375" style="320" customWidth="1"/>
    <col min="8" max="8" width="15.57421875" style="0" customWidth="1"/>
    <col min="9" max="9" width="15.00390625" style="0" customWidth="1"/>
    <col min="10" max="10" width="16.421875" style="288" customWidth="1"/>
    <col min="11" max="11" width="15.140625" style="0" bestFit="1" customWidth="1"/>
    <col min="12" max="12" width="9.421875" style="0" bestFit="1" customWidth="1"/>
    <col min="13" max="13" width="9.28125" style="0" bestFit="1" customWidth="1"/>
    <col min="14" max="14" width="17.421875" style="0" customWidth="1"/>
    <col min="15" max="15" width="11.00390625" style="0" customWidth="1"/>
    <col min="16" max="16" width="13.00390625" style="0" bestFit="1" customWidth="1"/>
    <col min="17" max="17" width="9.421875" style="0" customWidth="1"/>
    <col min="18" max="18" width="9.7109375" style="0" customWidth="1"/>
    <col min="19" max="19" width="10.00390625" style="0" customWidth="1"/>
  </cols>
  <sheetData>
    <row r="2" spans="2:19" ht="12.75" thickBot="1">
      <c r="B2" s="160" t="s">
        <v>104</v>
      </c>
      <c r="C2" s="44"/>
      <c r="D2" s="44"/>
      <c r="E2" s="161"/>
      <c r="F2" s="83"/>
      <c r="G2" s="316"/>
      <c r="H2" s="83"/>
      <c r="I2" s="83"/>
      <c r="J2" s="284"/>
      <c r="K2" s="83"/>
      <c r="L2" s="83"/>
      <c r="M2" s="83"/>
      <c r="N2" s="83"/>
      <c r="O2" s="83"/>
      <c r="P2" s="83"/>
      <c r="Q2" s="83"/>
      <c r="R2" s="83"/>
      <c r="S2" s="162"/>
    </row>
    <row r="3" spans="2:19" ht="12">
      <c r="B3" s="163"/>
      <c r="C3" s="73"/>
      <c r="D3" s="73"/>
      <c r="E3" s="164"/>
      <c r="F3" s="4"/>
      <c r="G3" s="317"/>
      <c r="H3" s="4"/>
      <c r="I3" s="4"/>
      <c r="J3" s="285"/>
      <c r="K3" s="4"/>
      <c r="L3" s="4"/>
      <c r="M3" s="4"/>
      <c r="N3" s="4"/>
      <c r="O3" s="4"/>
      <c r="P3" s="4"/>
      <c r="Q3" s="4"/>
      <c r="R3" s="4"/>
      <c r="S3" s="4"/>
    </row>
    <row r="4" spans="2:19" ht="12">
      <c r="B4" s="504" t="s">
        <v>105</v>
      </c>
      <c r="C4" s="165">
        <v>40494</v>
      </c>
      <c r="D4" s="165"/>
      <c r="E4" s="4"/>
      <c r="F4" s="163"/>
      <c r="G4" s="318"/>
      <c r="H4" s="4"/>
      <c r="I4" s="686" t="s">
        <v>125</v>
      </c>
      <c r="J4" s="686"/>
      <c r="K4" s="4"/>
      <c r="L4" s="4"/>
      <c r="M4" s="4"/>
      <c r="N4" s="4"/>
      <c r="O4" s="4"/>
      <c r="P4" s="4"/>
      <c r="Q4" s="4"/>
      <c r="R4" s="4"/>
      <c r="S4" s="4"/>
    </row>
    <row r="5" spans="2:19" ht="12.75" thickBot="1">
      <c r="B5" s="559"/>
      <c r="C5" s="559"/>
      <c r="D5" s="559"/>
      <c r="E5" s="559"/>
      <c r="F5" s="163"/>
      <c r="G5" s="560"/>
      <c r="H5" s="559"/>
      <c r="I5" s="559"/>
      <c r="J5" s="561"/>
      <c r="K5" s="559"/>
      <c r="L5" s="559"/>
      <c r="M5" s="559"/>
      <c r="N5" s="559"/>
      <c r="O5" s="559"/>
      <c r="P5" s="559"/>
      <c r="Q5" s="559"/>
      <c r="R5" s="559"/>
      <c r="S5" s="559"/>
    </row>
    <row r="6" spans="2:19" ht="54" customHeight="1" thickBot="1">
      <c r="B6" s="350" t="s">
        <v>126</v>
      </c>
      <c r="C6" s="512" t="s">
        <v>106</v>
      </c>
      <c r="D6" s="350" t="s">
        <v>428</v>
      </c>
      <c r="E6" s="350" t="s">
        <v>429</v>
      </c>
      <c r="F6" s="512" t="s">
        <v>107</v>
      </c>
      <c r="G6" s="562" t="s">
        <v>108</v>
      </c>
      <c r="H6" s="512" t="s">
        <v>109</v>
      </c>
      <c r="I6" s="512" t="s">
        <v>110</v>
      </c>
      <c r="J6" s="513" t="s">
        <v>111</v>
      </c>
      <c r="K6" s="512" t="s">
        <v>112</v>
      </c>
      <c r="L6" s="512" t="s">
        <v>113</v>
      </c>
      <c r="M6" s="512" t="s">
        <v>114</v>
      </c>
      <c r="N6" s="512" t="s">
        <v>115</v>
      </c>
      <c r="O6" s="512" t="s">
        <v>116</v>
      </c>
      <c r="P6" s="512" t="s">
        <v>117</v>
      </c>
      <c r="Q6" s="512" t="s">
        <v>118</v>
      </c>
      <c r="R6" s="512" t="s">
        <v>119</v>
      </c>
      <c r="S6" s="512" t="s">
        <v>153</v>
      </c>
    </row>
    <row r="7" spans="2:19" ht="12">
      <c r="B7" s="166"/>
      <c r="C7" s="47"/>
      <c r="D7" s="47"/>
      <c r="E7" s="47"/>
      <c r="F7" s="47"/>
      <c r="G7" s="319"/>
      <c r="H7" s="168"/>
      <c r="I7" s="169"/>
      <c r="J7" s="286"/>
      <c r="K7" s="171"/>
      <c r="L7" s="563"/>
      <c r="M7" s="564"/>
      <c r="N7" s="564"/>
      <c r="O7" s="174"/>
      <c r="P7" s="565"/>
      <c r="Q7" s="176"/>
      <c r="R7" s="177"/>
      <c r="S7" s="178"/>
    </row>
    <row r="8" spans="2:19" ht="12">
      <c r="B8" s="566" t="s">
        <v>120</v>
      </c>
      <c r="C8" s="48" t="s">
        <v>404</v>
      </c>
      <c r="D8" s="48" t="s">
        <v>427</v>
      </c>
      <c r="E8" s="48" t="s">
        <v>427</v>
      </c>
      <c r="F8" s="48" t="s">
        <v>354</v>
      </c>
      <c r="G8" s="527">
        <v>1.629</v>
      </c>
      <c r="H8" s="300">
        <v>500000000</v>
      </c>
      <c r="I8" s="567">
        <v>-500000000</v>
      </c>
      <c r="J8" s="287">
        <v>0</v>
      </c>
      <c r="K8" s="223" t="s">
        <v>357</v>
      </c>
      <c r="L8" s="568">
        <v>0.0015</v>
      </c>
      <c r="M8" s="193" t="s">
        <v>361</v>
      </c>
      <c r="N8" s="193" t="s">
        <v>361</v>
      </c>
      <c r="O8" s="193" t="s">
        <v>361</v>
      </c>
      <c r="P8" s="193" t="s">
        <v>361</v>
      </c>
      <c r="Q8" s="181" t="s">
        <v>409</v>
      </c>
      <c r="R8" s="85">
        <v>40817</v>
      </c>
      <c r="S8" s="182" t="s">
        <v>416</v>
      </c>
    </row>
    <row r="9" spans="2:19" ht="12">
      <c r="B9" s="566" t="s">
        <v>121</v>
      </c>
      <c r="C9" s="48" t="s">
        <v>405</v>
      </c>
      <c r="D9" s="48" t="s">
        <v>353</v>
      </c>
      <c r="E9" s="48" t="s">
        <v>353</v>
      </c>
      <c r="F9" s="48" t="s">
        <v>354</v>
      </c>
      <c r="G9" s="527">
        <v>1.628</v>
      </c>
      <c r="H9" s="300">
        <v>900000000</v>
      </c>
      <c r="I9" s="567">
        <v>0</v>
      </c>
      <c r="J9" s="287">
        <v>900000000</v>
      </c>
      <c r="K9" s="223" t="s">
        <v>359</v>
      </c>
      <c r="L9" s="568">
        <v>0.014</v>
      </c>
      <c r="M9" s="569">
        <v>0.01967</v>
      </c>
      <c r="N9" s="570" t="s">
        <v>558</v>
      </c>
      <c r="O9" s="571">
        <v>41015</v>
      </c>
      <c r="P9" s="572">
        <v>4425749.999999999</v>
      </c>
      <c r="Q9" s="181">
        <v>41730</v>
      </c>
      <c r="R9" s="85">
        <v>56523</v>
      </c>
      <c r="S9" s="182" t="s">
        <v>412</v>
      </c>
    </row>
    <row r="10" spans="2:19" ht="12">
      <c r="B10" s="566" t="s">
        <v>122</v>
      </c>
      <c r="C10" s="48" t="s">
        <v>406</v>
      </c>
      <c r="D10" s="48" t="s">
        <v>353</v>
      </c>
      <c r="E10" s="48" t="s">
        <v>353</v>
      </c>
      <c r="F10" s="48" t="s">
        <v>356</v>
      </c>
      <c r="G10" s="527">
        <v>0.8762</v>
      </c>
      <c r="H10" s="300">
        <v>500000000</v>
      </c>
      <c r="I10" s="567">
        <v>0</v>
      </c>
      <c r="J10" s="287">
        <v>500000000</v>
      </c>
      <c r="K10" s="223" t="s">
        <v>360</v>
      </c>
      <c r="L10" s="568">
        <v>0.014</v>
      </c>
      <c r="M10" s="569">
        <v>0.02631</v>
      </c>
      <c r="N10" s="570" t="s">
        <v>558</v>
      </c>
      <c r="O10" s="571">
        <v>41015</v>
      </c>
      <c r="P10" s="572">
        <v>3288750</v>
      </c>
      <c r="Q10" s="181">
        <v>41730</v>
      </c>
      <c r="R10" s="85">
        <v>56523</v>
      </c>
      <c r="S10" s="182" t="s">
        <v>412</v>
      </c>
    </row>
    <row r="11" spans="2:19" ht="12">
      <c r="B11" s="566" t="s">
        <v>123</v>
      </c>
      <c r="C11" s="48" t="s">
        <v>407</v>
      </c>
      <c r="D11" s="48" t="s">
        <v>353</v>
      </c>
      <c r="E11" s="48" t="s">
        <v>353</v>
      </c>
      <c r="F11" s="48" t="s">
        <v>356</v>
      </c>
      <c r="G11" s="527">
        <v>0.8762</v>
      </c>
      <c r="H11" s="300">
        <v>750000000</v>
      </c>
      <c r="I11" s="567">
        <v>0</v>
      </c>
      <c r="J11" s="287">
        <v>750000000</v>
      </c>
      <c r="K11" s="223" t="s">
        <v>360</v>
      </c>
      <c r="L11" s="568">
        <v>0.015</v>
      </c>
      <c r="M11" s="569">
        <v>0.02731</v>
      </c>
      <c r="N11" s="570" t="s">
        <v>558</v>
      </c>
      <c r="O11" s="571">
        <v>41015</v>
      </c>
      <c r="P11" s="572">
        <v>5120625</v>
      </c>
      <c r="Q11" s="181">
        <v>42370</v>
      </c>
      <c r="R11" s="85">
        <v>56523</v>
      </c>
      <c r="S11" s="182" t="s">
        <v>412</v>
      </c>
    </row>
    <row r="12" spans="2:19" ht="12">
      <c r="B12" s="566" t="s">
        <v>124</v>
      </c>
      <c r="C12" s="48" t="s">
        <v>430</v>
      </c>
      <c r="D12" s="48" t="s">
        <v>353</v>
      </c>
      <c r="E12" s="48" t="s">
        <v>353</v>
      </c>
      <c r="F12" s="48" t="s">
        <v>355</v>
      </c>
      <c r="G12" s="317" t="s">
        <v>361</v>
      </c>
      <c r="H12" s="300">
        <v>375000000</v>
      </c>
      <c r="I12" s="567">
        <v>0</v>
      </c>
      <c r="J12" s="287">
        <v>375000000</v>
      </c>
      <c r="K12" s="223" t="s">
        <v>410</v>
      </c>
      <c r="L12" s="568"/>
      <c r="M12" s="573">
        <v>0.04009</v>
      </c>
      <c r="N12" s="570" t="s">
        <v>517</v>
      </c>
      <c r="O12" s="571">
        <v>41015</v>
      </c>
      <c r="P12" s="572">
        <v>7516875</v>
      </c>
      <c r="Q12" s="181">
        <v>43009</v>
      </c>
      <c r="R12" s="85">
        <v>56523</v>
      </c>
      <c r="S12" s="182" t="s">
        <v>416</v>
      </c>
    </row>
    <row r="13" spans="2:19" ht="12">
      <c r="B13" s="566" t="s">
        <v>127</v>
      </c>
      <c r="C13" s="48" t="s">
        <v>408</v>
      </c>
      <c r="D13" s="48" t="s">
        <v>409</v>
      </c>
      <c r="E13" s="48" t="s">
        <v>409</v>
      </c>
      <c r="F13" s="48" t="s">
        <v>355</v>
      </c>
      <c r="G13" s="317" t="s">
        <v>361</v>
      </c>
      <c r="H13" s="300">
        <v>600000000</v>
      </c>
      <c r="I13" s="567">
        <v>0</v>
      </c>
      <c r="J13" s="287">
        <v>600000000</v>
      </c>
      <c r="K13" s="223" t="s">
        <v>358</v>
      </c>
      <c r="L13" s="568">
        <v>0.009</v>
      </c>
      <c r="M13" s="569">
        <v>0.0198956</v>
      </c>
      <c r="N13" s="570" t="s">
        <v>558</v>
      </c>
      <c r="O13" s="571">
        <v>41015</v>
      </c>
      <c r="P13" s="572">
        <v>2935416.393442623</v>
      </c>
      <c r="Q13" s="181" t="s">
        <v>409</v>
      </c>
      <c r="R13" s="85">
        <v>56523</v>
      </c>
      <c r="S13" s="182" t="s">
        <v>411</v>
      </c>
    </row>
    <row r="14" spans="2:19" ht="12.75" thickBot="1">
      <c r="B14" s="574"/>
      <c r="C14" s="575"/>
      <c r="D14" s="575"/>
      <c r="E14" s="575"/>
      <c r="F14" s="575"/>
      <c r="G14" s="576"/>
      <c r="H14" s="575"/>
      <c r="I14" s="505"/>
      <c r="J14" s="577"/>
      <c r="K14" s="505"/>
      <c r="L14" s="574"/>
      <c r="M14" s="574"/>
      <c r="N14" s="574"/>
      <c r="O14" s="575"/>
      <c r="P14" s="578"/>
      <c r="Q14" s="505"/>
      <c r="R14" s="575"/>
      <c r="S14" s="579"/>
    </row>
    <row r="15" spans="2:19" ht="12">
      <c r="B15" s="544" t="s">
        <v>516</v>
      </c>
      <c r="C15" s="4"/>
      <c r="D15" s="4"/>
      <c r="E15" s="4"/>
      <c r="F15" s="4"/>
      <c r="G15" s="318"/>
      <c r="H15" s="135"/>
      <c r="I15" s="51"/>
      <c r="J15" s="315"/>
      <c r="K15" s="51"/>
      <c r="L15" s="51"/>
      <c r="M15" s="51"/>
      <c r="N15" s="86"/>
      <c r="O15" s="86"/>
      <c r="P15" s="87"/>
      <c r="Q15" s="88"/>
      <c r="R15" s="4"/>
      <c r="S15" s="5"/>
    </row>
    <row r="16" spans="2:19" ht="12">
      <c r="B16" s="163"/>
      <c r="C16" s="51"/>
      <c r="D16" s="51"/>
      <c r="E16" s="51"/>
      <c r="F16" s="51"/>
      <c r="G16" s="317"/>
      <c r="H16" s="183"/>
      <c r="I16" s="68"/>
      <c r="J16" s="302"/>
      <c r="K16" s="179"/>
      <c r="L16" s="184"/>
      <c r="M16" s="185"/>
      <c r="N16" s="186"/>
      <c r="O16" s="180"/>
      <c r="P16" s="187"/>
      <c r="Q16" s="181"/>
      <c r="R16" s="188"/>
      <c r="S16" s="189"/>
    </row>
    <row r="18" spans="2:19" ht="12">
      <c r="B18" s="504" t="s">
        <v>105</v>
      </c>
      <c r="C18" s="165">
        <v>40583</v>
      </c>
      <c r="D18" s="165"/>
      <c r="E18" s="4"/>
      <c r="F18" s="163"/>
      <c r="G18" s="318"/>
      <c r="H18" s="4"/>
      <c r="I18" s="686" t="s">
        <v>128</v>
      </c>
      <c r="J18" s="686"/>
      <c r="K18" s="4"/>
      <c r="L18" s="4"/>
      <c r="M18" s="4"/>
      <c r="N18" s="4"/>
      <c r="O18" s="4"/>
      <c r="P18" s="4"/>
      <c r="Q18" s="4"/>
      <c r="R18" s="4"/>
      <c r="S18" s="4"/>
    </row>
    <row r="19" spans="2:19" ht="12.75" thickBot="1">
      <c r="B19" s="559"/>
      <c r="C19" s="559"/>
      <c r="D19" s="559"/>
      <c r="E19" s="559"/>
      <c r="F19" s="163"/>
      <c r="G19" s="560"/>
      <c r="H19" s="559"/>
      <c r="I19" s="559"/>
      <c r="J19" s="561"/>
      <c r="K19" s="559"/>
      <c r="L19" s="559"/>
      <c r="M19" s="559"/>
      <c r="N19" s="559"/>
      <c r="O19" s="559"/>
      <c r="P19" s="559"/>
      <c r="Q19" s="559"/>
      <c r="R19" s="559"/>
      <c r="S19" s="559"/>
    </row>
    <row r="20" spans="2:19" ht="54.75" customHeight="1" thickBot="1">
      <c r="B20" s="350" t="s">
        <v>129</v>
      </c>
      <c r="C20" s="512" t="s">
        <v>106</v>
      </c>
      <c r="D20" s="350" t="s">
        <v>428</v>
      </c>
      <c r="E20" s="350" t="s">
        <v>429</v>
      </c>
      <c r="F20" s="512" t="s">
        <v>107</v>
      </c>
      <c r="G20" s="562" t="s">
        <v>108</v>
      </c>
      <c r="H20" s="512" t="s">
        <v>109</v>
      </c>
      <c r="I20" s="512" t="s">
        <v>110</v>
      </c>
      <c r="J20" s="513" t="s">
        <v>111</v>
      </c>
      <c r="K20" s="512" t="s">
        <v>112</v>
      </c>
      <c r="L20" s="512" t="s">
        <v>113</v>
      </c>
      <c r="M20" s="512" t="s">
        <v>114</v>
      </c>
      <c r="N20" s="512" t="s">
        <v>115</v>
      </c>
      <c r="O20" s="512" t="s">
        <v>116</v>
      </c>
      <c r="P20" s="512" t="s">
        <v>117</v>
      </c>
      <c r="Q20" s="512" t="s">
        <v>118</v>
      </c>
      <c r="R20" s="512" t="s">
        <v>119</v>
      </c>
      <c r="S20" s="512" t="s">
        <v>153</v>
      </c>
    </row>
    <row r="21" spans="2:19" ht="12">
      <c r="B21" s="166"/>
      <c r="C21" s="47"/>
      <c r="D21" s="47"/>
      <c r="E21" s="167"/>
      <c r="F21" s="47"/>
      <c r="G21" s="319"/>
      <c r="H21" s="168"/>
      <c r="I21" s="169"/>
      <c r="J21" s="286"/>
      <c r="K21" s="171"/>
      <c r="L21" s="172"/>
      <c r="M21" s="173"/>
      <c r="N21" s="174"/>
      <c r="O21" s="173"/>
      <c r="P21" s="175"/>
      <c r="Q21" s="176"/>
      <c r="R21" s="177"/>
      <c r="S21" s="178"/>
    </row>
    <row r="22" spans="2:19" ht="12">
      <c r="B22" s="566" t="s">
        <v>120</v>
      </c>
      <c r="C22" s="48" t="s">
        <v>413</v>
      </c>
      <c r="D22" s="48" t="s">
        <v>426</v>
      </c>
      <c r="E22" s="51" t="s">
        <v>426</v>
      </c>
      <c r="F22" s="48" t="s">
        <v>354</v>
      </c>
      <c r="G22" s="317">
        <v>1.6199</v>
      </c>
      <c r="H22" s="190">
        <v>500000000</v>
      </c>
      <c r="I22" s="567">
        <v>-500000000</v>
      </c>
      <c r="J22" s="287">
        <v>0</v>
      </c>
      <c r="K22" s="223" t="s">
        <v>357</v>
      </c>
      <c r="L22" s="224">
        <v>0.0014</v>
      </c>
      <c r="M22" s="193" t="s">
        <v>361</v>
      </c>
      <c r="N22" s="193" t="s">
        <v>361</v>
      </c>
      <c r="O22" s="193" t="s">
        <v>361</v>
      </c>
      <c r="P22" s="193" t="s">
        <v>361</v>
      </c>
      <c r="Q22" s="181" t="s">
        <v>409</v>
      </c>
      <c r="R22" s="85">
        <v>40909</v>
      </c>
      <c r="S22" s="182" t="s">
        <v>416</v>
      </c>
    </row>
    <row r="23" spans="2:19" ht="12">
      <c r="B23" s="566" t="s">
        <v>121</v>
      </c>
      <c r="C23" s="48" t="s">
        <v>414</v>
      </c>
      <c r="D23" s="48" t="s">
        <v>353</v>
      </c>
      <c r="E23" s="51" t="s">
        <v>353</v>
      </c>
      <c r="F23" s="48" t="s">
        <v>354</v>
      </c>
      <c r="G23" s="317">
        <v>1.6199</v>
      </c>
      <c r="H23" s="190">
        <v>700000000</v>
      </c>
      <c r="I23" s="567">
        <v>0</v>
      </c>
      <c r="J23" s="287">
        <v>700000000</v>
      </c>
      <c r="K23" s="223" t="s">
        <v>359</v>
      </c>
      <c r="L23" s="224">
        <v>0.0135</v>
      </c>
      <c r="M23" s="580">
        <v>0.01917</v>
      </c>
      <c r="N23" s="570" t="s">
        <v>558</v>
      </c>
      <c r="O23" s="571">
        <v>41015</v>
      </c>
      <c r="P23" s="227">
        <v>3354750</v>
      </c>
      <c r="Q23" s="181">
        <v>41821</v>
      </c>
      <c r="R23" s="85">
        <v>56523</v>
      </c>
      <c r="S23" s="182" t="s">
        <v>412</v>
      </c>
    </row>
    <row r="24" spans="2:19" ht="12">
      <c r="B24" s="566" t="s">
        <v>122</v>
      </c>
      <c r="C24" s="48" t="s">
        <v>431</v>
      </c>
      <c r="D24" s="48" t="s">
        <v>353</v>
      </c>
      <c r="E24" s="51" t="s">
        <v>353</v>
      </c>
      <c r="F24" s="48" t="s">
        <v>356</v>
      </c>
      <c r="G24" s="317">
        <v>0.853</v>
      </c>
      <c r="H24" s="190">
        <v>650000000</v>
      </c>
      <c r="I24" s="567">
        <v>0</v>
      </c>
      <c r="J24" s="287">
        <v>650000000</v>
      </c>
      <c r="K24" s="223" t="s">
        <v>360</v>
      </c>
      <c r="L24" s="224">
        <v>0.0135</v>
      </c>
      <c r="M24" s="569">
        <v>0.02581</v>
      </c>
      <c r="N24" s="570" t="s">
        <v>558</v>
      </c>
      <c r="O24" s="571">
        <v>41015</v>
      </c>
      <c r="P24" s="227">
        <v>4194125</v>
      </c>
      <c r="Q24" s="181">
        <v>41821</v>
      </c>
      <c r="R24" s="85">
        <v>56523</v>
      </c>
      <c r="S24" s="182" t="s">
        <v>412</v>
      </c>
    </row>
    <row r="25" spans="2:19" ht="12">
      <c r="B25" s="566" t="s">
        <v>123</v>
      </c>
      <c r="C25" s="48" t="s">
        <v>432</v>
      </c>
      <c r="D25" s="48" t="s">
        <v>353</v>
      </c>
      <c r="E25" s="51" t="s">
        <v>353</v>
      </c>
      <c r="F25" s="48" t="s">
        <v>356</v>
      </c>
      <c r="G25" s="317">
        <v>0.853</v>
      </c>
      <c r="H25" s="190">
        <v>500000000</v>
      </c>
      <c r="I25" s="567">
        <v>0</v>
      </c>
      <c r="J25" s="287">
        <v>500000000</v>
      </c>
      <c r="K25" s="223" t="s">
        <v>360</v>
      </c>
      <c r="L25" s="224">
        <v>0.0145</v>
      </c>
      <c r="M25" s="569">
        <v>0.02681</v>
      </c>
      <c r="N25" s="570" t="s">
        <v>558</v>
      </c>
      <c r="O25" s="571">
        <v>41015</v>
      </c>
      <c r="P25" s="227">
        <v>3351250</v>
      </c>
      <c r="Q25" s="181">
        <v>42461</v>
      </c>
      <c r="R25" s="85">
        <v>56523</v>
      </c>
      <c r="S25" s="182" t="s">
        <v>412</v>
      </c>
    </row>
    <row r="26" spans="2:19" ht="12">
      <c r="B26" s="566" t="s">
        <v>124</v>
      </c>
      <c r="C26" s="48" t="s">
        <v>433</v>
      </c>
      <c r="D26" s="48" t="s">
        <v>353</v>
      </c>
      <c r="E26" s="51" t="s">
        <v>353</v>
      </c>
      <c r="F26" s="48" t="s">
        <v>355</v>
      </c>
      <c r="G26" s="317" t="s">
        <v>361</v>
      </c>
      <c r="H26" s="190">
        <v>325000000</v>
      </c>
      <c r="I26" s="567">
        <v>0</v>
      </c>
      <c r="J26" s="287">
        <v>325000000</v>
      </c>
      <c r="K26" s="223" t="s">
        <v>358</v>
      </c>
      <c r="L26" s="224">
        <v>0.0145</v>
      </c>
      <c r="M26" s="569">
        <v>0.0253956</v>
      </c>
      <c r="N26" s="570" t="s">
        <v>558</v>
      </c>
      <c r="O26" s="571">
        <v>41015</v>
      </c>
      <c r="P26" s="227">
        <v>2029566.3934426226</v>
      </c>
      <c r="Q26" s="181">
        <v>42461</v>
      </c>
      <c r="R26" s="85">
        <v>56523</v>
      </c>
      <c r="S26" s="182" t="s">
        <v>412</v>
      </c>
    </row>
    <row r="27" spans="2:19" ht="12">
      <c r="B27" s="566" t="s">
        <v>127</v>
      </c>
      <c r="C27" s="48" t="s">
        <v>415</v>
      </c>
      <c r="D27" s="48" t="s">
        <v>409</v>
      </c>
      <c r="E27" s="51" t="s">
        <v>409</v>
      </c>
      <c r="F27" s="48" t="s">
        <v>355</v>
      </c>
      <c r="G27" s="317" t="s">
        <v>361</v>
      </c>
      <c r="H27" s="190">
        <v>450000000</v>
      </c>
      <c r="I27" s="567">
        <v>0</v>
      </c>
      <c r="J27" s="287">
        <v>450000000</v>
      </c>
      <c r="K27" s="223" t="s">
        <v>358</v>
      </c>
      <c r="L27" s="224">
        <v>0.009</v>
      </c>
      <c r="M27" s="569">
        <v>0.0198956</v>
      </c>
      <c r="N27" s="570" t="s">
        <v>558</v>
      </c>
      <c r="O27" s="571">
        <v>41015</v>
      </c>
      <c r="P27" s="227">
        <v>2201562.295081967</v>
      </c>
      <c r="Q27" s="181" t="s">
        <v>409</v>
      </c>
      <c r="R27" s="85">
        <v>56523</v>
      </c>
      <c r="S27" s="182" t="s">
        <v>411</v>
      </c>
    </row>
    <row r="28" spans="2:19" ht="12.75" thickBot="1">
      <c r="B28" s="574"/>
      <c r="C28" s="575"/>
      <c r="D28" s="575"/>
      <c r="E28" s="505"/>
      <c r="F28" s="575"/>
      <c r="G28" s="576"/>
      <c r="H28" s="575"/>
      <c r="I28" s="505"/>
      <c r="J28" s="577"/>
      <c r="K28" s="505"/>
      <c r="L28" s="575"/>
      <c r="M28" s="505"/>
      <c r="N28" s="575"/>
      <c r="O28" s="505"/>
      <c r="P28" s="581"/>
      <c r="Q28" s="505"/>
      <c r="R28" s="575"/>
      <c r="S28" s="579"/>
    </row>
    <row r="29" spans="2:19" ht="12">
      <c r="B29" s="544" t="s">
        <v>516</v>
      </c>
      <c r="C29" s="4"/>
      <c r="D29" s="4"/>
      <c r="E29" s="4"/>
      <c r="F29" s="4"/>
      <c r="G29" s="318"/>
      <c r="H29" s="135"/>
      <c r="I29" s="51"/>
      <c r="J29" s="315"/>
      <c r="K29" s="51"/>
      <c r="L29" s="51"/>
      <c r="M29" s="51"/>
      <c r="N29" s="86"/>
      <c r="O29" s="86"/>
      <c r="P29" s="87"/>
      <c r="Q29" s="88"/>
      <c r="R29" s="4"/>
      <c r="S29" s="5"/>
    </row>
    <row r="32" spans="2:19" ht="12">
      <c r="B32" s="504" t="s">
        <v>105</v>
      </c>
      <c r="C32" s="165">
        <v>40627</v>
      </c>
      <c r="D32" s="165"/>
      <c r="E32" s="4"/>
      <c r="F32" s="163"/>
      <c r="G32" s="318"/>
      <c r="H32" s="4"/>
      <c r="I32" s="686" t="s">
        <v>173</v>
      </c>
      <c r="J32" s="686"/>
      <c r="K32" s="4"/>
      <c r="L32" s="4"/>
      <c r="M32" s="4"/>
      <c r="N32" s="4"/>
      <c r="O32" s="4"/>
      <c r="P32" s="4"/>
      <c r="Q32" s="4"/>
      <c r="R32" s="4"/>
      <c r="S32" s="4"/>
    </row>
    <row r="33" spans="2:19" ht="12.75" thickBot="1">
      <c r="B33" s="559"/>
      <c r="C33" s="559"/>
      <c r="D33" s="559"/>
      <c r="E33" s="559"/>
      <c r="F33" s="163"/>
      <c r="G33" s="560"/>
      <c r="H33" s="559"/>
      <c r="I33" s="559"/>
      <c r="J33" s="561"/>
      <c r="K33" s="559"/>
      <c r="L33" s="559"/>
      <c r="M33" s="559"/>
      <c r="N33" s="559"/>
      <c r="O33" s="559"/>
      <c r="P33" s="559"/>
      <c r="Q33" s="559"/>
      <c r="R33" s="559"/>
      <c r="S33" s="559"/>
    </row>
    <row r="34" spans="2:19" ht="54" customHeight="1" thickBot="1">
      <c r="B34" s="350" t="s">
        <v>174</v>
      </c>
      <c r="C34" s="512" t="s">
        <v>106</v>
      </c>
      <c r="D34" s="350" t="s">
        <v>428</v>
      </c>
      <c r="E34" s="350" t="s">
        <v>429</v>
      </c>
      <c r="F34" s="512" t="s">
        <v>107</v>
      </c>
      <c r="G34" s="562" t="s">
        <v>108</v>
      </c>
      <c r="H34" s="512" t="s">
        <v>109</v>
      </c>
      <c r="I34" s="512" t="s">
        <v>110</v>
      </c>
      <c r="J34" s="513" t="s">
        <v>111</v>
      </c>
      <c r="K34" s="512" t="s">
        <v>112</v>
      </c>
      <c r="L34" s="512" t="s">
        <v>113</v>
      </c>
      <c r="M34" s="512" t="s">
        <v>114</v>
      </c>
      <c r="N34" s="512" t="s">
        <v>115</v>
      </c>
      <c r="O34" s="512" t="s">
        <v>116</v>
      </c>
      <c r="P34" s="512" t="s">
        <v>117</v>
      </c>
      <c r="Q34" s="512" t="s">
        <v>118</v>
      </c>
      <c r="R34" s="512" t="s">
        <v>119</v>
      </c>
      <c r="S34" s="512" t="s">
        <v>153</v>
      </c>
    </row>
    <row r="35" spans="2:19" ht="12">
      <c r="B35" s="166"/>
      <c r="C35" s="47"/>
      <c r="D35" s="47"/>
      <c r="E35" s="167"/>
      <c r="F35" s="47"/>
      <c r="G35" s="319"/>
      <c r="H35" s="168"/>
      <c r="I35" s="169"/>
      <c r="J35" s="286"/>
      <c r="K35" s="171"/>
      <c r="L35" s="172"/>
      <c r="M35" s="173"/>
      <c r="N35" s="174"/>
      <c r="O35" s="173"/>
      <c r="P35" s="175"/>
      <c r="Q35" s="176"/>
      <c r="R35" s="177"/>
      <c r="S35" s="178"/>
    </row>
    <row r="36" spans="2:19" ht="12">
      <c r="B36" s="582" t="s">
        <v>120</v>
      </c>
      <c r="C36" s="48" t="s">
        <v>417</v>
      </c>
      <c r="D36" s="48" t="s">
        <v>353</v>
      </c>
      <c r="E36" s="51" t="s">
        <v>353</v>
      </c>
      <c r="F36" s="48" t="s">
        <v>355</v>
      </c>
      <c r="G36" s="317" t="s">
        <v>361</v>
      </c>
      <c r="H36" s="190">
        <v>250000000</v>
      </c>
      <c r="I36" s="567">
        <v>0</v>
      </c>
      <c r="J36" s="287">
        <v>250000000</v>
      </c>
      <c r="K36" s="223" t="s">
        <v>358</v>
      </c>
      <c r="L36" s="224">
        <v>0.0116</v>
      </c>
      <c r="M36" s="569">
        <v>0.022495599999999998</v>
      </c>
      <c r="N36" s="570" t="s">
        <v>558</v>
      </c>
      <c r="O36" s="571">
        <v>41015</v>
      </c>
      <c r="P36" s="583">
        <v>1382926.2295081967</v>
      </c>
      <c r="Q36" s="181">
        <v>41821</v>
      </c>
      <c r="R36" s="85">
        <v>56523</v>
      </c>
      <c r="S36" s="182" t="s">
        <v>412</v>
      </c>
    </row>
    <row r="37" spans="2:19" ht="12.75" thickBot="1">
      <c r="B37" s="574"/>
      <c r="C37" s="575"/>
      <c r="D37" s="575"/>
      <c r="E37" s="505"/>
      <c r="F37" s="575"/>
      <c r="G37" s="576"/>
      <c r="H37" s="575"/>
      <c r="I37" s="505"/>
      <c r="J37" s="577"/>
      <c r="K37" s="505"/>
      <c r="L37" s="575"/>
      <c r="M37" s="505"/>
      <c r="N37" s="575"/>
      <c r="O37" s="505"/>
      <c r="P37" s="581"/>
      <c r="Q37" s="505"/>
      <c r="R37" s="575"/>
      <c r="S37" s="579"/>
    </row>
    <row r="38" spans="2:19" ht="12">
      <c r="B38" s="544" t="s">
        <v>516</v>
      </c>
      <c r="C38" s="4"/>
      <c r="D38" s="4"/>
      <c r="E38" s="4"/>
      <c r="F38" s="4"/>
      <c r="G38" s="318"/>
      <c r="H38" s="135"/>
      <c r="I38" s="51"/>
      <c r="J38" s="315"/>
      <c r="K38" s="51"/>
      <c r="L38" s="51"/>
      <c r="M38" s="51"/>
      <c r="N38" s="86"/>
      <c r="O38" s="86"/>
      <c r="P38" s="87"/>
      <c r="Q38" s="88"/>
      <c r="R38" s="4"/>
      <c r="S38" s="5"/>
    </row>
    <row r="41" spans="2:19" ht="12">
      <c r="B41" s="504" t="s">
        <v>105</v>
      </c>
      <c r="C41" s="165">
        <v>40807</v>
      </c>
      <c r="D41" s="165"/>
      <c r="E41" s="4"/>
      <c r="F41" s="163"/>
      <c r="G41" s="318"/>
      <c r="H41" s="4"/>
      <c r="I41" s="686" t="s">
        <v>278</v>
      </c>
      <c r="J41" s="686"/>
      <c r="K41" s="4"/>
      <c r="L41" s="4"/>
      <c r="M41" s="4"/>
      <c r="N41" s="4"/>
      <c r="O41" s="4"/>
      <c r="P41" s="4"/>
      <c r="Q41" s="4"/>
      <c r="R41" s="4"/>
      <c r="S41" s="4"/>
    </row>
    <row r="42" spans="2:19" ht="10.5" customHeight="1" thickBot="1">
      <c r="B42" s="559"/>
      <c r="C42" s="559"/>
      <c r="D42" s="559"/>
      <c r="E42" s="559"/>
      <c r="F42" s="163"/>
      <c r="G42" s="560"/>
      <c r="H42" s="559"/>
      <c r="I42" s="559"/>
      <c r="J42" s="561"/>
      <c r="K42" s="559"/>
      <c r="L42" s="559"/>
      <c r="M42" s="559"/>
      <c r="N42" s="559"/>
      <c r="O42" s="559"/>
      <c r="P42" s="559"/>
      <c r="Q42" s="559"/>
      <c r="R42" s="559"/>
      <c r="S42" s="559"/>
    </row>
    <row r="43" spans="2:19" ht="54" customHeight="1" thickBot="1">
      <c r="B43" s="350" t="s">
        <v>279</v>
      </c>
      <c r="C43" s="512" t="s">
        <v>106</v>
      </c>
      <c r="D43" s="350" t="s">
        <v>428</v>
      </c>
      <c r="E43" s="350" t="s">
        <v>429</v>
      </c>
      <c r="F43" s="512" t="s">
        <v>107</v>
      </c>
      <c r="G43" s="562" t="s">
        <v>108</v>
      </c>
      <c r="H43" s="512" t="s">
        <v>109</v>
      </c>
      <c r="I43" s="512" t="s">
        <v>110</v>
      </c>
      <c r="J43" s="513" t="s">
        <v>111</v>
      </c>
      <c r="K43" s="512" t="s">
        <v>112</v>
      </c>
      <c r="L43" s="512" t="s">
        <v>113</v>
      </c>
      <c r="M43" s="512" t="s">
        <v>114</v>
      </c>
      <c r="N43" s="512" t="s">
        <v>115</v>
      </c>
      <c r="O43" s="512" t="s">
        <v>116</v>
      </c>
      <c r="P43" s="512" t="s">
        <v>117</v>
      </c>
      <c r="Q43" s="512" t="s">
        <v>118</v>
      </c>
      <c r="R43" s="512" t="s">
        <v>119</v>
      </c>
      <c r="S43" s="512" t="s">
        <v>153</v>
      </c>
    </row>
    <row r="44" spans="2:19" ht="12">
      <c r="B44" s="166"/>
      <c r="C44" s="47"/>
      <c r="D44" s="47"/>
      <c r="E44" s="167"/>
      <c r="F44" s="47"/>
      <c r="G44" s="319"/>
      <c r="H44" s="168"/>
      <c r="I44" s="169"/>
      <c r="J44" s="286"/>
      <c r="K44" s="171"/>
      <c r="L44" s="172"/>
      <c r="M44" s="173"/>
      <c r="N44" s="174"/>
      <c r="O44" s="173"/>
      <c r="P44" s="175"/>
      <c r="Q44" s="176"/>
      <c r="R44" s="177"/>
      <c r="S44" s="178"/>
    </row>
    <row r="45" spans="2:19" ht="12">
      <c r="B45" s="566" t="s">
        <v>120</v>
      </c>
      <c r="C45" s="48" t="s">
        <v>418</v>
      </c>
      <c r="D45" s="48" t="s">
        <v>426</v>
      </c>
      <c r="E45" s="51" t="s">
        <v>426</v>
      </c>
      <c r="F45" s="48" t="s">
        <v>354</v>
      </c>
      <c r="G45" s="317">
        <v>1.5794</v>
      </c>
      <c r="H45" s="190">
        <v>500000000</v>
      </c>
      <c r="I45" s="567">
        <v>0</v>
      </c>
      <c r="J45" s="287">
        <v>500000000</v>
      </c>
      <c r="K45" s="223" t="s">
        <v>357</v>
      </c>
      <c r="L45" s="224">
        <v>0.0013</v>
      </c>
      <c r="M45" s="569">
        <v>0.004151</v>
      </c>
      <c r="N45" s="569" t="s">
        <v>559</v>
      </c>
      <c r="O45" s="571">
        <v>40954</v>
      </c>
      <c r="P45" s="227">
        <v>167193.05555555556</v>
      </c>
      <c r="Q45" s="181" t="s">
        <v>409</v>
      </c>
      <c r="R45" s="85">
        <v>41091</v>
      </c>
      <c r="S45" s="182" t="s">
        <v>416</v>
      </c>
    </row>
    <row r="46" spans="2:19" ht="12">
      <c r="B46" s="566" t="s">
        <v>121</v>
      </c>
      <c r="C46" s="48" t="s">
        <v>419</v>
      </c>
      <c r="D46" s="48" t="s">
        <v>353</v>
      </c>
      <c r="E46" s="51" t="s">
        <v>353</v>
      </c>
      <c r="F46" s="48" t="s">
        <v>354</v>
      </c>
      <c r="G46" s="317">
        <v>1.57675</v>
      </c>
      <c r="H46" s="190">
        <v>2000000000</v>
      </c>
      <c r="I46" s="567">
        <v>0</v>
      </c>
      <c r="J46" s="287">
        <v>2000000000</v>
      </c>
      <c r="K46" s="223" t="s">
        <v>359</v>
      </c>
      <c r="L46" s="224">
        <v>0.0155</v>
      </c>
      <c r="M46" s="569">
        <v>0.02117</v>
      </c>
      <c r="N46" s="570" t="s">
        <v>558</v>
      </c>
      <c r="O46" s="571">
        <v>41015</v>
      </c>
      <c r="P46" s="584">
        <v>10585000</v>
      </c>
      <c r="Q46" s="181">
        <v>42005</v>
      </c>
      <c r="R46" s="85">
        <v>56523</v>
      </c>
      <c r="S46" s="182" t="s">
        <v>412</v>
      </c>
    </row>
    <row r="47" spans="2:19" ht="12">
      <c r="B47" s="566" t="s">
        <v>122</v>
      </c>
      <c r="C47" s="48" t="s">
        <v>420</v>
      </c>
      <c r="D47" s="48" t="s">
        <v>353</v>
      </c>
      <c r="E47" s="51" t="s">
        <v>353</v>
      </c>
      <c r="F47" s="48" t="s">
        <v>356</v>
      </c>
      <c r="G47" s="317">
        <v>0.8727</v>
      </c>
      <c r="H47" s="190">
        <v>200000000</v>
      </c>
      <c r="I47" s="567">
        <v>0</v>
      </c>
      <c r="J47" s="287">
        <v>200000000</v>
      </c>
      <c r="K47" s="223" t="s">
        <v>360</v>
      </c>
      <c r="L47" s="224">
        <v>0.014</v>
      </c>
      <c r="M47" s="569">
        <v>0.02631</v>
      </c>
      <c r="N47" s="570" t="s">
        <v>558</v>
      </c>
      <c r="O47" s="571">
        <v>41015</v>
      </c>
      <c r="P47" s="584">
        <v>1315499.9999999998</v>
      </c>
      <c r="Q47" s="181">
        <v>42005</v>
      </c>
      <c r="R47" s="85">
        <v>56523</v>
      </c>
      <c r="S47" s="182" t="s">
        <v>412</v>
      </c>
    </row>
    <row r="48" spans="2:19" ht="12">
      <c r="B48" s="566" t="s">
        <v>123</v>
      </c>
      <c r="C48" s="48" t="s">
        <v>421</v>
      </c>
      <c r="D48" s="48" t="s">
        <v>353</v>
      </c>
      <c r="E48" s="51" t="s">
        <v>353</v>
      </c>
      <c r="F48" s="48" t="s">
        <v>355</v>
      </c>
      <c r="G48" s="317" t="s">
        <v>361</v>
      </c>
      <c r="H48" s="190">
        <v>165000000</v>
      </c>
      <c r="I48" s="567">
        <v>0</v>
      </c>
      <c r="J48" s="287">
        <v>165000000</v>
      </c>
      <c r="K48" s="223" t="s">
        <v>358</v>
      </c>
      <c r="L48" s="224">
        <v>0.0165</v>
      </c>
      <c r="M48" s="569">
        <v>0.0273956</v>
      </c>
      <c r="N48" s="570" t="s">
        <v>558</v>
      </c>
      <c r="O48" s="571">
        <v>41015</v>
      </c>
      <c r="P48" s="584">
        <v>1111542.786885246</v>
      </c>
      <c r="Q48" s="181">
        <v>42644</v>
      </c>
      <c r="R48" s="85">
        <v>56523</v>
      </c>
      <c r="S48" s="182" t="s">
        <v>412</v>
      </c>
    </row>
    <row r="49" spans="2:19" ht="12">
      <c r="B49" s="566" t="s">
        <v>124</v>
      </c>
      <c r="C49" s="48" t="s">
        <v>422</v>
      </c>
      <c r="D49" s="48" t="s">
        <v>353</v>
      </c>
      <c r="E49" s="51" t="s">
        <v>353</v>
      </c>
      <c r="F49" s="48" t="s">
        <v>354</v>
      </c>
      <c r="G49" s="317">
        <v>1.58</v>
      </c>
      <c r="H49" s="190">
        <v>500000000</v>
      </c>
      <c r="I49" s="567">
        <v>0</v>
      </c>
      <c r="J49" s="287">
        <v>500000000</v>
      </c>
      <c r="K49" s="223" t="s">
        <v>359</v>
      </c>
      <c r="L49" s="224">
        <v>0.0175</v>
      </c>
      <c r="M49" s="569">
        <v>0.023170000000000003</v>
      </c>
      <c r="N49" s="570" t="s">
        <v>558</v>
      </c>
      <c r="O49" s="571">
        <v>41015</v>
      </c>
      <c r="P49" s="584">
        <v>2896250</v>
      </c>
      <c r="Q49" s="181">
        <v>43466</v>
      </c>
      <c r="R49" s="85">
        <v>56523</v>
      </c>
      <c r="S49" s="182" t="s">
        <v>412</v>
      </c>
    </row>
    <row r="50" spans="2:19" ht="12">
      <c r="B50" s="566" t="s">
        <v>130</v>
      </c>
      <c r="C50" s="48" t="s">
        <v>423</v>
      </c>
      <c r="D50" s="48" t="s">
        <v>353</v>
      </c>
      <c r="E50" s="51" t="s">
        <v>353</v>
      </c>
      <c r="F50" s="48" t="s">
        <v>354</v>
      </c>
      <c r="G50" s="317">
        <v>1.58</v>
      </c>
      <c r="H50" s="190">
        <v>250000000</v>
      </c>
      <c r="I50" s="567">
        <v>0</v>
      </c>
      <c r="J50" s="287">
        <v>250000000</v>
      </c>
      <c r="K50" s="223" t="s">
        <v>359</v>
      </c>
      <c r="L50" s="224">
        <v>0.0175</v>
      </c>
      <c r="M50" s="569">
        <v>0.023170000000000003</v>
      </c>
      <c r="N50" s="570" t="s">
        <v>558</v>
      </c>
      <c r="O50" s="571">
        <v>41015</v>
      </c>
      <c r="P50" s="584">
        <v>1448125</v>
      </c>
      <c r="Q50" s="181">
        <v>43466</v>
      </c>
      <c r="R50" s="85">
        <v>56523</v>
      </c>
      <c r="S50" s="182" t="s">
        <v>412</v>
      </c>
    </row>
    <row r="51" spans="2:19" ht="12.75" thickBot="1">
      <c r="B51" s="574"/>
      <c r="C51" s="575"/>
      <c r="D51" s="575"/>
      <c r="E51" s="505"/>
      <c r="F51" s="575"/>
      <c r="G51" s="576"/>
      <c r="H51" s="575"/>
      <c r="I51" s="505"/>
      <c r="J51" s="577"/>
      <c r="K51" s="505"/>
      <c r="L51" s="575"/>
      <c r="M51" s="505"/>
      <c r="N51" s="575"/>
      <c r="O51" s="505"/>
      <c r="P51" s="581"/>
      <c r="Q51" s="505"/>
      <c r="R51" s="575"/>
      <c r="S51" s="579"/>
    </row>
    <row r="52" spans="2:19" ht="12">
      <c r="B52" s="544" t="s">
        <v>516</v>
      </c>
      <c r="C52" s="4"/>
      <c r="D52" s="4"/>
      <c r="E52" s="4"/>
      <c r="F52" s="4"/>
      <c r="G52" s="318"/>
      <c r="H52" s="135"/>
      <c r="I52" s="51"/>
      <c r="J52" s="315"/>
      <c r="K52" s="51"/>
      <c r="L52" s="51"/>
      <c r="M52" s="51"/>
      <c r="N52" s="86"/>
      <c r="O52" s="86"/>
      <c r="P52" s="87"/>
      <c r="Q52" s="88"/>
      <c r="R52" s="4"/>
      <c r="S52" s="5"/>
    </row>
    <row r="55" spans="2:19" ht="12">
      <c r="B55" s="504" t="s">
        <v>105</v>
      </c>
      <c r="C55" s="165">
        <v>40933</v>
      </c>
      <c r="D55" s="165"/>
      <c r="E55" s="4"/>
      <c r="F55" s="163"/>
      <c r="G55" s="318"/>
      <c r="H55" s="4"/>
      <c r="I55" s="686" t="s">
        <v>560</v>
      </c>
      <c r="J55" s="686"/>
      <c r="K55" s="4"/>
      <c r="L55" s="4"/>
      <c r="M55" s="4"/>
      <c r="N55" s="4"/>
      <c r="O55" s="4"/>
      <c r="P55" s="4"/>
      <c r="Q55" s="4"/>
      <c r="R55" s="4"/>
      <c r="S55" s="4"/>
    </row>
    <row r="56" spans="2:19" ht="12.75" thickBot="1">
      <c r="B56" s="559"/>
      <c r="C56" s="559"/>
      <c r="D56" s="559"/>
      <c r="E56" s="559"/>
      <c r="F56" s="163"/>
      <c r="G56" s="560"/>
      <c r="H56" s="559"/>
      <c r="I56" s="559"/>
      <c r="J56" s="561"/>
      <c r="K56" s="559"/>
      <c r="L56" s="559"/>
      <c r="M56" s="559"/>
      <c r="N56" s="559"/>
      <c r="O56" s="559"/>
      <c r="P56" s="559"/>
      <c r="Q56" s="559"/>
      <c r="R56" s="559"/>
      <c r="S56" s="559"/>
    </row>
    <row r="57" spans="2:19" ht="36.75" thickBot="1">
      <c r="B57" s="350" t="s">
        <v>561</v>
      </c>
      <c r="C57" s="512" t="s">
        <v>106</v>
      </c>
      <c r="D57" s="350" t="s">
        <v>428</v>
      </c>
      <c r="E57" s="350" t="s">
        <v>429</v>
      </c>
      <c r="F57" s="512" t="s">
        <v>107</v>
      </c>
      <c r="G57" s="562" t="s">
        <v>108</v>
      </c>
      <c r="H57" s="512" t="s">
        <v>109</v>
      </c>
      <c r="I57" s="512" t="s">
        <v>110</v>
      </c>
      <c r="J57" s="513" t="s">
        <v>111</v>
      </c>
      <c r="K57" s="512" t="s">
        <v>112</v>
      </c>
      <c r="L57" s="512" t="s">
        <v>113</v>
      </c>
      <c r="M57" s="512" t="s">
        <v>114</v>
      </c>
      <c r="N57" s="512" t="s">
        <v>115</v>
      </c>
      <c r="O57" s="512" t="s">
        <v>116</v>
      </c>
      <c r="P57" s="512" t="s">
        <v>117</v>
      </c>
      <c r="Q57" s="512" t="s">
        <v>118</v>
      </c>
      <c r="R57" s="512" t="s">
        <v>119</v>
      </c>
      <c r="S57" s="512" t="s">
        <v>153</v>
      </c>
    </row>
    <row r="58" spans="2:19" ht="12">
      <c r="B58" s="166"/>
      <c r="C58" s="47"/>
      <c r="D58" s="47"/>
      <c r="E58" s="167"/>
      <c r="F58" s="47"/>
      <c r="G58" s="319"/>
      <c r="H58" s="168"/>
      <c r="I58" s="169"/>
      <c r="J58" s="286"/>
      <c r="K58" s="171"/>
      <c r="L58" s="172"/>
      <c r="M58" s="173"/>
      <c r="N58" s="174"/>
      <c r="O58" s="173"/>
      <c r="P58" s="175"/>
      <c r="Q58" s="176"/>
      <c r="R58" s="177"/>
      <c r="S58" s="178"/>
    </row>
    <row r="59" spans="2:19" ht="12">
      <c r="B59" s="566" t="s">
        <v>120</v>
      </c>
      <c r="C59" s="48" t="s">
        <v>562</v>
      </c>
      <c r="D59" s="48" t="s">
        <v>426</v>
      </c>
      <c r="E59" s="51" t="s">
        <v>426</v>
      </c>
      <c r="F59" s="48" t="s">
        <v>354</v>
      </c>
      <c r="G59" s="317">
        <v>1.54</v>
      </c>
      <c r="H59" s="190">
        <v>500000000</v>
      </c>
      <c r="I59" s="567">
        <v>0</v>
      </c>
      <c r="J59" s="287">
        <v>500000000</v>
      </c>
      <c r="K59" s="223" t="s">
        <v>357</v>
      </c>
      <c r="L59" s="224">
        <v>0.002</v>
      </c>
      <c r="M59" s="569">
        <v>0.004473700000000001</v>
      </c>
      <c r="N59" s="624" t="s">
        <v>559</v>
      </c>
      <c r="O59" s="625">
        <v>40954</v>
      </c>
      <c r="P59" s="227">
        <v>130482.92</v>
      </c>
      <c r="Q59" s="181" t="s">
        <v>409</v>
      </c>
      <c r="R59" s="85">
        <v>41275</v>
      </c>
      <c r="S59" s="182" t="s">
        <v>416</v>
      </c>
    </row>
    <row r="60" spans="2:19" ht="12">
      <c r="B60" s="566" t="s">
        <v>121</v>
      </c>
      <c r="C60" s="48" t="s">
        <v>563</v>
      </c>
      <c r="D60" s="48" t="s">
        <v>353</v>
      </c>
      <c r="E60" s="51" t="s">
        <v>353</v>
      </c>
      <c r="F60" s="48" t="s">
        <v>354</v>
      </c>
      <c r="G60" s="317">
        <v>1.54</v>
      </c>
      <c r="H60" s="190">
        <v>500000000</v>
      </c>
      <c r="I60" s="567">
        <v>0</v>
      </c>
      <c r="J60" s="287">
        <v>500000000</v>
      </c>
      <c r="K60" s="223" t="s">
        <v>359</v>
      </c>
      <c r="L60" s="224">
        <v>0.0165</v>
      </c>
      <c r="M60" s="569">
        <v>0.0216453</v>
      </c>
      <c r="N60" s="518" t="s">
        <v>564</v>
      </c>
      <c r="O60" s="625">
        <v>41015</v>
      </c>
      <c r="P60" s="584">
        <v>2465159.166666667</v>
      </c>
      <c r="Q60" s="181">
        <v>42095</v>
      </c>
      <c r="R60" s="85">
        <v>56523</v>
      </c>
      <c r="S60" s="182" t="s">
        <v>412</v>
      </c>
    </row>
    <row r="61" spans="2:19" ht="12">
      <c r="B61" s="566" t="s">
        <v>122</v>
      </c>
      <c r="C61" s="48" t="s">
        <v>565</v>
      </c>
      <c r="D61" s="48" t="s">
        <v>353</v>
      </c>
      <c r="E61" s="51" t="s">
        <v>353</v>
      </c>
      <c r="F61" s="48" t="s">
        <v>356</v>
      </c>
      <c r="G61" s="317">
        <v>0.83</v>
      </c>
      <c r="H61" s="190">
        <v>1200000000</v>
      </c>
      <c r="I61" s="567">
        <v>0</v>
      </c>
      <c r="J61" s="287">
        <v>1200000000</v>
      </c>
      <c r="K61" s="223" t="s">
        <v>360</v>
      </c>
      <c r="L61" s="224">
        <v>0.0155</v>
      </c>
      <c r="M61" s="569">
        <v>0.02658</v>
      </c>
      <c r="N61" s="518" t="s">
        <v>564</v>
      </c>
      <c r="O61" s="625">
        <v>41015</v>
      </c>
      <c r="P61" s="584">
        <v>7265200</v>
      </c>
      <c r="Q61" s="181">
        <v>42095</v>
      </c>
      <c r="R61" s="85">
        <v>56523</v>
      </c>
      <c r="S61" s="182" t="s">
        <v>412</v>
      </c>
    </row>
    <row r="62" spans="2:19" ht="12">
      <c r="B62" s="566" t="s">
        <v>123</v>
      </c>
      <c r="C62" s="48" t="s">
        <v>566</v>
      </c>
      <c r="D62" s="48" t="s">
        <v>353</v>
      </c>
      <c r="E62" s="51" t="s">
        <v>353</v>
      </c>
      <c r="F62" s="48" t="s">
        <v>355</v>
      </c>
      <c r="G62" s="317" t="s">
        <v>361</v>
      </c>
      <c r="H62" s="190">
        <v>175000000</v>
      </c>
      <c r="I62" s="567">
        <v>0</v>
      </c>
      <c r="J62" s="287">
        <v>175000000</v>
      </c>
      <c r="K62" s="223" t="s">
        <v>358</v>
      </c>
      <c r="L62" s="224">
        <v>0.0175</v>
      </c>
      <c r="M62" s="569">
        <v>0.0277689</v>
      </c>
      <c r="N62" s="518" t="s">
        <v>564</v>
      </c>
      <c r="O62" s="625">
        <v>41015</v>
      </c>
      <c r="P62" s="584">
        <v>1088753.319672131</v>
      </c>
      <c r="Q62" s="181">
        <v>42095</v>
      </c>
      <c r="R62" s="85">
        <v>56523</v>
      </c>
      <c r="S62" s="182" t="s">
        <v>412</v>
      </c>
    </row>
    <row r="63" spans="2:19" ht="12">
      <c r="B63" s="566" t="s">
        <v>124</v>
      </c>
      <c r="C63" s="48" t="s">
        <v>567</v>
      </c>
      <c r="D63" s="48" t="s">
        <v>353</v>
      </c>
      <c r="E63" s="51" t="s">
        <v>353</v>
      </c>
      <c r="F63" s="48" t="s">
        <v>568</v>
      </c>
      <c r="G63" s="317">
        <v>118</v>
      </c>
      <c r="H63" s="190">
        <v>20000000000</v>
      </c>
      <c r="I63" s="567">
        <v>0</v>
      </c>
      <c r="J63" s="287">
        <v>20000000000</v>
      </c>
      <c r="K63" s="223" t="s">
        <v>569</v>
      </c>
      <c r="L63" s="224">
        <v>0.0125</v>
      </c>
      <c r="M63" s="569">
        <v>0.01453457</v>
      </c>
      <c r="N63" s="518" t="s">
        <v>564</v>
      </c>
      <c r="O63" s="625">
        <v>41015</v>
      </c>
      <c r="P63" s="584">
        <v>65352633.33333333</v>
      </c>
      <c r="Q63" s="181">
        <v>42095</v>
      </c>
      <c r="R63" s="85">
        <v>56523</v>
      </c>
      <c r="S63" s="182" t="s">
        <v>412</v>
      </c>
    </row>
    <row r="64" spans="2:19" ht="12">
      <c r="B64" s="566" t="s">
        <v>130</v>
      </c>
      <c r="C64" s="48" t="s">
        <v>570</v>
      </c>
      <c r="D64" s="48" t="s">
        <v>353</v>
      </c>
      <c r="E64" s="51" t="s">
        <v>353</v>
      </c>
      <c r="F64" s="48" t="s">
        <v>355</v>
      </c>
      <c r="G64" s="317" t="s">
        <v>361</v>
      </c>
      <c r="H64" s="190">
        <v>215000000</v>
      </c>
      <c r="I64" s="567">
        <v>0</v>
      </c>
      <c r="J64" s="287">
        <v>215000000</v>
      </c>
      <c r="K64" s="223" t="s">
        <v>358</v>
      </c>
      <c r="L64" s="224">
        <v>0.0185</v>
      </c>
      <c r="M64" s="569">
        <v>0.0287689</v>
      </c>
      <c r="N64" s="518" t="s">
        <v>564</v>
      </c>
      <c r="O64" s="625">
        <v>41015</v>
      </c>
      <c r="P64" s="584">
        <v>1385780.6202185794</v>
      </c>
      <c r="Q64" s="181">
        <v>42917</v>
      </c>
      <c r="R64" s="85">
        <v>56523</v>
      </c>
      <c r="S64" s="182" t="s">
        <v>412</v>
      </c>
    </row>
    <row r="65" spans="2:19" ht="12">
      <c r="B65" s="566" t="s">
        <v>127</v>
      </c>
      <c r="C65" s="48" t="s">
        <v>571</v>
      </c>
      <c r="D65" s="48" t="s">
        <v>409</v>
      </c>
      <c r="E65" s="51" t="s">
        <v>409</v>
      </c>
      <c r="F65" s="48" t="s">
        <v>355</v>
      </c>
      <c r="G65" s="317" t="s">
        <v>361</v>
      </c>
      <c r="H65" s="190">
        <v>610000000</v>
      </c>
      <c r="I65" s="567">
        <v>0</v>
      </c>
      <c r="J65" s="287">
        <v>610000000</v>
      </c>
      <c r="K65" s="223" t="s">
        <v>358</v>
      </c>
      <c r="L65" s="224">
        <v>0.009</v>
      </c>
      <c r="M65" s="626">
        <v>0.0192689</v>
      </c>
      <c r="N65" s="518" t="s">
        <v>564</v>
      </c>
      <c r="O65" s="625">
        <v>41015</v>
      </c>
      <c r="P65" s="584">
        <v>2633416.3333333335</v>
      </c>
      <c r="Q65" s="181" t="s">
        <v>409</v>
      </c>
      <c r="R65" s="85">
        <v>56523</v>
      </c>
      <c r="S65" s="182" t="s">
        <v>411</v>
      </c>
    </row>
    <row r="66" spans="2:19" ht="12.75" thickBot="1">
      <c r="B66" s="574"/>
      <c r="C66" s="575"/>
      <c r="D66" s="575"/>
      <c r="E66" s="505"/>
      <c r="F66" s="575"/>
      <c r="G66" s="576"/>
      <c r="H66" s="575"/>
      <c r="I66" s="505"/>
      <c r="J66" s="577"/>
      <c r="K66" s="505"/>
      <c r="L66" s="575"/>
      <c r="M66" s="505"/>
      <c r="N66" s="575"/>
      <c r="O66" s="505"/>
      <c r="P66" s="581"/>
      <c r="Q66" s="505"/>
      <c r="R66" s="575"/>
      <c r="S66" s="579"/>
    </row>
    <row r="67" spans="2:19" ht="12">
      <c r="B67" s="544" t="s">
        <v>516</v>
      </c>
      <c r="C67" s="4"/>
      <c r="D67" s="4"/>
      <c r="E67" s="4"/>
      <c r="F67" s="4"/>
      <c r="G67" s="318"/>
      <c r="H67" s="135"/>
      <c r="I67" s="51"/>
      <c r="J67" s="315"/>
      <c r="K67" s="51"/>
      <c r="L67" s="51"/>
      <c r="M67" s="51"/>
      <c r="N67" s="86"/>
      <c r="O67" s="86"/>
      <c r="P67" s="87"/>
      <c r="Q67" s="88"/>
      <c r="R67" s="4"/>
      <c r="S67" s="5"/>
    </row>
  </sheetData>
  <sheetProtection/>
  <mergeCells count="5">
    <mergeCell ref="I4:J4"/>
    <mergeCell ref="I18:J18"/>
    <mergeCell ref="I32:J32"/>
    <mergeCell ref="I41:J41"/>
    <mergeCell ref="I55:J5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&amp;CHolmes Master Trust Investor Report - January 2012</oddHeader>
    <oddFooter>&amp;CPage 7</oddFooter>
  </headerFooter>
</worksheet>
</file>

<file path=xl/worksheets/sheet8.xml><?xml version="1.0" encoding="utf-8"?>
<worksheet xmlns="http://schemas.openxmlformats.org/spreadsheetml/2006/main" xmlns:r="http://schemas.openxmlformats.org/officeDocument/2006/relationships">
  <dimension ref="B2:G43"/>
  <sheetViews>
    <sheetView view="pageLayout" workbookViewId="0" topLeftCell="A1">
      <selection activeCell="C39" sqref="C39:C43"/>
    </sheetView>
  </sheetViews>
  <sheetFormatPr defaultColWidth="9.140625" defaultRowHeight="12"/>
  <cols>
    <col min="1" max="1" width="8.57421875" style="0" customWidth="1"/>
    <col min="2" max="2" width="50.140625" style="0" customWidth="1"/>
    <col min="3" max="3" width="20.28125" style="0" customWidth="1"/>
    <col min="4" max="4" width="9.140625" style="0" customWidth="1"/>
    <col min="5" max="5" width="12.7109375" style="0" bestFit="1" customWidth="1"/>
    <col min="6" max="6" width="16.7109375" style="0" customWidth="1"/>
    <col min="7" max="7" width="17.140625" style="0" customWidth="1"/>
    <col min="8" max="8" width="46.28125" style="0" bestFit="1" customWidth="1"/>
    <col min="9" max="9" width="16.7109375" style="0" customWidth="1"/>
    <col min="10" max="10" width="9.140625" style="0" customWidth="1"/>
    <col min="11" max="11" width="12.28125" style="0" bestFit="1" customWidth="1"/>
  </cols>
  <sheetData>
    <row r="1" ht="12.75" thickBot="1"/>
    <row r="2" spans="2:7" ht="12">
      <c r="B2" s="130" t="s">
        <v>318</v>
      </c>
      <c r="C2" s="130" t="s">
        <v>20</v>
      </c>
      <c r="D2" s="267" t="s">
        <v>131</v>
      </c>
      <c r="E2" s="247" t="s">
        <v>132</v>
      </c>
      <c r="F2" s="130" t="s">
        <v>133</v>
      </c>
      <c r="G2" s="130" t="s">
        <v>319</v>
      </c>
    </row>
    <row r="3" spans="2:7" ht="12.75" thickBot="1">
      <c r="B3" s="131"/>
      <c r="C3" s="131" t="s">
        <v>16</v>
      </c>
      <c r="D3" s="131"/>
      <c r="E3" s="248" t="s">
        <v>134</v>
      </c>
      <c r="F3" s="268" t="s">
        <v>135</v>
      </c>
      <c r="G3" s="131"/>
    </row>
    <row r="4" spans="2:7" ht="12">
      <c r="B4" s="89"/>
      <c r="C4" s="263"/>
      <c r="D4" s="263"/>
      <c r="E4" s="263"/>
      <c r="F4" s="90"/>
      <c r="G4" s="263"/>
    </row>
    <row r="5" spans="2:7" ht="12">
      <c r="B5" s="64" t="s">
        <v>320</v>
      </c>
      <c r="C5" s="471">
        <v>9508438787.02533</v>
      </c>
      <c r="D5" s="77">
        <v>0.8513668712650808</v>
      </c>
      <c r="E5" s="77">
        <v>0.14863312873491913</v>
      </c>
      <c r="F5" s="77">
        <v>0.19474521385448743</v>
      </c>
      <c r="G5" s="77">
        <v>0.083</v>
      </c>
    </row>
    <row r="6" spans="2:7" ht="12.75" thickBot="1">
      <c r="B6" s="64" t="s">
        <v>136</v>
      </c>
      <c r="C6" s="471">
        <v>1660000000</v>
      </c>
      <c r="D6" s="77">
        <v>0.14863312873491913</v>
      </c>
      <c r="E6" s="77">
        <v>0</v>
      </c>
      <c r="F6" s="77">
        <v>0</v>
      </c>
      <c r="G6" s="77">
        <v>0</v>
      </c>
    </row>
    <row r="7" spans="2:7" ht="12">
      <c r="B7" s="64"/>
      <c r="C7" s="269">
        <v>11168438787.02533</v>
      </c>
      <c r="D7" s="91">
        <v>1</v>
      </c>
      <c r="E7" s="77"/>
      <c r="F7" s="270"/>
      <c r="G7" s="271"/>
    </row>
    <row r="8" spans="2:7" ht="12.75" thickBot="1">
      <c r="B8" s="64"/>
      <c r="C8" s="92"/>
      <c r="D8" s="77"/>
      <c r="E8" s="77"/>
      <c r="F8" s="270"/>
      <c r="G8" s="271"/>
    </row>
    <row r="9" spans="2:7" ht="12">
      <c r="B9" s="63"/>
      <c r="C9" s="93"/>
      <c r="D9" s="91"/>
      <c r="E9" s="91"/>
      <c r="F9" s="272"/>
      <c r="G9" s="273"/>
    </row>
    <row r="10" spans="2:7" ht="12">
      <c r="B10" s="64" t="s">
        <v>321</v>
      </c>
      <c r="C10" s="92">
        <v>515000000</v>
      </c>
      <c r="D10" s="77">
        <v>0.04611208511956829</v>
      </c>
      <c r="E10" s="77"/>
      <c r="F10" s="270"/>
      <c r="G10" s="271"/>
    </row>
    <row r="11" spans="2:7" ht="12.75" thickBot="1">
      <c r="B11" s="66"/>
      <c r="C11" s="94"/>
      <c r="D11" s="94"/>
      <c r="E11" s="95"/>
      <c r="F11" s="274"/>
      <c r="G11" s="95"/>
    </row>
    <row r="12" spans="2:7" ht="12.75" customHeight="1">
      <c r="B12" s="54"/>
      <c r="C12" s="96"/>
      <c r="D12" s="96"/>
      <c r="E12" s="78"/>
      <c r="F12" s="97"/>
      <c r="G12" s="78"/>
    </row>
    <row r="13" spans="2:7" ht="12.75" thickBot="1">
      <c r="B13" s="97"/>
      <c r="C13" s="97"/>
      <c r="D13" s="96"/>
      <c r="E13" s="78"/>
      <c r="F13" s="97"/>
      <c r="G13" s="78"/>
    </row>
    <row r="14" spans="2:7" ht="12">
      <c r="B14" s="63" t="s">
        <v>137</v>
      </c>
      <c r="C14" s="487">
        <v>0</v>
      </c>
      <c r="D14" s="51"/>
      <c r="E14" s="51"/>
      <c r="F14" s="51"/>
      <c r="G14" s="51"/>
    </row>
    <row r="15" spans="2:7" ht="12">
      <c r="B15" s="64" t="s">
        <v>138</v>
      </c>
      <c r="C15" s="488">
        <v>0</v>
      </c>
      <c r="D15" s="96"/>
      <c r="E15" s="98"/>
      <c r="F15" s="51"/>
      <c r="G15" s="51"/>
    </row>
    <row r="16" spans="2:7" ht="12">
      <c r="B16" s="64" t="s">
        <v>139</v>
      </c>
      <c r="C16" s="488">
        <v>0</v>
      </c>
      <c r="D16" s="96"/>
      <c r="E16" s="87"/>
      <c r="F16" s="4"/>
      <c r="G16" s="4"/>
    </row>
    <row r="17" spans="2:7" ht="12">
      <c r="B17" s="64" t="s">
        <v>140</v>
      </c>
      <c r="C17" s="488">
        <v>0</v>
      </c>
      <c r="D17" s="96"/>
      <c r="E17" s="4"/>
      <c r="F17" s="4"/>
      <c r="G17" s="4"/>
    </row>
    <row r="18" spans="2:7" ht="12">
      <c r="B18" s="64" t="s">
        <v>141</v>
      </c>
      <c r="C18" s="488">
        <v>0</v>
      </c>
      <c r="D18" s="96"/>
      <c r="E18" s="98"/>
      <c r="F18" s="51"/>
      <c r="G18" s="51"/>
    </row>
    <row r="19" spans="2:7" ht="12.75" thickBot="1">
      <c r="B19" s="99" t="s">
        <v>142</v>
      </c>
      <c r="C19" s="489">
        <v>0</v>
      </c>
      <c r="D19" s="96"/>
      <c r="E19" s="98"/>
      <c r="F19" s="51"/>
      <c r="G19" s="51"/>
    </row>
    <row r="20" spans="2:7" ht="12">
      <c r="B20" s="13"/>
      <c r="C20" s="13"/>
      <c r="D20" s="100"/>
      <c r="E20" s="101"/>
      <c r="F20" s="51"/>
      <c r="G20" s="51"/>
    </row>
    <row r="21" spans="2:7" ht="12.75" thickBot="1">
      <c r="B21" s="97"/>
      <c r="C21" s="97"/>
      <c r="D21" s="96"/>
      <c r="E21" s="78"/>
      <c r="F21" s="97"/>
      <c r="G21" s="78"/>
    </row>
    <row r="22" spans="2:4" ht="12">
      <c r="B22" s="129" t="s">
        <v>322</v>
      </c>
      <c r="C22" s="132"/>
      <c r="D22" s="4"/>
    </row>
    <row r="23" spans="2:4" ht="12.75" thickBot="1">
      <c r="B23" s="133"/>
      <c r="C23" s="134"/>
      <c r="D23" s="4"/>
    </row>
    <row r="24" spans="2:4" ht="12">
      <c r="B24" s="64" t="s">
        <v>143</v>
      </c>
      <c r="C24" s="92">
        <v>515000000</v>
      </c>
      <c r="D24" s="4"/>
    </row>
    <row r="25" spans="2:4" ht="12">
      <c r="B25" s="64" t="s">
        <v>144</v>
      </c>
      <c r="C25" s="92">
        <v>0</v>
      </c>
      <c r="D25" s="4"/>
    </row>
    <row r="26" spans="2:4" ht="12">
      <c r="B26" s="64" t="s">
        <v>145</v>
      </c>
      <c r="C26" s="92">
        <v>0</v>
      </c>
      <c r="D26" s="4"/>
    </row>
    <row r="27" spans="2:7" ht="12.75" thickBot="1">
      <c r="B27" s="66" t="s">
        <v>146</v>
      </c>
      <c r="C27" s="94">
        <v>515000000</v>
      </c>
      <c r="D27" s="4"/>
      <c r="E27" s="78"/>
      <c r="F27" s="97"/>
      <c r="G27" s="8"/>
    </row>
    <row r="28" spans="2:7" ht="12.75" thickBot="1">
      <c r="B28" s="54"/>
      <c r="C28" s="96"/>
      <c r="D28" s="4"/>
      <c r="E28" s="78"/>
      <c r="F28" s="97"/>
      <c r="G28" s="8"/>
    </row>
    <row r="29" spans="2:7" ht="12.75" thickBot="1">
      <c r="B29" s="279" t="s">
        <v>343</v>
      </c>
      <c r="C29" s="233"/>
      <c r="D29" s="4"/>
      <c r="E29" s="78"/>
      <c r="F29" s="97"/>
      <c r="G29" s="8"/>
    </row>
    <row r="30" spans="2:7" ht="12.75" thickBot="1">
      <c r="B30" s="280" t="s">
        <v>572</v>
      </c>
      <c r="C30" s="490">
        <v>891307000</v>
      </c>
      <c r="D30" s="4"/>
      <c r="E30" s="78"/>
      <c r="F30" s="97"/>
      <c r="G30" s="8"/>
    </row>
    <row r="31" spans="2:7" ht="12">
      <c r="B31" s="4"/>
      <c r="C31" s="4"/>
      <c r="D31" s="96"/>
      <c r="E31" s="4"/>
      <c r="F31" s="4"/>
      <c r="G31" s="4"/>
    </row>
    <row r="32" spans="2:7" ht="12.75" thickBot="1">
      <c r="B32" s="4"/>
      <c r="C32" s="4"/>
      <c r="D32" s="4"/>
      <c r="E32" s="4"/>
      <c r="F32" s="4"/>
      <c r="G32" s="8"/>
    </row>
    <row r="33" spans="2:7" ht="12">
      <c r="B33" s="129" t="s">
        <v>323</v>
      </c>
      <c r="C33" s="275"/>
      <c r="D33" s="8"/>
      <c r="E33" s="8"/>
      <c r="F33" s="8"/>
      <c r="G33" s="4"/>
    </row>
    <row r="34" spans="2:7" ht="12.75" thickBot="1">
      <c r="B34" s="133"/>
      <c r="C34" s="276"/>
      <c r="D34" s="8"/>
      <c r="E34" s="8"/>
      <c r="F34" s="8"/>
      <c r="G34" s="4"/>
    </row>
    <row r="35" spans="2:7" ht="12">
      <c r="B35" s="277" t="s">
        <v>573</v>
      </c>
      <c r="C35" s="491">
        <v>0.009293123753328353</v>
      </c>
      <c r="D35" s="8"/>
      <c r="E35" s="102"/>
      <c r="F35" s="102"/>
      <c r="G35" s="13"/>
    </row>
    <row r="36" spans="2:7" ht="12.75" thickBot="1">
      <c r="B36" s="99" t="s">
        <v>324</v>
      </c>
      <c r="C36" s="492">
        <v>0.012376013407604492</v>
      </c>
      <c r="D36" s="8"/>
      <c r="E36" s="102"/>
      <c r="F36" s="102"/>
      <c r="G36" s="13"/>
    </row>
    <row r="37" spans="2:7" ht="12">
      <c r="B37" s="8" t="s">
        <v>325</v>
      </c>
      <c r="C37" s="51"/>
      <c r="D37" s="8"/>
      <c r="E37" s="98"/>
      <c r="F37" s="98"/>
      <c r="G37" s="98"/>
    </row>
    <row r="38" ht="12.75" thickBot="1"/>
    <row r="39" spans="2:3" ht="12">
      <c r="B39" s="63" t="s">
        <v>326</v>
      </c>
      <c r="C39" s="595">
        <v>308171138.23</v>
      </c>
    </row>
    <row r="40" spans="2:3" ht="12">
      <c r="B40" s="90" t="s">
        <v>327</v>
      </c>
      <c r="C40" s="596">
        <v>0</v>
      </c>
    </row>
    <row r="41" spans="2:3" ht="12">
      <c r="B41" s="90" t="s">
        <v>328</v>
      </c>
      <c r="C41" s="596">
        <v>0</v>
      </c>
    </row>
    <row r="42" spans="2:3" ht="12.75" thickBot="1">
      <c r="B42" s="278" t="s">
        <v>329</v>
      </c>
      <c r="C42" s="597">
        <v>0</v>
      </c>
    </row>
    <row r="43" spans="2:3" ht="12.75" thickBot="1">
      <c r="B43" s="66" t="s">
        <v>519</v>
      </c>
      <c r="C43" s="597">
        <v>308171138.23</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Trust Investor Report - January 2012</oddHeader>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80"/>
  <sheetViews>
    <sheetView view="pageLayout" workbookViewId="0" topLeftCell="C1">
      <selection activeCell="I41" sqref="I41"/>
    </sheetView>
  </sheetViews>
  <sheetFormatPr defaultColWidth="9.140625" defaultRowHeight="12"/>
  <cols>
    <col min="1" max="1" width="6.28125" style="0" customWidth="1"/>
    <col min="2" max="2" width="37.00390625" style="0" customWidth="1"/>
    <col min="3" max="3" width="15.7109375" style="257" customWidth="1"/>
    <col min="4" max="4" width="9.140625" style="0" customWidth="1"/>
    <col min="5" max="5" width="36.140625" style="0" customWidth="1"/>
    <col min="6" max="6" width="20.00390625" style="0" customWidth="1"/>
    <col min="7" max="7" width="9.140625" style="0" customWidth="1"/>
    <col min="8" max="8" width="57.57421875" style="0" customWidth="1"/>
    <col min="9" max="9" width="15.140625" style="246" bestFit="1" customWidth="1"/>
  </cols>
  <sheetData>
    <row r="1" spans="1:9" ht="12.75" thickBot="1">
      <c r="A1" s="44" t="s">
        <v>225</v>
      </c>
      <c r="B1" s="44"/>
      <c r="C1" s="254"/>
      <c r="D1" s="83"/>
      <c r="E1" s="83"/>
      <c r="F1" s="83"/>
      <c r="G1" s="83"/>
      <c r="H1" s="83"/>
      <c r="I1" s="249"/>
    </row>
    <row r="2" spans="2:9" ht="12">
      <c r="B2" s="73"/>
      <c r="C2" s="255"/>
      <c r="D2" s="4"/>
      <c r="E2" s="4"/>
      <c r="F2" s="4"/>
      <c r="G2" s="4"/>
      <c r="H2" s="4"/>
      <c r="I2" s="135"/>
    </row>
    <row r="3" spans="2:9" ht="12">
      <c r="B3" s="195" t="s">
        <v>176</v>
      </c>
      <c r="C3" s="256"/>
      <c r="D3" s="196"/>
      <c r="E3" s="195" t="s">
        <v>177</v>
      </c>
      <c r="F3" s="258"/>
      <c r="G3" s="196"/>
      <c r="H3" s="195" t="s">
        <v>280</v>
      </c>
      <c r="I3" s="195"/>
    </row>
    <row r="4" spans="2:9" ht="12">
      <c r="B4" s="196"/>
      <c r="C4" s="201"/>
      <c r="D4" s="196"/>
      <c r="E4" s="196"/>
      <c r="F4" s="250"/>
      <c r="G4" s="196"/>
      <c r="H4" s="196"/>
      <c r="I4" s="196"/>
    </row>
    <row r="5" spans="1:9" ht="12">
      <c r="A5" s="481" t="s">
        <v>486</v>
      </c>
      <c r="B5" s="196" t="s">
        <v>178</v>
      </c>
      <c r="C5" s="253">
        <v>0</v>
      </c>
      <c r="D5" s="482" t="s">
        <v>486</v>
      </c>
      <c r="E5" s="196" t="s">
        <v>179</v>
      </c>
      <c r="F5" s="251">
        <v>0</v>
      </c>
      <c r="G5" s="482" t="s">
        <v>486</v>
      </c>
      <c r="H5" s="196" t="s">
        <v>180</v>
      </c>
      <c r="I5" s="261">
        <v>0</v>
      </c>
    </row>
    <row r="6" spans="2:9" ht="12">
      <c r="B6" s="196" t="s">
        <v>181</v>
      </c>
      <c r="C6" s="253">
        <v>0</v>
      </c>
      <c r="D6" s="482"/>
      <c r="E6" s="196" t="s">
        <v>182</v>
      </c>
      <c r="F6" s="253">
        <v>0</v>
      </c>
      <c r="G6" s="196"/>
      <c r="H6" s="196" t="s">
        <v>183</v>
      </c>
      <c r="I6" s="261">
        <v>0</v>
      </c>
    </row>
    <row r="7" spans="2:9" ht="12.75" thickBot="1">
      <c r="B7" s="196"/>
      <c r="C7" s="199"/>
      <c r="D7" s="482"/>
      <c r="E7" s="196" t="s">
        <v>184</v>
      </c>
      <c r="F7" s="627">
        <v>33320.88</v>
      </c>
      <c r="G7" s="196"/>
      <c r="H7" s="196" t="s">
        <v>185</v>
      </c>
      <c r="I7" s="261">
        <v>0</v>
      </c>
    </row>
    <row r="8" spans="2:9" ht="13.5" thickBot="1" thickTop="1">
      <c r="B8" s="196"/>
      <c r="C8" s="201"/>
      <c r="D8" s="482"/>
      <c r="E8" s="196"/>
      <c r="F8" s="252"/>
      <c r="G8" s="196"/>
      <c r="H8" s="200"/>
      <c r="I8" s="199"/>
    </row>
    <row r="9" spans="1:9" ht="12.75" thickTop="1">
      <c r="A9" s="481" t="s">
        <v>487</v>
      </c>
      <c r="B9" s="196" t="s">
        <v>186</v>
      </c>
      <c r="C9" s="486">
        <v>1317858.49</v>
      </c>
      <c r="D9" s="482"/>
      <c r="E9" s="196"/>
      <c r="F9" s="250"/>
      <c r="G9" s="196"/>
      <c r="H9" s="200"/>
      <c r="I9" s="201"/>
    </row>
    <row r="10" spans="2:9" ht="12">
      <c r="B10" s="196"/>
      <c r="C10" s="486"/>
      <c r="D10" s="482" t="s">
        <v>487</v>
      </c>
      <c r="E10" s="196" t="s">
        <v>187</v>
      </c>
      <c r="F10" s="627">
        <v>30000</v>
      </c>
      <c r="G10" s="482" t="s">
        <v>487</v>
      </c>
      <c r="H10" s="200" t="s">
        <v>184</v>
      </c>
      <c r="I10" s="627">
        <v>3320.88</v>
      </c>
    </row>
    <row r="11" spans="2:9" ht="12.75" thickBot="1">
      <c r="B11" s="196"/>
      <c r="C11" s="255"/>
      <c r="D11" s="482"/>
      <c r="E11" s="196"/>
      <c r="F11" s="252"/>
      <c r="I11" s="199"/>
    </row>
    <row r="12" spans="1:9" ht="12.75" thickTop="1">
      <c r="A12" s="481" t="s">
        <v>488</v>
      </c>
      <c r="B12" s="196" t="s">
        <v>192</v>
      </c>
      <c r="C12" s="486">
        <v>32081335.14</v>
      </c>
      <c r="D12" s="482"/>
      <c r="E12" s="196"/>
      <c r="F12" s="250"/>
      <c r="H12" s="200"/>
      <c r="I12" s="201"/>
    </row>
    <row r="13" spans="2:9" ht="12">
      <c r="B13" s="196" t="s">
        <v>195</v>
      </c>
      <c r="C13" s="486">
        <v>7454767.33</v>
      </c>
      <c r="D13" s="482" t="s">
        <v>488</v>
      </c>
      <c r="E13" s="196" t="s">
        <v>188</v>
      </c>
      <c r="F13" s="253">
        <v>0</v>
      </c>
      <c r="G13" s="482" t="s">
        <v>488</v>
      </c>
      <c r="H13" s="200" t="s">
        <v>190</v>
      </c>
      <c r="I13" s="627">
        <v>30000</v>
      </c>
    </row>
    <row r="14" spans="2:9" ht="12.75" thickBot="1">
      <c r="B14" s="196"/>
      <c r="C14" s="199"/>
      <c r="D14" s="483"/>
      <c r="E14" s="196" t="s">
        <v>189</v>
      </c>
      <c r="F14" s="253">
        <v>0</v>
      </c>
      <c r="G14" s="196"/>
      <c r="H14" s="200" t="s">
        <v>191</v>
      </c>
      <c r="I14" s="197">
        <v>0</v>
      </c>
    </row>
    <row r="15" spans="2:9" ht="13.5" thickBot="1" thickTop="1">
      <c r="B15" s="196"/>
      <c r="D15" s="482"/>
      <c r="E15" s="196"/>
      <c r="F15" s="252"/>
      <c r="G15" s="196"/>
      <c r="H15" s="200" t="s">
        <v>194</v>
      </c>
      <c r="I15" s="197">
        <v>0</v>
      </c>
    </row>
    <row r="16" spans="2:9" ht="13.5" thickBot="1" thickTop="1">
      <c r="B16" s="196"/>
      <c r="C16" s="201"/>
      <c r="D16" s="482"/>
      <c r="E16" s="196"/>
      <c r="F16" s="250"/>
      <c r="G16" s="196"/>
      <c r="H16" s="200"/>
      <c r="I16" s="199"/>
    </row>
    <row r="17" spans="4:9" ht="12.75" thickTop="1">
      <c r="D17" s="482" t="s">
        <v>489</v>
      </c>
      <c r="E17" s="196" t="s">
        <v>193</v>
      </c>
      <c r="F17" s="627">
        <v>65789775.65</v>
      </c>
      <c r="G17" s="196"/>
      <c r="H17" s="200"/>
      <c r="I17" s="201"/>
    </row>
    <row r="18" spans="2:9" ht="12.75" thickBot="1">
      <c r="B18" s="195" t="s">
        <v>199</v>
      </c>
      <c r="C18" s="195"/>
      <c r="D18" s="482"/>
      <c r="E18" s="196"/>
      <c r="F18" s="252"/>
      <c r="G18" s="482" t="s">
        <v>489</v>
      </c>
      <c r="H18" s="200" t="s">
        <v>197</v>
      </c>
      <c r="I18" s="627">
        <v>47813979.42</v>
      </c>
    </row>
    <row r="19" spans="2:9" ht="12.75" thickTop="1">
      <c r="B19" s="196"/>
      <c r="C19" s="196"/>
      <c r="D19" s="482"/>
      <c r="E19" s="196"/>
      <c r="F19" s="250"/>
      <c r="G19" s="196"/>
      <c r="H19" s="200" t="s">
        <v>490</v>
      </c>
      <c r="I19" s="619">
        <v>45068513.24</v>
      </c>
    </row>
    <row r="20" spans="2:9" ht="12">
      <c r="B20" s="196"/>
      <c r="C20" s="255"/>
      <c r="D20" s="482" t="s">
        <v>491</v>
      </c>
      <c r="E20" s="196" t="s">
        <v>196</v>
      </c>
      <c r="F20" s="627">
        <v>47813979.42</v>
      </c>
      <c r="G20" s="482" t="s">
        <v>491</v>
      </c>
      <c r="H20" s="200" t="s">
        <v>281</v>
      </c>
      <c r="I20" s="197">
        <v>0</v>
      </c>
    </row>
    <row r="21" spans="1:9" ht="12">
      <c r="A21" s="481" t="s">
        <v>486</v>
      </c>
      <c r="B21" s="196" t="s">
        <v>201</v>
      </c>
      <c r="C21" s="486">
        <v>0</v>
      </c>
      <c r="D21" s="482" t="s">
        <v>492</v>
      </c>
      <c r="E21" s="196" t="s">
        <v>198</v>
      </c>
      <c r="F21" s="253">
        <v>0</v>
      </c>
      <c r="G21" s="196"/>
      <c r="H21" s="200" t="s">
        <v>490</v>
      </c>
      <c r="I21" s="197"/>
    </row>
    <row r="22" spans="2:9" ht="12.75" thickBot="1">
      <c r="B22" s="196"/>
      <c r="C22" s="198"/>
      <c r="D22" s="482"/>
      <c r="F22" s="246"/>
      <c r="G22" s="482" t="s">
        <v>492</v>
      </c>
      <c r="H22" s="200" t="s">
        <v>282</v>
      </c>
      <c r="I22" s="197">
        <v>0</v>
      </c>
    </row>
    <row r="23" spans="1:9" ht="12.75" thickTop="1">
      <c r="A23" s="196"/>
      <c r="B23" s="196"/>
      <c r="C23" s="196"/>
      <c r="D23" s="196"/>
      <c r="E23" s="196"/>
      <c r="F23" s="246"/>
      <c r="G23" s="196"/>
      <c r="H23" s="200" t="s">
        <v>490</v>
      </c>
      <c r="I23" s="197"/>
    </row>
    <row r="24" spans="1:9" ht="12">
      <c r="A24" s="481" t="s">
        <v>487</v>
      </c>
      <c r="B24" s="196" t="s">
        <v>195</v>
      </c>
      <c r="C24" s="619">
        <v>251022954.45</v>
      </c>
      <c r="D24" s="482" t="s">
        <v>493</v>
      </c>
      <c r="E24" s="196" t="s">
        <v>226</v>
      </c>
      <c r="F24" s="253">
        <v>0</v>
      </c>
      <c r="G24" s="482" t="s">
        <v>493</v>
      </c>
      <c r="H24" s="200" t="s">
        <v>283</v>
      </c>
      <c r="I24" s="197">
        <v>0</v>
      </c>
    </row>
    <row r="25" spans="2:9" ht="12.75" thickBot="1">
      <c r="B25" s="196"/>
      <c r="C25" s="198"/>
      <c r="D25" s="482" t="s">
        <v>494</v>
      </c>
      <c r="E25" s="196" t="s">
        <v>227</v>
      </c>
      <c r="F25" s="253">
        <v>0</v>
      </c>
      <c r="G25" s="196"/>
      <c r="H25" s="200" t="s">
        <v>490</v>
      </c>
      <c r="I25" s="628"/>
    </row>
    <row r="26" spans="2:9" ht="12.75" thickTop="1">
      <c r="B26" s="4"/>
      <c r="C26" s="4"/>
      <c r="D26" s="482"/>
      <c r="F26" s="246"/>
      <c r="G26" s="196"/>
      <c r="H26" s="200"/>
      <c r="I26" s="201"/>
    </row>
    <row r="27" spans="2:9" ht="12">
      <c r="B27" s="4"/>
      <c r="C27" s="255"/>
      <c r="D27" s="482" t="s">
        <v>495</v>
      </c>
      <c r="E27" s="196" t="s">
        <v>228</v>
      </c>
      <c r="F27" s="253">
        <v>0</v>
      </c>
      <c r="G27" s="482" t="s">
        <v>494</v>
      </c>
      <c r="H27" s="200" t="s">
        <v>200</v>
      </c>
      <c r="I27" s="251">
        <v>4940335.73</v>
      </c>
    </row>
    <row r="28" spans="4:9" ht="12.75" thickBot="1">
      <c r="D28" s="482" t="s">
        <v>496</v>
      </c>
      <c r="E28" s="196" t="s">
        <v>229</v>
      </c>
      <c r="F28" s="253">
        <v>0</v>
      </c>
      <c r="G28" s="196"/>
      <c r="H28" s="200"/>
      <c r="I28" s="199"/>
    </row>
    <row r="29" spans="4:9" ht="12.75" thickTop="1">
      <c r="D29" s="482"/>
      <c r="F29" s="246"/>
      <c r="G29" s="196"/>
      <c r="H29" s="200"/>
      <c r="I29" s="201"/>
    </row>
    <row r="30" spans="4:9" ht="12">
      <c r="D30" s="482" t="s">
        <v>497</v>
      </c>
      <c r="E30" s="196" t="s">
        <v>230</v>
      </c>
      <c r="F30" s="253">
        <v>0</v>
      </c>
      <c r="G30" s="482" t="s">
        <v>495</v>
      </c>
      <c r="H30" s="200" t="s">
        <v>202</v>
      </c>
      <c r="I30" s="197">
        <v>0</v>
      </c>
    </row>
    <row r="31" spans="4:9" ht="12.75" thickBot="1">
      <c r="D31" s="482" t="s">
        <v>498</v>
      </c>
      <c r="E31" s="196" t="s">
        <v>231</v>
      </c>
      <c r="F31" s="253">
        <v>0</v>
      </c>
      <c r="G31" s="196"/>
      <c r="H31" s="200"/>
      <c r="I31" s="199"/>
    </row>
    <row r="32" spans="2:9" ht="13.5" thickBot="1" thickTop="1">
      <c r="B32" s="196"/>
      <c r="C32" s="201"/>
      <c r="D32" s="196"/>
      <c r="E32" s="196"/>
      <c r="F32" s="252"/>
      <c r="G32" s="196"/>
      <c r="H32" s="200"/>
      <c r="I32" s="201"/>
    </row>
    <row r="33" spans="2:9" ht="12.75" thickTop="1">
      <c r="B33" s="196"/>
      <c r="C33" s="201"/>
      <c r="D33" s="196"/>
      <c r="E33" s="196"/>
      <c r="F33" s="484"/>
      <c r="G33" s="196"/>
      <c r="H33" s="200"/>
      <c r="I33" s="201"/>
    </row>
    <row r="34" spans="2:9" ht="12">
      <c r="B34" s="196"/>
      <c r="C34" s="201"/>
      <c r="D34" s="482" t="s">
        <v>499</v>
      </c>
      <c r="E34" s="196" t="s">
        <v>500</v>
      </c>
      <c r="F34" s="253">
        <v>0</v>
      </c>
      <c r="G34" s="482" t="s">
        <v>496</v>
      </c>
      <c r="H34" s="200" t="s">
        <v>204</v>
      </c>
      <c r="I34" s="197">
        <v>0</v>
      </c>
    </row>
    <row r="35" spans="2:9" ht="12.75" thickBot="1">
      <c r="B35" s="196"/>
      <c r="C35" s="201"/>
      <c r="D35" s="482"/>
      <c r="E35" s="196"/>
      <c r="F35" s="252"/>
      <c r="G35" s="196"/>
      <c r="I35" s="199"/>
    </row>
    <row r="36" spans="2:9" ht="12.75" thickTop="1">
      <c r="B36" s="196"/>
      <c r="C36" s="201"/>
      <c r="D36" s="482"/>
      <c r="E36" s="196"/>
      <c r="F36" s="484"/>
      <c r="G36" s="196"/>
      <c r="I36" s="201"/>
    </row>
    <row r="37" spans="2:9" ht="12">
      <c r="B37" s="196"/>
      <c r="C37" s="201"/>
      <c r="D37" s="482" t="s">
        <v>501</v>
      </c>
      <c r="E37" s="196" t="s">
        <v>502</v>
      </c>
      <c r="F37" s="627">
        <v>515000000</v>
      </c>
      <c r="G37" s="196"/>
      <c r="I37"/>
    </row>
    <row r="38" spans="2:9" ht="12">
      <c r="B38" s="196"/>
      <c r="C38" s="201"/>
      <c r="D38" s="482" t="s">
        <v>503</v>
      </c>
      <c r="E38" s="196" t="s">
        <v>504</v>
      </c>
      <c r="F38" s="253">
        <v>0</v>
      </c>
      <c r="G38" s="196"/>
      <c r="H38" s="195" t="s">
        <v>206</v>
      </c>
      <c r="I38" s="195"/>
    </row>
    <row r="39" spans="2:9" ht="12">
      <c r="B39" s="196"/>
      <c r="C39" s="201"/>
      <c r="D39" s="482" t="s">
        <v>505</v>
      </c>
      <c r="E39" s="196" t="s">
        <v>506</v>
      </c>
      <c r="F39" s="253">
        <v>0</v>
      </c>
      <c r="G39" s="196"/>
      <c r="H39" s="196"/>
      <c r="I39" s="196"/>
    </row>
    <row r="40" spans="2:9" ht="12.75" thickBot="1">
      <c r="B40" s="196"/>
      <c r="C40" s="201"/>
      <c r="D40" s="196"/>
      <c r="E40" s="196"/>
      <c r="F40" s="252"/>
      <c r="G40" s="482" t="s">
        <v>486</v>
      </c>
      <c r="H40" s="196" t="s">
        <v>207</v>
      </c>
      <c r="I40" s="627">
        <v>308661028</v>
      </c>
    </row>
    <row r="41" spans="2:9" ht="12.75" thickTop="1">
      <c r="B41" s="196"/>
      <c r="C41" s="201"/>
      <c r="D41" s="196"/>
      <c r="E41" s="196"/>
      <c r="F41" s="250"/>
      <c r="G41" s="482" t="s">
        <v>487</v>
      </c>
      <c r="H41" s="196" t="s">
        <v>284</v>
      </c>
      <c r="I41" s="197">
        <v>0</v>
      </c>
    </row>
    <row r="42" spans="2:9" ht="12">
      <c r="B42" s="196"/>
      <c r="C42" s="201"/>
      <c r="D42" s="482" t="s">
        <v>507</v>
      </c>
      <c r="E42" s="196" t="s">
        <v>203</v>
      </c>
      <c r="F42" s="627">
        <v>1001266.81</v>
      </c>
      <c r="G42" s="482" t="s">
        <v>488</v>
      </c>
      <c r="H42" s="196" t="s">
        <v>285</v>
      </c>
      <c r="I42" s="197">
        <v>0</v>
      </c>
    </row>
    <row r="43" spans="2:9" ht="12.75" thickBot="1">
      <c r="B43" s="196"/>
      <c r="C43" s="201"/>
      <c r="D43" s="196"/>
      <c r="E43" s="196"/>
      <c r="F43" s="252"/>
      <c r="G43" s="482" t="s">
        <v>489</v>
      </c>
      <c r="H43" s="196" t="s">
        <v>286</v>
      </c>
      <c r="I43" s="197">
        <v>0</v>
      </c>
    </row>
    <row r="44" spans="2:9" ht="13.5" thickBot="1" thickTop="1">
      <c r="B44" s="196"/>
      <c r="C44" s="201"/>
      <c r="D44" s="196"/>
      <c r="E44" s="196"/>
      <c r="F44" s="250"/>
      <c r="H44" s="196"/>
      <c r="I44" s="199"/>
    </row>
    <row r="45" spans="2:9" ht="12.75" thickTop="1">
      <c r="B45" s="196"/>
      <c r="C45" s="201"/>
      <c r="D45" s="482" t="s">
        <v>508</v>
      </c>
      <c r="E45" s="196" t="s">
        <v>205</v>
      </c>
      <c r="F45" s="627">
        <v>4940335.73</v>
      </c>
      <c r="G45" s="196"/>
      <c r="H45" s="4"/>
      <c r="I45" s="4"/>
    </row>
    <row r="46" spans="2:9" ht="12.75" thickBot="1">
      <c r="B46" s="196"/>
      <c r="C46" s="201"/>
      <c r="D46" s="196"/>
      <c r="E46" s="196"/>
      <c r="F46" s="252"/>
      <c r="G46" s="482" t="s">
        <v>491</v>
      </c>
      <c r="H46" s="196" t="s">
        <v>209</v>
      </c>
      <c r="I46" s="197">
        <v>0</v>
      </c>
    </row>
    <row r="47" spans="2:9" ht="13.5" thickBot="1" thickTop="1">
      <c r="B47" s="196"/>
      <c r="C47" s="201"/>
      <c r="D47" s="196"/>
      <c r="E47" s="196"/>
      <c r="F47" s="250"/>
      <c r="G47" s="196"/>
      <c r="H47" s="196"/>
      <c r="I47" s="262"/>
    </row>
    <row r="48" spans="2:9" ht="12.75" customHeight="1" thickTop="1">
      <c r="B48" s="196"/>
      <c r="C48" s="201"/>
      <c r="D48" s="482" t="s">
        <v>509</v>
      </c>
      <c r="E48" s="687" t="s">
        <v>510</v>
      </c>
      <c r="F48" s="250"/>
      <c r="G48" s="196"/>
      <c r="I48"/>
    </row>
    <row r="49" spans="2:7" ht="12">
      <c r="B49" s="196"/>
      <c r="C49" s="201"/>
      <c r="D49" s="196"/>
      <c r="E49" s="687"/>
      <c r="F49" s="259">
        <v>0</v>
      </c>
      <c r="G49" s="196"/>
    </row>
    <row r="50" spans="2:7" ht="12.75" thickBot="1">
      <c r="B50" s="196"/>
      <c r="C50" s="201"/>
      <c r="D50" s="196"/>
      <c r="E50" s="196"/>
      <c r="F50" s="252"/>
      <c r="G50" s="196"/>
    </row>
    <row r="51" spans="2:7" ht="12.75" thickTop="1">
      <c r="B51" s="196"/>
      <c r="C51" s="201"/>
      <c r="D51" s="196"/>
      <c r="E51" s="202"/>
      <c r="F51" s="250"/>
      <c r="G51" s="196"/>
    </row>
    <row r="52" spans="2:7" ht="12">
      <c r="B52" s="196"/>
      <c r="C52" s="201"/>
      <c r="D52" s="482" t="s">
        <v>511</v>
      </c>
      <c r="E52" s="196" t="s">
        <v>210</v>
      </c>
      <c r="F52" s="627">
        <v>19653369.16</v>
      </c>
      <c r="G52" s="196"/>
    </row>
    <row r="53" spans="2:7" ht="12.75" thickBot="1">
      <c r="B53" s="196"/>
      <c r="C53" s="201"/>
      <c r="D53" s="196"/>
      <c r="E53" s="202"/>
      <c r="F53" s="252"/>
      <c r="G53" s="196"/>
    </row>
    <row r="54" spans="2:7" ht="12.75" thickTop="1">
      <c r="B54" s="196"/>
      <c r="C54" s="201"/>
      <c r="D54" s="196"/>
      <c r="E54" s="196"/>
      <c r="F54" s="250"/>
      <c r="G54" s="196"/>
    </row>
    <row r="55" spans="2:7" ht="12">
      <c r="B55" s="196"/>
      <c r="C55" s="201"/>
      <c r="D55" s="482" t="s">
        <v>512</v>
      </c>
      <c r="E55" s="202" t="s">
        <v>208</v>
      </c>
      <c r="F55" s="259">
        <v>0</v>
      </c>
      <c r="G55" s="196"/>
    </row>
    <row r="56" spans="2:7" ht="12.75" thickBot="1">
      <c r="B56" s="196"/>
      <c r="C56" s="201"/>
      <c r="D56" s="136"/>
      <c r="E56" s="196"/>
      <c r="F56" s="252"/>
      <c r="G56" s="196"/>
    </row>
    <row r="57" spans="2:7" ht="12.75" thickTop="1">
      <c r="B57" s="196"/>
      <c r="C57" s="201"/>
      <c r="D57" s="136"/>
      <c r="E57" s="196"/>
      <c r="F57" s="250"/>
      <c r="G57" s="196"/>
    </row>
    <row r="58" spans="2:7" ht="12">
      <c r="B58" s="196"/>
      <c r="C58" s="201"/>
      <c r="D58" s="482" t="s">
        <v>513</v>
      </c>
      <c r="E58" s="196" t="s">
        <v>211</v>
      </c>
      <c r="F58" s="259">
        <v>0</v>
      </c>
      <c r="G58" s="196"/>
    </row>
    <row r="59" spans="2:7" ht="12.75" thickBot="1">
      <c r="B59" s="4"/>
      <c r="C59" s="255"/>
      <c r="D59" s="136"/>
      <c r="E59" s="196"/>
      <c r="F59" s="252"/>
      <c r="G59" s="73"/>
    </row>
    <row r="60" spans="2:7" ht="12.75" thickTop="1">
      <c r="B60" s="202"/>
      <c r="C60" s="255"/>
      <c r="D60" s="136"/>
      <c r="E60" s="203"/>
      <c r="F60" s="135"/>
      <c r="G60" s="136"/>
    </row>
    <row r="61" spans="2:7" ht="12">
      <c r="B61" s="4"/>
      <c r="C61" s="255"/>
      <c r="D61" s="136"/>
      <c r="E61" s="195" t="s">
        <v>212</v>
      </c>
      <c r="F61" s="195"/>
      <c r="G61" s="136"/>
    </row>
    <row r="62" spans="2:5" ht="12">
      <c r="B62" s="4"/>
      <c r="C62"/>
      <c r="E62" s="485" t="s">
        <v>523</v>
      </c>
    </row>
    <row r="63" spans="2:3" ht="12">
      <c r="B63" s="4"/>
      <c r="C63"/>
    </row>
    <row r="64" spans="2:9" ht="12">
      <c r="B64" s="4"/>
      <c r="C64" s="255"/>
      <c r="D64" s="482" t="s">
        <v>486</v>
      </c>
      <c r="E64" s="196" t="s">
        <v>213</v>
      </c>
      <c r="F64" s="627">
        <v>308661028</v>
      </c>
      <c r="G64" s="136"/>
      <c r="H64" s="203"/>
      <c r="I64" s="135"/>
    </row>
    <row r="65" spans="2:9" ht="12">
      <c r="B65" s="4"/>
      <c r="C65" s="255"/>
      <c r="D65" s="482"/>
      <c r="E65" s="196"/>
      <c r="F65" s="197"/>
      <c r="G65" s="136"/>
      <c r="H65" s="203"/>
      <c r="I65" s="135"/>
    </row>
    <row r="66" spans="2:9" ht="12">
      <c r="B66" s="4"/>
      <c r="C66" s="255"/>
      <c r="D66" s="482"/>
      <c r="E66" s="196"/>
      <c r="F66" s="196"/>
      <c r="G66" s="136"/>
      <c r="H66" s="203"/>
      <c r="I66" s="135"/>
    </row>
    <row r="67" spans="2:9" ht="12">
      <c r="B67" s="4"/>
      <c r="C67" s="255"/>
      <c r="D67" s="482" t="s">
        <v>487</v>
      </c>
      <c r="E67" s="8" t="s">
        <v>215</v>
      </c>
      <c r="F67" s="197">
        <v>0</v>
      </c>
      <c r="G67" s="136"/>
      <c r="H67" s="203"/>
      <c r="I67" s="135"/>
    </row>
    <row r="68" spans="2:7" ht="12.75" thickBot="1">
      <c r="B68" s="4"/>
      <c r="C68" s="255"/>
      <c r="D68" s="136"/>
      <c r="E68" s="4"/>
      <c r="F68" s="198"/>
      <c r="G68" s="136"/>
    </row>
    <row r="69" spans="2:7" ht="12.75" thickTop="1">
      <c r="B69" s="4"/>
      <c r="C69" s="255"/>
      <c r="D69" s="136"/>
      <c r="E69" s="4"/>
      <c r="F69" s="200"/>
      <c r="G69" s="136"/>
    </row>
    <row r="70" spans="2:7" ht="12">
      <c r="B70" s="4"/>
      <c r="C70" s="255"/>
      <c r="D70" s="482" t="s">
        <v>488</v>
      </c>
      <c r="E70" s="4" t="s">
        <v>232</v>
      </c>
      <c r="F70" s="197">
        <v>0</v>
      </c>
      <c r="G70" s="136"/>
    </row>
    <row r="71" spans="2:7" ht="12">
      <c r="B71" s="4"/>
      <c r="C71" s="255"/>
      <c r="D71" s="482" t="s">
        <v>489</v>
      </c>
      <c r="E71" s="196" t="s">
        <v>233</v>
      </c>
      <c r="F71" s="197">
        <v>0</v>
      </c>
      <c r="G71" s="136"/>
    </row>
    <row r="72" spans="2:7" ht="12">
      <c r="B72" s="4"/>
      <c r="C72" s="255"/>
      <c r="D72" s="482" t="s">
        <v>491</v>
      </c>
      <c r="E72" s="196" t="s">
        <v>234</v>
      </c>
      <c r="F72" s="197">
        <v>0</v>
      </c>
      <c r="G72" s="136"/>
    </row>
    <row r="73" spans="2:7" ht="12.75" thickBot="1">
      <c r="B73" s="4"/>
      <c r="C73" s="255"/>
      <c r="E73" s="200"/>
      <c r="F73" s="199"/>
      <c r="G73" s="136"/>
    </row>
    <row r="74" spans="2:7" ht="12.75" thickTop="1">
      <c r="B74" s="4"/>
      <c r="C74" s="255"/>
      <c r="E74" s="196"/>
      <c r="F74" s="201"/>
      <c r="G74" s="136"/>
    </row>
    <row r="75" spans="4:6" ht="12">
      <c r="D75" s="482" t="s">
        <v>492</v>
      </c>
      <c r="E75" s="196" t="s">
        <v>214</v>
      </c>
      <c r="F75" s="197">
        <v>0</v>
      </c>
    </row>
    <row r="76" spans="5:6" ht="12.75" thickBot="1">
      <c r="E76" s="196"/>
      <c r="F76" s="198"/>
    </row>
    <row r="77" ht="12.75" thickTop="1">
      <c r="C77"/>
    </row>
    <row r="78" ht="12">
      <c r="C78"/>
    </row>
    <row r="79" ht="12">
      <c r="C79"/>
    </row>
    <row r="80" ht="12">
      <c r="C80"/>
    </row>
  </sheetData>
  <sheetProtection/>
  <mergeCells count="1">
    <mergeCell ref="E48:E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January 2012
</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x341518</cp:lastModifiedBy>
  <cp:lastPrinted>2012-05-10T16:19:51Z</cp:lastPrinted>
  <dcterms:created xsi:type="dcterms:W3CDTF">2011-08-15T10:47:16Z</dcterms:created>
  <dcterms:modified xsi:type="dcterms:W3CDTF">2014-03-21T11:03:32Z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