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95" yWindow="-45" windowWidth="25050" windowHeight="1219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 name="Sheet1" sheetId="16" state="hidden" r:id="rId12"/>
  </sheets>
  <externalReferences>
    <externalReference r:id="rId13"/>
    <externalReference r:id="rId14"/>
    <externalReference r:id="rId15"/>
    <externalReference r:id="rId16"/>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10'!$A$1:$P$76</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6'!$A$1:$U$33</definedName>
    <definedName name="_xlnm.Print_Area" localSheetId="6">'Page 7'!$A$1:$V$45</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6'!$A$1:$T$33</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6'!$A$1:$T$33</definedName>
    <definedName name="Z_8E027C43_591B_4BD8_8395_A7AC54B26144_.wvu.PrintArea" localSheetId="7" hidden="1">'Page 8'!$A$1:$K$56</definedName>
    <definedName name="Z_8E027C43_591B_4BD8_8395_A7AC54B26144_.wvu.PrintArea" localSheetId="8" hidden="1">'Page 9'!$A$1:$I$78</definedName>
  </definedNames>
  <calcPr calcId="145621" calcMode="manual"/>
</workbook>
</file>

<file path=xl/calcChain.xml><?xml version="1.0" encoding="utf-8"?>
<calcChain xmlns="http://schemas.openxmlformats.org/spreadsheetml/2006/main">
  <c r="F7" i="13" l="1"/>
  <c r="I48" i="13" l="1"/>
  <c r="F73" i="13"/>
  <c r="B53" i="12" l="1"/>
  <c r="H44" i="12"/>
  <c r="H29" i="12"/>
  <c r="B16" i="12"/>
  <c r="H14" i="12"/>
  <c r="B46" i="4"/>
  <c r="C25" i="8" l="1"/>
  <c r="H7" i="14"/>
  <c r="Q26" i="6"/>
  <c r="P26" i="6"/>
  <c r="O26" i="6"/>
  <c r="J28" i="4"/>
  <c r="J27" i="4"/>
  <c r="J26" i="4"/>
  <c r="J25" i="4"/>
  <c r="N20" i="4"/>
  <c r="M20" i="4"/>
  <c r="L20" i="4"/>
  <c r="K20" i="4"/>
  <c r="J20" i="4"/>
  <c r="N17" i="4"/>
  <c r="M17" i="4"/>
  <c r="L17" i="4"/>
  <c r="K17" i="4"/>
  <c r="J17" i="4"/>
  <c r="N7" i="3"/>
  <c r="E17" i="1" l="1"/>
  <c r="I2" i="4" l="1"/>
  <c r="B50" i="8" l="1"/>
  <c r="J11" i="3" l="1"/>
  <c r="E16" i="1" l="1"/>
  <c r="I13" i="4" l="1"/>
  <c r="B4" i="13" l="1"/>
  <c r="J7" i="3" l="1"/>
  <c r="B38" i="8" l="1"/>
  <c r="B60" i="3"/>
  <c r="J23" i="3"/>
  <c r="J16" i="3"/>
  <c r="J15" i="3"/>
  <c r="J14" i="3"/>
  <c r="J13" i="3"/>
  <c r="J12" i="3"/>
  <c r="J10" i="3"/>
  <c r="J9" i="3"/>
  <c r="J8" i="3"/>
  <c r="J6" i="3"/>
  <c r="B42" i="3"/>
  <c r="B50" i="3"/>
  <c r="B25" i="3"/>
  <c r="B9" i="3"/>
  <c r="B8" i="3"/>
  <c r="B10" i="3"/>
  <c r="N41" i="7" l="1"/>
  <c r="N42" i="7"/>
  <c r="C6" i="13"/>
  <c r="N23" i="3"/>
  <c r="N18" i="3"/>
  <c r="N6" i="3"/>
  <c r="C5" i="13"/>
  <c r="N21" i="3"/>
  <c r="N17" i="3"/>
  <c r="N12" i="3"/>
  <c r="F52" i="8"/>
  <c r="N20" i="3"/>
  <c r="N15" i="3"/>
  <c r="N8" i="3"/>
  <c r="N14" i="3"/>
  <c r="C9" i="13"/>
  <c r="N19" i="3"/>
  <c r="N13" i="3"/>
  <c r="N9" i="3"/>
  <c r="O5" i="14"/>
  <c r="I5" i="14"/>
  <c r="C44" i="8"/>
  <c r="C48" i="8" s="1"/>
  <c r="D5" i="14"/>
  <c r="H5" i="14"/>
  <c r="N5" i="14"/>
  <c r="J5" i="14"/>
  <c r="O41" i="7"/>
  <c r="Q41" i="7"/>
  <c r="P42" i="7"/>
  <c r="P41" i="7"/>
  <c r="O42" i="7"/>
  <c r="Q42" i="7"/>
  <c r="D8" i="14"/>
  <c r="D9" i="14"/>
  <c r="D6" i="14"/>
  <c r="I6" i="14"/>
  <c r="D7" i="14"/>
  <c r="I7" i="14"/>
  <c r="D10" i="14"/>
  <c r="O6" i="14"/>
  <c r="N8" i="14"/>
  <c r="J8" i="14"/>
  <c r="N6" i="14"/>
  <c r="J6" i="14" l="1"/>
  <c r="I10" i="14"/>
  <c r="T5" i="3"/>
  <c r="N22" i="3"/>
  <c r="I8" i="14"/>
  <c r="M5" i="14"/>
  <c r="I9" i="14"/>
  <c r="O8" i="14"/>
  <c r="T4" i="3"/>
  <c r="N11" i="3" l="1"/>
  <c r="F53" i="8"/>
  <c r="C6" i="8"/>
  <c r="C5" i="8"/>
  <c r="C7" i="8"/>
  <c r="C8" i="8" l="1"/>
  <c r="D5" i="8" s="1"/>
  <c r="E5" i="8" l="1"/>
  <c r="D7" i="8"/>
  <c r="D6" i="8"/>
  <c r="C11" i="8" l="1"/>
  <c r="I40" i="13" l="1"/>
  <c r="I19" i="13"/>
  <c r="I5" i="13"/>
  <c r="I43" i="13"/>
  <c r="I34" i="13"/>
  <c r="I18" i="13"/>
  <c r="I42" i="13"/>
  <c r="I21" i="13"/>
  <c r="I13" i="13"/>
  <c r="I41" i="13"/>
  <c r="I20" i="13"/>
  <c r="I10" i="13"/>
  <c r="C28" i="8"/>
  <c r="C26" i="8" s="1"/>
  <c r="F7" i="8"/>
  <c r="D11" i="8"/>
  <c r="F5" i="8"/>
  <c r="F65" i="13" l="1"/>
  <c r="D40" i="8"/>
  <c r="D33" i="8"/>
  <c r="C21" i="13"/>
  <c r="C40" i="8"/>
  <c r="C33" i="8"/>
  <c r="F54" i="8"/>
  <c r="D34" i="8"/>
  <c r="C34" i="8"/>
  <c r="F45" i="13"/>
  <c r="I27" i="13" s="1"/>
  <c r="F10" i="13"/>
  <c r="F39" i="13"/>
  <c r="F6" i="13"/>
  <c r="F24" i="13"/>
  <c r="F34" i="13"/>
  <c r="F31" i="13"/>
  <c r="F50" i="13"/>
  <c r="F14" i="13"/>
  <c r="F28" i="13"/>
  <c r="F62" i="13"/>
  <c r="F27" i="13"/>
  <c r="F68" i="13"/>
  <c r="F25" i="13"/>
  <c r="F38" i="13"/>
  <c r="C12" i="13"/>
  <c r="C13" i="13" s="1"/>
  <c r="T6" i="3" s="1"/>
  <c r="F56" i="13"/>
  <c r="F20" i="13"/>
  <c r="F53" i="13"/>
  <c r="F17" i="13"/>
  <c r="F30" i="13"/>
  <c r="F48" i="13"/>
  <c r="F37" i="13"/>
  <c r="I41" i="7"/>
  <c r="K42" i="7"/>
  <c r="Q30" i="7"/>
  <c r="K41" i="7"/>
  <c r="J41" i="7" s="1"/>
  <c r="I42" i="7"/>
  <c r="H8" i="14"/>
  <c r="K19" i="7"/>
  <c r="K27" i="6"/>
  <c r="H6" i="14"/>
  <c r="I19" i="7"/>
  <c r="I27" i="6"/>
  <c r="K9" i="7"/>
  <c r="G6" i="14"/>
  <c r="Q31" i="7"/>
  <c r="K21" i="7"/>
  <c r="I21" i="7"/>
  <c r="K20" i="7"/>
  <c r="K32" i="7"/>
  <c r="I20" i="7"/>
  <c r="M13" i="6"/>
  <c r="I9" i="7"/>
  <c r="Q28" i="6"/>
  <c r="K13" i="6"/>
  <c r="J13" i="6" s="1"/>
  <c r="H9" i="14"/>
  <c r="H10" i="14"/>
  <c r="I31" i="7"/>
  <c r="O27" i="6"/>
  <c r="G10" i="14"/>
  <c r="I30" i="7"/>
  <c r="J30" i="7" s="1"/>
  <c r="I32" i="7"/>
  <c r="G8" i="14"/>
  <c r="K31" i="7"/>
  <c r="J31" i="7" s="1"/>
  <c r="P27" i="6"/>
  <c r="G9" i="14"/>
  <c r="Q9" i="7"/>
  <c r="I26" i="6"/>
  <c r="J26" i="6" s="1"/>
  <c r="Q32" i="7"/>
  <c r="K28" i="6"/>
  <c r="J28" i="6" s="1"/>
  <c r="J20" i="7" l="1"/>
  <c r="J21" i="7"/>
  <c r="J27" i="6"/>
  <c r="C24" i="13"/>
  <c r="N10" i="3" s="1"/>
  <c r="J9" i="7"/>
  <c r="J19" i="7"/>
  <c r="J42" i="7"/>
  <c r="J32" i="7"/>
  <c r="T3" i="3" l="1"/>
  <c r="G5" i="14" l="1"/>
  <c r="N30" i="7" l="1"/>
  <c r="P30" i="7"/>
  <c r="O30" i="7"/>
  <c r="I42" i="12" l="1"/>
  <c r="I40" i="12"/>
  <c r="I38" i="12"/>
  <c r="I36" i="12"/>
  <c r="I34" i="12"/>
  <c r="C50" i="12"/>
  <c r="C48" i="12"/>
  <c r="C46" i="12"/>
  <c r="C44" i="12"/>
  <c r="C42" i="12"/>
  <c r="C40" i="12"/>
  <c r="C38" i="12"/>
  <c r="C36" i="12"/>
  <c r="C34" i="12"/>
  <c r="C32" i="12"/>
  <c r="C30" i="12"/>
  <c r="C28" i="12"/>
  <c r="C26" i="12"/>
  <c r="C24" i="12"/>
  <c r="C22" i="12"/>
  <c r="I27" i="12"/>
  <c r="I25" i="12"/>
  <c r="I23" i="12"/>
  <c r="I21" i="12"/>
  <c r="I19" i="12"/>
  <c r="I11" i="12"/>
  <c r="I9" i="12"/>
  <c r="I7" i="12"/>
  <c r="I5" i="12"/>
  <c r="C14" i="12"/>
  <c r="C12" i="12"/>
  <c r="C10" i="12"/>
  <c r="C8" i="12"/>
  <c r="C6" i="12"/>
  <c r="C4" i="12"/>
  <c r="D61" i="4"/>
  <c r="D59" i="4"/>
  <c r="D57" i="4"/>
  <c r="D55" i="4"/>
  <c r="D53" i="4"/>
  <c r="D51" i="4"/>
  <c r="F42" i="4"/>
  <c r="F40" i="4"/>
  <c r="F38" i="4"/>
  <c r="F36" i="4"/>
  <c r="F34" i="4"/>
  <c r="F32" i="4"/>
  <c r="F30" i="4"/>
  <c r="F23" i="4"/>
  <c r="F21" i="4"/>
  <c r="F14" i="4"/>
  <c r="K8" i="4"/>
  <c r="D8" i="4"/>
  <c r="D6" i="4"/>
  <c r="D4" i="4"/>
  <c r="D66" i="3"/>
  <c r="D63" i="3"/>
  <c r="D55" i="3"/>
  <c r="D53" i="3"/>
  <c r="F45" i="3"/>
  <c r="E38" i="3"/>
  <c r="D37" i="3"/>
  <c r="F35" i="3"/>
  <c r="E34" i="3"/>
  <c r="D33" i="3"/>
  <c r="F31" i="3"/>
  <c r="E30" i="3"/>
  <c r="D29" i="3"/>
  <c r="F27" i="3"/>
  <c r="E26" i="3"/>
  <c r="K41" i="12"/>
  <c r="K39" i="12"/>
  <c r="K37" i="12"/>
  <c r="K35" i="12"/>
  <c r="E51" i="12"/>
  <c r="E49" i="12"/>
  <c r="E47" i="12"/>
  <c r="E45" i="12"/>
  <c r="E43" i="12"/>
  <c r="E41" i="12"/>
  <c r="E39" i="12"/>
  <c r="E37" i="12"/>
  <c r="E35" i="12"/>
  <c r="E33" i="12"/>
  <c r="E31" i="12"/>
  <c r="E29" i="12"/>
  <c r="E27" i="12"/>
  <c r="E25" i="12"/>
  <c r="E23" i="12"/>
  <c r="E21" i="12"/>
  <c r="K26" i="12"/>
  <c r="K24" i="12"/>
  <c r="K22" i="12"/>
  <c r="K20" i="12"/>
  <c r="K12" i="12"/>
  <c r="K10" i="12"/>
  <c r="K8" i="12"/>
  <c r="K6" i="12"/>
  <c r="K4" i="12"/>
  <c r="E13" i="12"/>
  <c r="E11" i="12"/>
  <c r="E9" i="12"/>
  <c r="E7" i="12"/>
  <c r="E5" i="12"/>
  <c r="F62" i="4"/>
  <c r="F60" i="4"/>
  <c r="F58" i="4"/>
  <c r="F56" i="4"/>
  <c r="F54" i="4"/>
  <c r="F52" i="4"/>
  <c r="F44" i="4"/>
  <c r="D42" i="4"/>
  <c r="D40" i="4"/>
  <c r="D38" i="4"/>
  <c r="D36" i="4"/>
  <c r="D34" i="4"/>
  <c r="D32" i="4"/>
  <c r="D30" i="4"/>
  <c r="D23" i="4"/>
  <c r="D21" i="4"/>
  <c r="D14" i="4"/>
  <c r="J8" i="4"/>
  <c r="F7" i="4"/>
  <c r="F5" i="4"/>
  <c r="E67" i="3"/>
  <c r="E65" i="3"/>
  <c r="E56" i="3"/>
  <c r="E54" i="3"/>
  <c r="F46" i="3"/>
  <c r="E45" i="3"/>
  <c r="D38" i="3"/>
  <c r="F36" i="3"/>
  <c r="E35" i="3"/>
  <c r="D34" i="3"/>
  <c r="F32" i="3"/>
  <c r="E31" i="3"/>
  <c r="D30" i="3"/>
  <c r="F28" i="3"/>
  <c r="E27" i="3"/>
  <c r="D26" i="3"/>
  <c r="I41" i="12"/>
  <c r="I39" i="12"/>
  <c r="I37" i="12"/>
  <c r="I35" i="12"/>
  <c r="C51" i="12"/>
  <c r="C49" i="12"/>
  <c r="C47" i="12"/>
  <c r="C45" i="12"/>
  <c r="C43" i="12"/>
  <c r="C41" i="12"/>
  <c r="C39" i="12"/>
  <c r="C37" i="12"/>
  <c r="C35" i="12"/>
  <c r="C33" i="12"/>
  <c r="C31" i="12"/>
  <c r="C29" i="12"/>
  <c r="C27" i="12"/>
  <c r="C25" i="12"/>
  <c r="C23" i="12"/>
  <c r="C21" i="12"/>
  <c r="I26" i="12"/>
  <c r="I24" i="12"/>
  <c r="I22" i="12"/>
  <c r="I20" i="12"/>
  <c r="I12" i="12"/>
  <c r="I10" i="12"/>
  <c r="I8" i="12"/>
  <c r="I6" i="12"/>
  <c r="I4" i="12"/>
  <c r="C13" i="12"/>
  <c r="C11" i="12"/>
  <c r="C9" i="12"/>
  <c r="C7" i="12"/>
  <c r="C5" i="12"/>
  <c r="D62" i="4"/>
  <c r="D60" i="4"/>
  <c r="D58" i="4"/>
  <c r="D56" i="4"/>
  <c r="D54" i="4"/>
  <c r="D52" i="4"/>
  <c r="F43" i="4"/>
  <c r="F41" i="4"/>
  <c r="F39" i="4"/>
  <c r="F37" i="4"/>
  <c r="F35" i="4"/>
  <c r="F33" i="4"/>
  <c r="F31" i="4"/>
  <c r="F29" i="4"/>
  <c r="F22" i="4"/>
  <c r="F15" i="4"/>
  <c r="K9" i="4"/>
  <c r="K7" i="4"/>
  <c r="K6" i="4" s="1"/>
  <c r="D7" i="4"/>
  <c r="D5" i="4"/>
  <c r="D67" i="3"/>
  <c r="D65" i="3"/>
  <c r="D56" i="3"/>
  <c r="D54" i="3"/>
  <c r="E46" i="3"/>
  <c r="D45" i="3"/>
  <c r="F37" i="3"/>
  <c r="E36" i="3"/>
  <c r="D35" i="3"/>
  <c r="F33" i="3"/>
  <c r="E32" i="3"/>
  <c r="D31" i="3"/>
  <c r="F29" i="3"/>
  <c r="E28" i="3"/>
  <c r="D27" i="3"/>
  <c r="K42" i="12"/>
  <c r="K40" i="12"/>
  <c r="K38" i="12"/>
  <c r="K36" i="12"/>
  <c r="K34" i="12"/>
  <c r="E50" i="12"/>
  <c r="E48" i="12"/>
  <c r="E46" i="12"/>
  <c r="E44" i="12"/>
  <c r="E42" i="12"/>
  <c r="E40" i="12"/>
  <c r="E38" i="12"/>
  <c r="E36" i="12"/>
  <c r="E34" i="12"/>
  <c r="E32" i="12"/>
  <c r="E30" i="12"/>
  <c r="E28" i="12"/>
  <c r="E26" i="12"/>
  <c r="E24" i="12"/>
  <c r="E22" i="12"/>
  <c r="K27" i="12"/>
  <c r="K25" i="12"/>
  <c r="K23" i="12"/>
  <c r="K21" i="12"/>
  <c r="K19" i="12"/>
  <c r="K11" i="12"/>
  <c r="K9" i="12"/>
  <c r="K7" i="12"/>
  <c r="K5" i="12"/>
  <c r="E14" i="12"/>
  <c r="E12" i="12"/>
  <c r="E10" i="12"/>
  <c r="E8" i="12"/>
  <c r="E6" i="12"/>
  <c r="E4" i="12"/>
  <c r="F61" i="4"/>
  <c r="F59" i="4"/>
  <c r="F57" i="4"/>
  <c r="F55" i="4"/>
  <c r="F53" i="4"/>
  <c r="F51" i="4"/>
  <c r="D43" i="4"/>
  <c r="D41" i="4"/>
  <c r="D39" i="4"/>
  <c r="D37" i="4"/>
  <c r="D35" i="4"/>
  <c r="D33" i="4"/>
  <c r="D31" i="4"/>
  <c r="D29" i="4"/>
  <c r="D22" i="4"/>
  <c r="D15" i="4"/>
  <c r="J9" i="4"/>
  <c r="J7" i="4"/>
  <c r="J6" i="4" s="1"/>
  <c r="F6" i="4"/>
  <c r="F4" i="4"/>
  <c r="E66" i="3"/>
  <c r="E63" i="3"/>
  <c r="E55" i="3"/>
  <c r="E53" i="3"/>
  <c r="D46" i="3"/>
  <c r="F38" i="3"/>
  <c r="E37" i="3"/>
  <c r="D36" i="3"/>
  <c r="F34" i="3"/>
  <c r="E33" i="3"/>
  <c r="D32" i="3"/>
  <c r="F30" i="3"/>
  <c r="E29" i="3"/>
  <c r="D28" i="3"/>
  <c r="F26" i="3"/>
  <c r="T8" i="3" l="1"/>
  <c r="E69" i="3"/>
  <c r="F9" i="4"/>
  <c r="R3" i="4" s="1"/>
  <c r="E15" i="12"/>
  <c r="R3" i="12" s="1"/>
  <c r="F45" i="4"/>
  <c r="R6" i="4" s="1"/>
  <c r="C52" i="12"/>
  <c r="Q4" i="12" s="1"/>
  <c r="D39" i="3"/>
  <c r="F8" i="3" s="1"/>
  <c r="D24" i="4"/>
  <c r="Q5" i="4" s="1"/>
  <c r="F39" i="3"/>
  <c r="G6" i="4"/>
  <c r="G44" i="4"/>
  <c r="K13" i="12"/>
  <c r="L11" i="12" s="1"/>
  <c r="D9" i="4"/>
  <c r="Q3" i="4" s="1"/>
  <c r="F16" i="4"/>
  <c r="R4" i="4" s="1"/>
  <c r="C15" i="12"/>
  <c r="Q3" i="12" s="1"/>
  <c r="D45" i="4"/>
  <c r="E39" i="4" s="1"/>
  <c r="F63" i="4"/>
  <c r="R7" i="4" s="1"/>
  <c r="K28" i="12"/>
  <c r="L23" i="12" s="1"/>
  <c r="K43" i="12"/>
  <c r="L39" i="12" s="1"/>
  <c r="G15" i="4"/>
  <c r="D25" i="12"/>
  <c r="T9" i="3"/>
  <c r="G34" i="3"/>
  <c r="L6" i="12"/>
  <c r="E52" i="12"/>
  <c r="R4" i="12" s="1"/>
  <c r="E39" i="3"/>
  <c r="H26" i="3" s="1"/>
  <c r="F24" i="4"/>
  <c r="R5" i="4" s="1"/>
  <c r="D50" i="12"/>
  <c r="L7" i="12"/>
  <c r="F38" i="12"/>
  <c r="F46" i="12"/>
  <c r="G27" i="3"/>
  <c r="G43" i="4"/>
  <c r="I13" i="12"/>
  <c r="Q5" i="12" s="1"/>
  <c r="D35" i="12"/>
  <c r="D16" i="4"/>
  <c r="Q4" i="4" s="1"/>
  <c r="E40" i="4"/>
  <c r="F11" i="12"/>
  <c r="F47" i="12"/>
  <c r="L37" i="12"/>
  <c r="G33" i="3"/>
  <c r="D69" i="3"/>
  <c r="G23" i="4"/>
  <c r="D63" i="4"/>
  <c r="Q7" i="4" s="1"/>
  <c r="I28" i="12"/>
  <c r="Q6" i="12" s="1"/>
  <c r="D44" i="12"/>
  <c r="I43" i="12"/>
  <c r="Q7" i="12" s="1"/>
  <c r="G31" i="3" l="1"/>
  <c r="F39" i="12"/>
  <c r="G30" i="3"/>
  <c r="E7" i="4"/>
  <c r="G37" i="3"/>
  <c r="E30" i="4"/>
  <c r="D5" i="12"/>
  <c r="G28" i="3"/>
  <c r="F50" i="12"/>
  <c r="J25" i="12"/>
  <c r="E5" i="4"/>
  <c r="G38" i="3"/>
  <c r="G32" i="3"/>
  <c r="G35" i="3"/>
  <c r="J4" i="12"/>
  <c r="H32" i="3"/>
  <c r="F45" i="12"/>
  <c r="F9" i="12"/>
  <c r="F8" i="12"/>
  <c r="L41" i="12"/>
  <c r="E36" i="4"/>
  <c r="F6" i="12"/>
  <c r="E59" i="4"/>
  <c r="E8" i="4"/>
  <c r="F10" i="12"/>
  <c r="E6" i="4"/>
  <c r="F37" i="12"/>
  <c r="E55" i="4"/>
  <c r="L4" i="12"/>
  <c r="E43" i="4"/>
  <c r="E53" i="4"/>
  <c r="E51" i="4"/>
  <c r="F44" i="12"/>
  <c r="F13" i="12"/>
  <c r="J42" i="12"/>
  <c r="F23" i="12"/>
  <c r="E14" i="4"/>
  <c r="L36" i="12"/>
  <c r="F22" i="12"/>
  <c r="E31" i="4"/>
  <c r="L35" i="12"/>
  <c r="F21" i="12"/>
  <c r="E38" i="4"/>
  <c r="J39" i="12"/>
  <c r="L34" i="12"/>
  <c r="F28" i="12"/>
  <c r="E37" i="4"/>
  <c r="J9" i="12"/>
  <c r="F35" i="12"/>
  <c r="F7" i="12"/>
  <c r="F14" i="12"/>
  <c r="D22" i="12"/>
  <c r="F33" i="12"/>
  <c r="E34" i="4"/>
  <c r="E52" i="4"/>
  <c r="L9" i="12"/>
  <c r="E41" i="4"/>
  <c r="F27" i="12"/>
  <c r="D39" i="12"/>
  <c r="L40" i="12"/>
  <c r="E61" i="4"/>
  <c r="F25" i="12"/>
  <c r="E21" i="4"/>
  <c r="D45" i="12"/>
  <c r="F12" i="12"/>
  <c r="G4" i="4"/>
  <c r="F40" i="12"/>
  <c r="J8" i="12"/>
  <c r="J19" i="12"/>
  <c r="F31" i="12"/>
  <c r="E32" i="4"/>
  <c r="J41" i="12"/>
  <c r="E58" i="4"/>
  <c r="F30" i="12"/>
  <c r="E57" i="4"/>
  <c r="F29" i="12"/>
  <c r="E56" i="4"/>
  <c r="L42" i="12"/>
  <c r="F36" i="12"/>
  <c r="D40" i="12"/>
  <c r="G14" i="4"/>
  <c r="F43" i="12"/>
  <c r="E23" i="4"/>
  <c r="G39" i="4"/>
  <c r="F42" i="12"/>
  <c r="E22" i="4"/>
  <c r="J36" i="12"/>
  <c r="G29" i="3"/>
  <c r="F5" i="12"/>
  <c r="G26" i="3"/>
  <c r="E60" i="4"/>
  <c r="F32" i="12"/>
  <c r="F4" i="12"/>
  <c r="H33" i="3"/>
  <c r="G16" i="4"/>
  <c r="G57" i="4"/>
  <c r="H34" i="3"/>
  <c r="G55" i="4"/>
  <c r="G62" i="4"/>
  <c r="G35" i="4"/>
  <c r="H27" i="3"/>
  <c r="J27" i="12"/>
  <c r="D8" i="12"/>
  <c r="G36" i="4"/>
  <c r="H38" i="3"/>
  <c r="L8" i="12"/>
  <c r="H35" i="3"/>
  <c r="D43" i="12"/>
  <c r="J12" i="12"/>
  <c r="L21" i="12"/>
  <c r="G53" i="4"/>
  <c r="J40" i="12"/>
  <c r="D26" i="12"/>
  <c r="D6" i="12"/>
  <c r="G21" i="4"/>
  <c r="L20" i="12"/>
  <c r="G52" i="4"/>
  <c r="D33" i="12"/>
  <c r="D13" i="12"/>
  <c r="G33" i="4"/>
  <c r="L19" i="12"/>
  <c r="G51" i="4"/>
  <c r="Q6" i="4"/>
  <c r="E44" i="4"/>
  <c r="D48" i="12"/>
  <c r="J23" i="12"/>
  <c r="D4" i="12"/>
  <c r="G32" i="4"/>
  <c r="L12" i="12"/>
  <c r="G58" i="4"/>
  <c r="G7" i="4"/>
  <c r="D47" i="12"/>
  <c r="J22" i="12"/>
  <c r="E54" i="4"/>
  <c r="F26" i="12"/>
  <c r="D30" i="12"/>
  <c r="D10" i="12"/>
  <c r="G30" i="4"/>
  <c r="F41" i="12"/>
  <c r="L10" i="12"/>
  <c r="E42" i="4"/>
  <c r="G5" i="4"/>
  <c r="J35" i="12"/>
  <c r="D21" i="12"/>
  <c r="D9" i="12"/>
  <c r="G29" i="4"/>
  <c r="F48" i="12"/>
  <c r="E15" i="4"/>
  <c r="R7" i="12"/>
  <c r="R6" i="12"/>
  <c r="D36" i="12"/>
  <c r="D27" i="12"/>
  <c r="J11" i="12"/>
  <c r="J24" i="12"/>
  <c r="D12" i="12"/>
  <c r="D11" i="12"/>
  <c r="D46" i="12"/>
  <c r="D37" i="12"/>
  <c r="J20" i="12"/>
  <c r="T7" i="3"/>
  <c r="F9" i="3"/>
  <c r="H30" i="3"/>
  <c r="L25" i="12"/>
  <c r="H31" i="3"/>
  <c r="D42" i="12"/>
  <c r="G42" i="4"/>
  <c r="D49" i="12"/>
  <c r="D32" i="12"/>
  <c r="L5" i="12"/>
  <c r="L13" i="12" s="1"/>
  <c r="R5" i="12"/>
  <c r="D31" i="12"/>
  <c r="G31" i="4"/>
  <c r="H37" i="3"/>
  <c r="J21" i="12"/>
  <c r="H28" i="3"/>
  <c r="J34" i="12"/>
  <c r="D28" i="12"/>
  <c r="J5" i="12"/>
  <c r="L22" i="12"/>
  <c r="G54" i="4"/>
  <c r="D51" i="12"/>
  <c r="J26" i="12"/>
  <c r="D7" i="12"/>
  <c r="G22" i="4"/>
  <c r="G61" i="4"/>
  <c r="H29" i="3"/>
  <c r="D34" i="12"/>
  <c r="D14" i="12"/>
  <c r="G34" i="4"/>
  <c r="G60" i="4"/>
  <c r="D41" i="12"/>
  <c r="J10" i="12"/>
  <c r="G41" i="4"/>
  <c r="H36" i="3"/>
  <c r="L27" i="12"/>
  <c r="G59" i="4"/>
  <c r="E29" i="4"/>
  <c r="J38" i="12"/>
  <c r="D24" i="12"/>
  <c r="G40" i="4"/>
  <c r="E4" i="4"/>
  <c r="F51" i="12"/>
  <c r="L26" i="12"/>
  <c r="J37" i="12"/>
  <c r="D23" i="12"/>
  <c r="E62" i="4"/>
  <c r="F34" i="12"/>
  <c r="E35" i="4"/>
  <c r="D38" i="12"/>
  <c r="J7" i="12"/>
  <c r="G38" i="4"/>
  <c r="F49" i="12"/>
  <c r="L24" i="12"/>
  <c r="G56" i="4"/>
  <c r="D29" i="12"/>
  <c r="J6" i="12"/>
  <c r="G37" i="4"/>
  <c r="L38" i="12"/>
  <c r="L43" i="12" s="1"/>
  <c r="F24" i="12"/>
  <c r="E33" i="4"/>
  <c r="G36" i="3"/>
  <c r="F10" i="3"/>
  <c r="E9" i="4" l="1"/>
  <c r="E63" i="4"/>
  <c r="F15" i="12"/>
  <c r="G39" i="3"/>
  <c r="T10" i="3"/>
  <c r="G9" i="4"/>
  <c r="J13" i="12"/>
  <c r="H39" i="3"/>
  <c r="F52" i="12"/>
  <c r="J28" i="12"/>
  <c r="E24" i="4"/>
  <c r="L28" i="12"/>
  <c r="D52" i="12"/>
  <c r="E45" i="4"/>
  <c r="D15" i="12"/>
  <c r="Q2" i="12" s="1"/>
  <c r="G24" i="4"/>
  <c r="G45" i="4"/>
  <c r="G63" i="4"/>
  <c r="M16" i="4" l="1"/>
  <c r="M19" i="4"/>
  <c r="L16" i="4" l="1"/>
  <c r="J16" i="4"/>
  <c r="L19" i="4"/>
  <c r="J19" i="4"/>
  <c r="N19" i="4" l="1"/>
  <c r="K19" i="4"/>
  <c r="N16" i="4"/>
  <c r="K16" i="4"/>
  <c r="Q2" i="4" s="1"/>
  <c r="M8" i="14" l="1"/>
  <c r="N31" i="7" l="1"/>
  <c r="P31" i="7"/>
  <c r="O31" i="7"/>
  <c r="N32" i="7"/>
  <c r="P32" i="7"/>
  <c r="O32" i="7"/>
  <c r="N9" i="7" l="1"/>
  <c r="P9" i="7"/>
  <c r="O9" i="7"/>
  <c r="N28" i="6"/>
  <c r="P28" i="6"/>
  <c r="O28" i="6"/>
  <c r="Q27" i="6"/>
  <c r="N27" i="6"/>
  <c r="G7" i="14" s="1"/>
  <c r="N19" i="7"/>
  <c r="P19" i="7"/>
  <c r="O19" i="7"/>
  <c r="M7" i="14" l="1"/>
  <c r="O7" i="14"/>
  <c r="N7" i="14"/>
  <c r="M10" i="14"/>
  <c r="N10" i="14"/>
  <c r="M9" i="14"/>
  <c r="O9" i="14"/>
  <c r="N9" i="14" l="1"/>
  <c r="J9" i="14"/>
  <c r="J7" i="14"/>
  <c r="J10" i="14"/>
  <c r="O10" i="14"/>
  <c r="M6" i="14"/>
</calcChain>
</file>

<file path=xl/sharedStrings.xml><?xml version="1.0" encoding="utf-8"?>
<sst xmlns="http://schemas.openxmlformats.org/spreadsheetml/2006/main" count="1082" uniqueCount="578">
  <si>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</si>
  <si>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</si>
  <si>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</si>
  <si>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</si>
  <si>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</si>
  <si>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</si>
  <si>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</si>
  <si>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</si>
  <si>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</si>
  <si>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</si>
  <si>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</si>
  <si>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</si>
  <si>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</si>
  <si>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</si>
  <si>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</si>
  <si>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</si>
  <si>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</si>
  <si>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</si>
  <si>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</si>
  <si>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</si>
  <si>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</si>
  <si>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</si>
  <si>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</si>
  <si>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</si>
  <si>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</si>
  <si>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</si>
  <si>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</si>
  <si>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</si>
  <si>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</si>
  <si>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</si>
  <si>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</si>
  <si>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</si>
  <si>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</si>
  <si>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</si>
  <si>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</si>
  <si>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</si>
  <si>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</si>
  <si>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</si>
  <si>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</si>
  <si>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</si>
  <si>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</si>
  <si>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</si>
  <si>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</si>
  <si>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</si>
  <si>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</si>
  <si>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</si>
  <si>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</si>
  <si>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</si>
  <si>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</si>
  <si>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</si>
  <si>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</si>
  <si>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</si>
  <si>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</si>
  <si>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</si>
  <si>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</si>
  <si>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</si>
  <si>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</si>
  <si>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</si>
  <si>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</si>
  <si>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</si>
  <si>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</si>
  <si>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</si>
  <si>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</si>
  <si>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</si>
  <si>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</si>
  <si>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</si>
  <si>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</si>
  <si>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</si>
  <si>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</si>
  <si>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</si>
  <si>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</si>
  <si>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</si>
  <si>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</si>
  <si>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</si>
  <si>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</si>
  <si>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</si>
  <si>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</si>
  <si>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</si>
  <si>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</si>
  <si>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</si>
  <si>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</si>
  <si>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</si>
  <si>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</si>
  <si>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</si>
  <si>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</si>
  <si>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</si>
  <si>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</si>
  <si>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</si>
  <si>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</si>
  <si>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</si>
  <si>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</si>
  <si>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</si>
  <si>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</si>
  <si>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</si>
  <si>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</si>
  <si>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</si>
  <si>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</si>
  <si>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</si>
  <si>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</si>
  <si>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</si>
  <si>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</si>
  <si>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</si>
  <si>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</si>
  <si>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</si>
  <si>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</si>
  <si>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</si>
  <si>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</si>
  <si>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</si>
  <si>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</si>
  <si>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</si>
  <si>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</si>
  <si>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</si>
  <si>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</si>
  <si>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</si>
  <si>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</si>
  <si>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</si>
  <si>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</si>
  <si>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</si>
  <si>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</si>
  <si>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</si>
  <si>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</si>
  <si>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</si>
  <si>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</si>
  <si>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</si>
  <si>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</si>
  <si>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</si>
  <si>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</si>
  <si>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</si>
  <si>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</si>
  <si>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</si>
  <si>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</si>
  <si>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</si>
  <si>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</si>
  <si>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</si>
  <si>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</si>
  <si>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</si>
  <si>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</si>
  <si>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</si>
  <si>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</si>
  <si>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</si>
  <si>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</si>
  <si>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</si>
  <si>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</si>
  <si>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</si>
  <si>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</si>
  <si>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</si>
  <si>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</si>
  <si>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</si>
  <si>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</si>
  <si>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</si>
  <si>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</si>
  <si>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</si>
  <si>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</si>
  <si>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</si>
  <si>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</si>
  <si>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</si>
  <si>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</si>
  <si>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</si>
  <si>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</si>
  <si>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</si>
  <si>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</si>
  <si>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</si>
  <si>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</si>
  <si>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</si>
  <si>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</si>
  <si>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</si>
  <si>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</si>
  <si>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</si>
  <si>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</si>
  <si>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</si>
  <si>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</si>
  <si>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</si>
  <si>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</si>
  <si>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</si>
  <si>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</si>
  <si>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</si>
  <si>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</si>
  <si>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</si>
  <si>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</si>
  <si>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</si>
  <si>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</si>
  <si>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</si>
  <si>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</si>
  <si>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</si>
  <si>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</si>
  <si>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</si>
  <si>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</si>
  <si>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</si>
  <si>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</si>
  <si>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</si>
  <si>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</si>
  <si>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</si>
  <si>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</si>
  <si>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</si>
  <si>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</si>
  <si>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</si>
  <si>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</si>
  <si>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</si>
  <si>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</si>
  <si>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</si>
  <si>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</si>
  <si>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</si>
  <si>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</si>
  <si>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</si>
  <si>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</si>
  <si>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</si>
  <si>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</si>
  <si>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</si>
  <si>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</si>
  <si>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</si>
  <si>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</si>
  <si>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</si>
  <si>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</si>
  <si>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</si>
  <si>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</si>
  <si>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</si>
  <si>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</si>
  <si>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</si>
  <si>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</si>
  <si>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</si>
  <si>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</si>
  <si>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</si>
  <si>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</si>
  <si>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</si>
  <si>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</si>
  <si>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</si>
  <si>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</si>
  <si>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</si>
  <si>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</si>
  <si>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</si>
  <si>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</si>
  <si>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</si>
  <si>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</si>
  <si>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</si>
  <si>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</si>
  <si>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</si>
  <si>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</si>
  <si>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</si>
  <si>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</si>
  <si>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</si>
  <si>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</si>
  <si>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</si>
  <si>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</si>
  <si>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</si>
  <si>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</si>
  <si>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</si>
  <si>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</si>
  <si>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</si>
  <si>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</si>
  <si>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</si>
  <si>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</si>
  <si>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</si>
  <si>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</si>
  <si>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</si>
  <si>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</si>
  <si>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</si>
  <si>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</si>
  <si>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</si>
  <si>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</si>
  <si>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</si>
  <si>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</si>
  <si>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</si>
  <si>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</si>
  <si>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</si>
  <si>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</si>
  <si>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</si>
  <si>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</si>
  <si>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</si>
  <si>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</si>
  <si>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</si>
  <si>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</si>
  <si>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</si>
  <si>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</si>
  <si>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</si>
  <si>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</si>
  <si>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</si>
  <si>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</si>
  <si>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</si>
  <si>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</si>
  <si>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</si>
  <si>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</si>
  <si>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</si>
  <si>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</si>
  <si>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</si>
  <si>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</si>
  <si>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</si>
  <si>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</si>
  <si>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</si>
  <si>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</si>
  <si>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</si>
  <si>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</si>
  <si>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</si>
  <si>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</si>
  <si>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</si>
  <si>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</si>
  <si>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</si>
  <si>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</si>
  <si>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</si>
  <si>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</si>
  <si>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</si>
  <si>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</si>
  <si>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</si>
  <si>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</si>
  <si>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</si>
  <si>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</si>
  <si>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</si>
  <si>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</si>
  <si>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</si>
  <si>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</si>
  <si>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</si>
  <si>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</si>
  <si>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</si>
  <si>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</si>
  <si>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</si>
  <si>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</si>
  <si>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</si>
  <si>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</si>
  <si>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</si>
  <si>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</si>
  <si>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</si>
  <si>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</si>
  <si>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</si>
  <si>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</si>
  <si>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</si>
  <si>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</si>
  <si>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</si>
  <si>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</si>
  <si>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</si>
  <si>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</si>
  <si>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</si>
  <si>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</si>
  <si>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</si>
  <si>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</si>
  <si>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</si>
  <si>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</si>
  <si>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</si>
  <si>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</si>
  <si>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</si>
  <si>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</si>
  <si>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</si>
  <si>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</si>
  <si>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</si>
  <si>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</si>
  <si>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</si>
  <si>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</si>
  <si>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</si>
  <si>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</si>
  <si>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</si>
  <si>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</si>
  <si>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</si>
  <si>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</si>
  <si>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</si>
  <si>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</si>
  <si>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</si>
  <si>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</si>
  <si>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</si>
  <si>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</si>
  <si>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</si>
  <si>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</si>
  <si>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</si>
  <si>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</si>
  <si>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</si>
  <si>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</si>
  <si>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</si>
  <si>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</si>
  <si>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</si>
  <si>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</si>
  <si>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</si>
  <si>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</si>
  <si>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</si>
  <si>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</si>
  <si>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</si>
  <si>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</si>
  <si>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</si>
  <si>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</si>
  <si>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</si>
  <si>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</si>
  <si>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</si>
  <si>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</si>
  <si>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</si>
  <si>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</si>
  <si>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</si>
  <si>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</si>
  <si>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</si>
  <si>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</si>
  <si>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</si>
  <si>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</si>
  <si>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</si>
  <si>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</si>
  <si>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</si>
  <si>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</si>
  <si>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</si>
  <si>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</si>
  <si>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</si>
  <si>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</si>
  <si>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</si>
  <si>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</si>
  <si>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</si>
  <si>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</si>
  <si>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</si>
  <si>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</si>
  <si>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</si>
  <si>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</si>
  <si>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</si>
  <si>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</si>
  <si>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</si>
  <si>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</si>
  <si>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</si>
  <si>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</si>
  <si>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</si>
  <si>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</si>
  <si>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</si>
  <si>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</si>
  <si>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</si>
  <si>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</si>
  <si>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</si>
  <si>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</si>
  <si>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</si>
  <si>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</si>
  <si>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</si>
  <si>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</si>
  <si>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</si>
  <si>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</si>
  <si>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</si>
  <si>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</si>
  <si>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</si>
  <si>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</si>
  <si>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</si>
  <si>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</si>
  <si>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</si>
  <si>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</si>
  <si>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</si>
  <si>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</si>
  <si>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</si>
  <si>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</si>
  <si>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</si>
  <si>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</si>
  <si>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</si>
  <si>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</si>
  <si>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</si>
  <si>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</si>
  <si>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</si>
  <si>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</si>
  <si>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</si>
  <si>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</si>
  <si>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</si>
  <si>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</si>
  <si>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</si>
  <si>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</si>
  <si>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</si>
  <si>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</si>
  <si>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</si>
  <si>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</si>
  <si>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</si>
  <si>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</si>
  <si>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</si>
  <si>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</si>
  <si>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</si>
  <si>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</si>
  <si>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</si>
  <si>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</si>
  <si>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</si>
  <si>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</si>
  <si>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</si>
  <si>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</si>
  <si>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</si>
  <si>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</si>
  <si>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</si>
  <si>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</si>
  <si>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</si>
  <si>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</si>
  <si>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</si>
  <si>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</si>
  <si>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</si>
  <si>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</si>
  <si>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</si>
  <si>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</si>
  <si>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</si>
  <si>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</si>
  <si>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</si>
  <si>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</si>
  <si>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</si>
  <si>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</si>
  <si>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</si>
  <si>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</si>
  <si>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</si>
  <si>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</si>
  <si>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</si>
  <si>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</si>
  <si>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</si>
  <si>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</si>
  <si>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</si>
  <si>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</si>
  <si>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</si>
  <si>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</si>
  <si>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</si>
  <si>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</si>
  <si>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</si>
  <si>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</si>
  <si>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</si>
  <si>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</si>
  <si>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</si>
  <si>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</si>
  <si>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</si>
  <si>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</si>
  <si>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</si>
  <si>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</si>
  <si>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</si>
  <si>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</si>
  <si>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</si>
  <si>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</si>
  <si>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</si>
  <si>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</si>
  <si>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</si>
  <si>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</si>
  <si>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</si>
  <si>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</si>
  <si>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</si>
  <si>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</si>
  <si>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</si>
  <si>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CFF Reference</t>
  </si>
  <si>
    <t>Pool Principal Balance C/Fwd</t>
  </si>
  <si>
    <t>Pool Principal Balance B/Fwd</t>
  </si>
  <si>
    <t>Funding Share IR</t>
  </si>
  <si>
    <t>Funding Share %</t>
  </si>
  <si>
    <t>Seller Share IR</t>
  </si>
  <si>
    <t>Seller Share %</t>
  </si>
  <si>
    <t>Savings Accounts</t>
  </si>
  <si>
    <t>4.4% of Trust property</t>
  </si>
  <si>
    <t>product of p,q and r</t>
  </si>
  <si>
    <t>Reductions</t>
  </si>
  <si>
    <t>Cashbacks</t>
  </si>
  <si>
    <t>Minimum Seller Share IR</t>
  </si>
  <si>
    <t>Minimum Seller Share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</si>
  <si>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</si>
  <si>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</si>
  <si>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</si>
  <si>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</si>
  <si>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ANTS</t>
  </si>
  <si>
    <t>Substitution &amp; Top up</t>
  </si>
  <si>
    <t>#</t>
  </si>
  <si>
    <t>XS0557835351</t>
  </si>
  <si>
    <t>XS0557835435</t>
  </si>
  <si>
    <t>Quarterly Excess Spread*</t>
  </si>
  <si>
    <t xml:space="preserve"> </t>
  </si>
  <si>
    <t>TARGOL RASHTCHI</t>
  </si>
  <si>
    <t>MARTA GONZALEZ DEPRIT</t>
  </si>
  <si>
    <t>Issuer Distribution Date:</t>
  </si>
  <si>
    <t>Checks</t>
  </si>
  <si>
    <t>Errors</t>
  </si>
  <si>
    <t>Size at Origination</t>
  </si>
  <si>
    <t>Geographical</t>
  </si>
  <si>
    <t>Indexed LTV</t>
  </si>
  <si>
    <t>LTV @Last Valuation</t>
  </si>
  <si>
    <t>Original LTV</t>
  </si>
  <si>
    <t>(w)</t>
  </si>
  <si>
    <t>(v)</t>
  </si>
  <si>
    <t>ALVARO RUIZ DE ALDA</t>
  </si>
  <si>
    <t>JAMIE WILSON ADAMS</t>
  </si>
  <si>
    <t>MARTIN MCKINNEY</t>
  </si>
  <si>
    <t>interest paymemt</t>
  </si>
  <si>
    <t>Start up loan payments due</t>
  </si>
  <si>
    <t>(u)</t>
  </si>
  <si>
    <t>Funding 1 Swap</t>
  </si>
  <si>
    <t>SAN UK</t>
  </si>
  <si>
    <t>2010-1 A5</t>
  </si>
  <si>
    <t>2011-3 A5</t>
  </si>
  <si>
    <t>2011-3 A6</t>
  </si>
  <si>
    <t>2012-2 A1</t>
  </si>
  <si>
    <t>2012-3 B1</t>
  </si>
  <si>
    <t>A / Aa3 / A</t>
  </si>
  <si>
    <t>F1+ / P-1 / A-1+</t>
  </si>
  <si>
    <t>There was no collateral posted during this period.</t>
  </si>
  <si>
    <t>AA+ / Aa1 / AA-</t>
  </si>
  <si>
    <t>Series 2017-1 Notes</t>
  </si>
  <si>
    <t>2017-1</t>
  </si>
  <si>
    <t>XS1693006071</t>
  </si>
  <si>
    <t>XS1693009091</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</si>
</sst>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_);[Red]\(&quot;£&quot;#,##0\)"/>
    <numFmt numFmtId="180" formatCode="&quot;£&quot;#,##0"/>
    <numFmt numFmtId="181" formatCode="#,##0.00_ ;\-#,##0.00\ "/>
    <numFmt numFmtId="182" formatCode="&quot;$&quot;#,##0_);[Red]\(&quot;$&quot;#,##0\);&quot;-&quot;"/>
    <numFmt numFmtId="183" formatCode="#,##0&quot;R$&quot;_);\(#,##0&quot;R$&quot;\)"/>
    <numFmt numFmtId="184" formatCode="#,##0_%_);\(#,##0\)_%;#,##0_%_);@_%_)"/>
    <numFmt numFmtId="185" formatCode="#,##0.00_%_);\(#,##0.00\)_%;#,##0.00_%_);@_%_)"/>
    <numFmt numFmtId="186" formatCode="\£#,##0_);[Red]\(\£#,##0\)"/>
    <numFmt numFmtId="187" formatCode="&quot;$&quot;#,##0_%_);\(&quot;$&quot;#,##0\)_%;&quot;$&quot;#,##0_%_);@_%_)"/>
    <numFmt numFmtId="188" formatCode="_(&quot;£&quot;* #,##0.00_);_(&quot;£&quot;* \(#,##0.00\);_(&quot;£&quot;* &quot;-&quot;??_);_(@_)"/>
    <numFmt numFmtId="189" formatCode="&quot;$&quot;#,##0.00_%_);\(&quot;$&quot;#,##0.00\)_%;&quot;$&quot;#,##0.00_%_);@_%_)"/>
    <numFmt numFmtId="190" formatCode="m/d/yy_%_)"/>
    <numFmt numFmtId="191" formatCode="0_%_);\(0\)_%;0_%_);@_%_)"/>
    <numFmt numFmtId="192" formatCode="_([$€]* #,##0.00_);_([$€]* \(#,##0.00\);_([$€]* &quot;-&quot;??_);_(@_)"/>
    <numFmt numFmtId="193" formatCode="_-[$€-2]* #,##0.00_-;\-[$€-2]* #,##0.00_-;_-[$€-2]* &quot;-&quot;??_-"/>
    <numFmt numFmtId="194" formatCode="0.0\%_);\(0.0\%\);0.0\%_);@_%_)"/>
    <numFmt numFmtId="195" formatCode="0.0\x_)_);&quot;NM&quot;_x_)_);0.0\x_)_);@_%_)"/>
    <numFmt numFmtId="196" formatCode="0.00_)"/>
    <numFmt numFmtId="197" formatCode="&quot;¥&quot;#,##0.00;[Red]\-&quot;¥&quot;#,##0.00"/>
    <numFmt numFmtId="198" formatCode="#,###,;\(#,###,\)"/>
    <numFmt numFmtId="199" formatCode="&quot;£&quot;#,##0.00;[Red]&quot;£&quot;#,##0.00"/>
    <numFmt numFmtId="200" formatCode="0.000000%"/>
    <numFmt numFmtId="201" formatCode="&quot;£&quot;#,##0.00"/>
    <numFmt numFmtId="202" formatCode="0.000%"/>
    <numFmt numFmtId="203" formatCode="_(* #,##0.0000000000_);_(* \(#,##0.0000000000\);_(* &quot;-&quot;??_);_(@_)"/>
    <numFmt numFmtId="204"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sz val="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theme="1"/>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2"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183"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2" fontId="36" fillId="0" borderId="0" applyFont="0" applyFill="0" applyBorder="0" applyAlignment="0" applyProtection="0"/>
    <xf numFmtId="164" fontId="36" fillId="0" borderId="0" applyFont="0" applyFill="0" applyBorder="0" applyAlignment="0" applyProtection="0"/>
    <xf numFmtId="182" fontId="36" fillId="0" borderId="0" applyFont="0" applyFill="0" applyBorder="0" applyAlignment="0" applyProtection="0"/>
    <xf numFmtId="164" fontId="36" fillId="0" borderId="0" applyFont="0" applyFill="0" applyBorder="0" applyAlignment="0" applyProtection="0"/>
    <xf numFmtId="182" fontId="36" fillId="0" borderId="0" applyFont="0" applyFill="0" applyBorder="0" applyAlignment="0" applyProtection="0"/>
    <xf numFmtId="164" fontId="36" fillId="0" borderId="0" applyFont="0" applyFill="0" applyBorder="0" applyAlignment="0" applyProtection="0"/>
    <xf numFmtId="182"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5" fontId="47" fillId="0" borderId="0" applyFont="0" applyFill="0" applyBorder="0" applyAlignment="0" applyProtection="0">
      <alignment horizontal="right"/>
    </xf>
    <xf numFmtId="164" fontId="4"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5" fillId="0" borderId="0" applyFont="0" applyFill="0" applyBorder="0" applyAlignment="0" applyProtection="0"/>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85"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6" fontId="48" fillId="0" borderId="0"/>
    <xf numFmtId="186" fontId="48" fillId="0" borderId="0"/>
    <xf numFmtId="186" fontId="48" fillId="0" borderId="0"/>
    <xf numFmtId="186" fontId="48" fillId="0" borderId="0"/>
    <xf numFmtId="186"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5" fillId="0" borderId="0" applyFont="0" applyFill="0" applyBorder="0" applyAlignment="0" applyProtection="0"/>
    <xf numFmtId="188" fontId="42" fillId="0" borderId="0" applyFont="0" applyFill="0" applyBorder="0" applyAlignment="0" applyProtection="0"/>
    <xf numFmtId="188" fontId="5" fillId="0" borderId="0" applyFont="0" applyFill="0" applyBorder="0" applyAlignment="0" applyProtection="0"/>
    <xf numFmtId="189" fontId="47" fillId="0" borderId="0" applyFont="0" applyFill="0" applyBorder="0" applyAlignment="0" applyProtection="0">
      <alignment horizontal="right"/>
    </xf>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0"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1"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4"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5"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6" fontId="77" fillId="0" borderId="0"/>
    <xf numFmtId="196" fontId="77" fillId="0" borderId="0"/>
    <xf numFmtId="196" fontId="77" fillId="0" borderId="0"/>
    <xf numFmtId="196" fontId="77" fillId="0" borderId="0"/>
    <xf numFmtId="196"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197"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98" fontId="90"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186"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1"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8" fillId="0" borderId="0"/>
  </cellStyleXfs>
  <cellXfs count="75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0" fontId="18" fillId="33" borderId="18" xfId="3" applyFont="1" applyFill="1" applyBorder="1" applyAlignment="1">
      <alignment horizontal="center"/>
    </xf>
    <xf numFmtId="179" fontId="18" fillId="33" borderId="19" xfId="3" applyNumberFormat="1" applyFont="1" applyFill="1" applyBorder="1" applyAlignment="1">
      <alignment horizontal="center"/>
    </xf>
    <xf numFmtId="0" fontId="18" fillId="33" borderId="28" xfId="3" applyFont="1" applyFill="1" applyBorder="1" applyAlignment="1">
      <alignment horizontal="left"/>
    </xf>
    <xf numFmtId="179" fontId="18" fillId="33" borderId="24" xfId="3" applyNumberFormat="1" applyFont="1" applyFill="1" applyBorder="1" applyAlignment="1">
      <alignment horizontal="center"/>
    </xf>
    <xf numFmtId="0" fontId="18" fillId="33" borderId="28" xfId="3" applyFont="1" applyFill="1" applyBorder="1" applyAlignment="1">
      <alignment horizontal="center"/>
    </xf>
    <xf numFmtId="179" fontId="18" fillId="33" borderId="24" xfId="3" applyNumberFormat="1" applyFont="1" applyFill="1" applyBorder="1" applyAlignment="1">
      <alignment horizontal="right"/>
    </xf>
    <xf numFmtId="179"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79"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79"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0" fontId="14" fillId="0" borderId="19" xfId="3" applyNumberFormat="1" applyFont="1" applyFill="1" applyBorder="1" applyAlignment="1">
      <alignment horizontal="center"/>
    </xf>
    <xf numFmtId="180"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0" fontId="14" fillId="0" borderId="24" xfId="3" applyNumberFormat="1" applyFont="1" applyFill="1" applyBorder="1" applyAlignment="1">
      <alignment horizontal="center"/>
    </xf>
    <xf numFmtId="179"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79"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1"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1" fontId="23" fillId="39" borderId="0" xfId="28094" applyNumberFormat="1" applyFont="1" applyFill="1" applyAlignment="1">
      <alignment vertical="top"/>
    </xf>
    <xf numFmtId="181"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0" fontId="18" fillId="72" borderId="0" xfId="3" applyFont="1" applyFill="1" applyAlignment="1">
      <alignment horizontal="center" vertical="center"/>
    </xf>
    <xf numFmtId="0" fontId="100" fillId="0" borderId="0" xfId="0" applyFont="1" applyFill="1" applyBorder="1" applyAlignment="1">
      <alignment horizontal="right"/>
    </xf>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199" fontId="4" fillId="0" borderId="0" xfId="3" applyNumberFormat="1"/>
    <xf numFmtId="164" fontId="14" fillId="0" borderId="0" xfId="1" applyFont="1" applyFill="1" applyBorder="1"/>
    <xf numFmtId="0" fontId="101"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0" fontId="24" fillId="0" borderId="0" xfId="2" applyNumberFormat="1" applyFont="1" applyFill="1" applyBorder="1"/>
    <xf numFmtId="200"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2"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3"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2"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79" fontId="4" fillId="0" borderId="0" xfId="3" applyNumberFormat="1" applyFill="1"/>
    <xf numFmtId="179"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9" fontId="4" fillId="0" borderId="0" xfId="3" applyNumberFormat="1"/>
    <xf numFmtId="169" fontId="0" fillId="0" borderId="0" xfId="0" applyNumberFormat="1" applyFont="1" applyAlignment="1">
      <alignment horizontal="center"/>
    </xf>
    <xf numFmtId="179"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5" fillId="0" borderId="0" xfId="3" applyFont="1"/>
    <xf numFmtId="0" fontId="106" fillId="0" borderId="0" xfId="3" applyFont="1" applyFill="1" applyBorder="1" applyAlignment="1"/>
    <xf numFmtId="0" fontId="107"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2"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24" xfId="48" applyNumberFormat="1" applyFont="1" applyFill="1" applyBorder="1"/>
    <xf numFmtId="15" fontId="23" fillId="0" borderId="0" xfId="3" applyNumberFormat="1" applyFont="1" applyAlignment="1"/>
    <xf numFmtId="0" fontId="109" fillId="0" borderId="0" xfId="0" applyFont="1" applyAlignment="1">
      <alignment horizontal="center" vertical="center"/>
    </xf>
    <xf numFmtId="203" fontId="102" fillId="0" borderId="0" xfId="0" applyNumberFormat="1" applyFont="1" applyAlignment="1">
      <alignment horizontal="center" vertical="top" wrapText="1"/>
    </xf>
    <xf numFmtId="179" fontId="14" fillId="0" borderId="21" xfId="44" applyNumberFormat="1" applyFont="1" applyFill="1" applyBorder="1" applyAlignment="1">
      <alignment horizontal="right"/>
    </xf>
    <xf numFmtId="201"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2"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1" fontId="23" fillId="39" borderId="0" xfId="28094" applyNumberFormat="1" applyFont="1" applyFill="1" applyAlignment="1">
      <alignment horizontal="right" vertical="center"/>
    </xf>
    <xf numFmtId="204"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76" fontId="110" fillId="0" borderId="0" xfId="0" applyNumberFormat="1" applyFont="1" applyBorder="1" applyAlignment="1">
      <alignment horizontal="center" vertical="center"/>
    </xf>
    <xf numFmtId="14" fontId="14" fillId="0" borderId="0" xfId="20" applyNumberFormat="1" applyFont="1" applyFill="1" applyBorder="1" applyAlignment="1">
      <alignment horizontal="right"/>
    </xf>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ont="1" applyFill="1"/>
    <xf numFmtId="0" fontId="30" fillId="0" borderId="18" xfId="46" applyFont="1" applyFill="1" applyBorder="1" applyAlignment="1">
      <alignment horizontal="center"/>
    </xf>
    <xf numFmtId="0" fontId="30" fillId="0" borderId="19" xfId="46" applyFont="1" applyFill="1" applyBorder="1" applyAlignment="1">
      <alignment horizontal="center"/>
    </xf>
    <xf numFmtId="4" fontId="14" fillId="0" borderId="22" xfId="48" applyNumberFormat="1" applyFont="1" applyFill="1" applyBorder="1"/>
    <xf numFmtId="177" fontId="14" fillId="0" borderId="18" xfId="2" applyNumberFormat="1" applyFont="1" applyFill="1" applyBorder="1"/>
    <xf numFmtId="169" fontId="14" fillId="0" borderId="18" xfId="2" applyNumberFormat="1" applyFont="1" applyFill="1" applyBorder="1" applyAlignment="1">
      <alignment horizontal="center"/>
    </xf>
    <xf numFmtId="169" fontId="14" fillId="0" borderId="19" xfId="48" applyNumberFormat="1" applyFont="1" applyFill="1" applyBorder="1" applyAlignment="1">
      <alignment horizontal="center"/>
    </xf>
    <xf numFmtId="4" fontId="14" fillId="0" borderId="19" xfId="48" applyNumberFormat="1" applyFont="1" applyFill="1" applyBorder="1"/>
    <xf numFmtId="169" fontId="14" fillId="0" borderId="22" xfId="48" applyNumberFormat="1" applyFont="1" applyFill="1" applyBorder="1"/>
    <xf numFmtId="169" fontId="14" fillId="0" borderId="19" xfId="48" applyNumberFormat="1" applyFont="1" applyFill="1" applyBorder="1"/>
    <xf numFmtId="0" fontId="30" fillId="0" borderId="27" xfId="46" applyFont="1" applyFill="1" applyBorder="1" applyAlignment="1">
      <alignment horizontal="center"/>
    </xf>
    <xf numFmtId="0" fontId="30" fillId="0" borderId="21" xfId="46" applyFont="1" applyFill="1" applyBorder="1" applyAlignment="1">
      <alignment horizontal="center"/>
    </xf>
    <xf numFmtId="4" fontId="14" fillId="0" borderId="0" xfId="46" applyNumberFormat="1" applyFont="1" applyFill="1" applyBorder="1"/>
    <xf numFmtId="4" fontId="14" fillId="0" borderId="21" xfId="46" applyNumberFormat="1" applyFont="1" applyFill="1" applyBorder="1"/>
    <xf numFmtId="169" fontId="14" fillId="0" borderId="0" xfId="48" applyNumberFormat="1" applyFont="1" applyFill="1" applyBorder="1" applyAlignment="1">
      <alignment horizontal="center"/>
    </xf>
    <xf numFmtId="169" fontId="14" fillId="0" borderId="21" xfId="48" applyNumberFormat="1" applyFont="1" applyFill="1" applyBorder="1" applyAlignment="1">
      <alignment horizontal="center"/>
    </xf>
    <xf numFmtId="4" fontId="14" fillId="0" borderId="0" xfId="48" applyNumberFormat="1" applyFont="1" applyFill="1" applyBorder="1"/>
    <xf numFmtId="4" fontId="14" fillId="0" borderId="21" xfId="48" applyNumberFormat="1" applyFont="1" applyFill="1" applyBorder="1"/>
    <xf numFmtId="169" fontId="14" fillId="0" borderId="0" xfId="48" applyNumberFormat="1" applyFont="1" applyFill="1" applyBorder="1" applyAlignment="1">
      <alignment horizontal="right"/>
    </xf>
    <xf numFmtId="169" fontId="14" fillId="0" borderId="21" xfId="48" applyNumberFormat="1" applyFont="1" applyFill="1" applyBorder="1" applyAlignment="1">
      <alignment horizontal="right"/>
    </xf>
    <xf numFmtId="169" fontId="14" fillId="0" borderId="0" xfId="48" applyNumberFormat="1" applyFont="1" applyFill="1" applyBorder="1"/>
    <xf numFmtId="169" fontId="14" fillId="0" borderId="21" xfId="48" applyNumberFormat="1" applyFont="1" applyFill="1" applyBorder="1"/>
    <xf numFmtId="179"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0" fontId="19" fillId="0" borderId="0" xfId="3" applyNumberFormat="1" applyFont="1" applyFill="1" applyBorder="1" applyAlignment="1">
      <alignment horizontal="center"/>
    </xf>
    <xf numFmtId="10" fontId="19" fillId="0" borderId="54" xfId="3" applyNumberFormat="1" applyFont="1" applyFill="1" applyBorder="1" applyAlignment="1">
      <alignment horizontal="center"/>
    </xf>
    <xf numFmtId="169" fontId="14" fillId="0" borderId="54" xfId="48" applyNumberFormat="1" applyFont="1" applyFill="1" applyBorder="1"/>
    <xf numFmtId="164" fontId="14" fillId="0" borderId="20" xfId="1" applyNumberFormat="1" applyFont="1" applyFill="1" applyBorder="1" applyAlignment="1">
      <alignment horizontal="left"/>
    </xf>
    <xf numFmtId="0" fontId="31" fillId="0" borderId="0" xfId="3" applyFont="1" applyFill="1" applyBorder="1" applyAlignment="1">
      <alignment horizontal="center" wrapText="1"/>
    </xf>
    <xf numFmtId="165" fontId="20" fillId="0" borderId="0" xfId="8" quotePrefix="1" applyNumberFormat="1" applyFont="1" applyFill="1" applyBorder="1" applyAlignment="1">
      <alignment horizontal="center" wrapText="1"/>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4"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79" fontId="14" fillId="0" borderId="18" xfId="44" applyNumberFormat="1" applyFont="1" applyFill="1" applyBorder="1" applyAlignment="1">
      <alignment horizontal="left"/>
    </xf>
    <xf numFmtId="179" fontId="14" fillId="0" borderId="26" xfId="44" applyNumberFormat="1" applyFont="1" applyFill="1" applyBorder="1" applyAlignment="1">
      <alignment horizontal="left"/>
    </xf>
    <xf numFmtId="179" fontId="14" fillId="0" borderId="27" xfId="44" applyNumberFormat="1" applyFont="1" applyFill="1" applyBorder="1" applyAlignment="1">
      <alignment horizontal="left"/>
    </xf>
    <xf numFmtId="179" fontId="14" fillId="0" borderId="23" xfId="44" applyNumberFormat="1" applyFont="1" applyFill="1" applyBorder="1" applyAlignment="1">
      <alignment horizontal="left"/>
    </xf>
    <xf numFmtId="179" fontId="14" fillId="0" borderId="28" xfId="44" applyNumberFormat="1" applyFont="1" applyFill="1" applyBorder="1" applyAlignment="1">
      <alignment horizontal="left"/>
    </xf>
    <xf numFmtId="179"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73934"/>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ributions/c.Holmes/a.Distributions/b.2017/j.Oct/e.Data/Holmes%20Cash%20Flow%20History%20Oct1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ributions/c.Holmes/a.Distributions/b.2017/j.Oct/e.Data/Holmes_Strats_Oct17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heck-Data"/>
      <sheetName val="Inputs"/>
      <sheetName val="Trustee Assets"/>
      <sheetName val="Waterfall - Trustees"/>
      <sheetName val="Ledgers - Trustees"/>
      <sheetName val="Distribution Analysis - Trustee"/>
      <sheetName val="Dynamic Analysis - Trustees"/>
      <sheetName val="Assets - Trustees"/>
      <sheetName val="Asset Performance - Trustees"/>
      <sheetName val="Flow Diagram - Trustees"/>
      <sheetName val="Dynamic Analysis - Trustee Wf"/>
      <sheetName val="Dynamic Analysis - Assets"/>
      <sheetName val="Dynamic Analysis - Assets (2)"/>
      <sheetName val="Waterfall - Funding"/>
      <sheetName val="Swaps - Funding"/>
      <sheetName val="Ledgers - Funding"/>
      <sheetName val="Dynamic Analysis - Funding"/>
      <sheetName val="Waterfall - Issuer"/>
      <sheetName val="Interco - Funding"/>
      <sheetName val="Notes - Issuer"/>
      <sheetName val="Ledgers - Issuer"/>
      <sheetName val="Flow - Issuer"/>
      <sheetName val="MSS forecast"/>
      <sheetName val="SECURITISATION MI"/>
      <sheetName val="CPR"/>
      <sheetName val="Sheet1"/>
    </sheetNames>
    <sheetDataSet>
      <sheetData sheetId="0"/>
      <sheetData sheetId="1">
        <row r="13">
          <cell r="D13">
            <v>4.4900000000000002E-2</v>
          </cell>
        </row>
        <row r="14">
          <cell r="D14">
            <v>42614</v>
          </cell>
        </row>
        <row r="15">
          <cell r="D15">
            <v>4.7399999999999998E-2</v>
          </cell>
        </row>
        <row r="16">
          <cell r="D16">
            <v>41185</v>
          </cell>
        </row>
      </sheetData>
      <sheetData sheetId="2"/>
      <sheetData sheetId="3">
        <row r="6">
          <cell r="A6"/>
          <cell r="B6"/>
          <cell r="C6" t="str">
            <v>Calculation Period End</v>
          </cell>
          <cell r="D6"/>
          <cell r="E6">
            <v>40999</v>
          </cell>
          <cell r="F6">
            <v>41029</v>
          </cell>
          <cell r="G6">
            <v>41060</v>
          </cell>
          <cell r="H6">
            <v>41090</v>
          </cell>
          <cell r="I6">
            <v>41121</v>
          </cell>
          <cell r="J6">
            <v>41152</v>
          </cell>
          <cell r="K6">
            <v>41182</v>
          </cell>
          <cell r="L6">
            <v>41213</v>
          </cell>
          <cell r="M6">
            <v>41243</v>
          </cell>
          <cell r="N6">
            <v>41274</v>
          </cell>
          <cell r="O6">
            <v>41305</v>
          </cell>
          <cell r="P6">
            <v>41333</v>
          </cell>
          <cell r="Q6">
            <v>41364</v>
          </cell>
          <cell r="R6">
            <v>41394</v>
          </cell>
          <cell r="S6">
            <v>41425</v>
          </cell>
          <cell r="T6">
            <v>41455</v>
          </cell>
          <cell r="U6">
            <v>41486</v>
          </cell>
          <cell r="V6">
            <v>41517</v>
          </cell>
          <cell r="W6">
            <v>41547</v>
          </cell>
          <cell r="X6">
            <v>41578</v>
          </cell>
          <cell r="Y6">
            <v>41608</v>
          </cell>
          <cell r="Z6">
            <v>41639</v>
          </cell>
          <cell r="AA6">
            <v>41670</v>
          </cell>
          <cell r="AB6">
            <v>41698</v>
          </cell>
          <cell r="AC6">
            <v>41729</v>
          </cell>
          <cell r="AD6">
            <v>41759</v>
          </cell>
          <cell r="AE6">
            <v>41790</v>
          </cell>
          <cell r="AF6">
            <v>41820</v>
          </cell>
          <cell r="AG6">
            <v>41851</v>
          </cell>
          <cell r="AH6">
            <v>41882</v>
          </cell>
          <cell r="AI6">
            <v>41912</v>
          </cell>
          <cell r="AJ6">
            <v>41943</v>
          </cell>
          <cell r="AK6">
            <v>41973</v>
          </cell>
          <cell r="AL6">
            <v>42004</v>
          </cell>
          <cell r="AM6">
            <v>42035</v>
          </cell>
          <cell r="AN6">
            <v>42063</v>
          </cell>
          <cell r="AO6">
            <v>42094</v>
          </cell>
          <cell r="AP6">
            <v>42124</v>
          </cell>
          <cell r="AQ6">
            <v>42155</v>
          </cell>
          <cell r="AR6">
            <v>42185</v>
          </cell>
          <cell r="AS6">
            <v>42216</v>
          </cell>
          <cell r="AT6">
            <v>42247</v>
          </cell>
          <cell r="AU6">
            <v>42277</v>
          </cell>
          <cell r="AV6">
            <v>42308</v>
          </cell>
          <cell r="AW6">
            <v>42338</v>
          </cell>
          <cell r="AX6">
            <v>42369</v>
          </cell>
          <cell r="AY6">
            <v>42400</v>
          </cell>
          <cell r="AZ6">
            <v>42429</v>
          </cell>
          <cell r="BA6">
            <v>42460</v>
          </cell>
          <cell r="BB6">
            <v>42490</v>
          </cell>
          <cell r="BC6">
            <v>42521</v>
          </cell>
          <cell r="BD6">
            <v>42551</v>
          </cell>
          <cell r="BE6">
            <v>42582</v>
          </cell>
          <cell r="BF6">
            <v>42613</v>
          </cell>
          <cell r="BG6">
            <v>42643</v>
          </cell>
          <cell r="BH6">
            <v>42674</v>
          </cell>
          <cell r="BI6">
            <v>42704</v>
          </cell>
          <cell r="BJ6">
            <v>42735</v>
          </cell>
          <cell r="BK6">
            <v>42766</v>
          </cell>
          <cell r="BL6">
            <v>42794</v>
          </cell>
          <cell r="BM6">
            <v>42825</v>
          </cell>
          <cell r="BN6">
            <v>42855</v>
          </cell>
          <cell r="BO6">
            <v>42886</v>
          </cell>
          <cell r="BP6">
            <v>42916</v>
          </cell>
          <cell r="BQ6">
            <v>42947</v>
          </cell>
          <cell r="BR6">
            <v>42978</v>
          </cell>
          <cell r="BS6">
            <v>43008</v>
          </cell>
          <cell r="BT6">
            <v>43039</v>
          </cell>
          <cell r="BU6"/>
          <cell r="BV6"/>
          <cell r="BW6"/>
          <cell r="BX6"/>
          <cell r="BY6"/>
          <cell r="BZ6"/>
          <cell r="CA6"/>
          <cell r="CB6"/>
          <cell r="CC6"/>
          <cell r="CD6"/>
          <cell r="CE6"/>
          <cell r="CF6"/>
          <cell r="CG6"/>
          <cell r="CH6"/>
          <cell r="CI6"/>
          <cell r="CJ6"/>
          <cell r="CK6"/>
          <cell r="CL6"/>
          <cell r="CM6"/>
          <cell r="CN6"/>
          <cell r="CO6"/>
          <cell r="CP6"/>
          <cell r="CQ6"/>
          <cell r="CR6"/>
          <cell r="CS6"/>
          <cell r="CT6"/>
          <cell r="CU6"/>
          <cell r="CV6"/>
          <cell r="CW6"/>
          <cell r="CX6"/>
          <cell r="CY6"/>
          <cell r="CZ6"/>
          <cell r="DA6"/>
          <cell r="DB6"/>
          <cell r="DC6"/>
          <cell r="DD6"/>
          <cell r="DE6"/>
          <cell r="DF6"/>
          <cell r="DG6"/>
          <cell r="DH6"/>
          <cell r="DI6"/>
          <cell r="DJ6"/>
          <cell r="DK6"/>
          <cell r="DL6"/>
          <cell r="DM6"/>
          <cell r="DN6"/>
          <cell r="DO6"/>
          <cell r="DP6"/>
          <cell r="DQ6"/>
          <cell r="DR6"/>
          <cell r="DS6"/>
          <cell r="DT6"/>
          <cell r="DU6"/>
          <cell r="DV6"/>
          <cell r="DW6"/>
          <cell r="DX6"/>
          <cell r="DY6"/>
          <cell r="DZ6"/>
          <cell r="EA6"/>
          <cell r="EB6"/>
          <cell r="EC6"/>
          <cell r="ED6"/>
          <cell r="EE6"/>
          <cell r="EF6"/>
          <cell r="EG6"/>
          <cell r="EH6"/>
          <cell r="EI6"/>
          <cell r="EJ6"/>
          <cell r="EK6"/>
          <cell r="EL6"/>
          <cell r="EM6"/>
          <cell r="EN6"/>
          <cell r="EO6"/>
          <cell r="EP6"/>
          <cell r="EQ6"/>
          <cell r="ER6"/>
          <cell r="ES6"/>
          <cell r="ET6"/>
          <cell r="EU6"/>
          <cell r="EV6"/>
          <cell r="EW6"/>
          <cell r="EX6"/>
          <cell r="EY6"/>
          <cell r="EZ6"/>
          <cell r="FA6"/>
        </row>
        <row r="7">
          <cell r="I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cell r="BN7"/>
          <cell r="BO7"/>
          <cell r="BP7"/>
          <cell r="BQ7"/>
          <cell r="BR7"/>
          <cell r="BS7"/>
          <cell r="BT7"/>
        </row>
        <row r="8">
          <cell r="I8"/>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cell r="BJ8"/>
          <cell r="BK8"/>
          <cell r="BL8"/>
          <cell r="BM8"/>
          <cell r="BN8"/>
          <cell r="BO8"/>
          <cell r="BP8"/>
          <cell r="BQ8"/>
          <cell r="BR8"/>
          <cell r="BS8"/>
          <cell r="BT8"/>
        </row>
        <row r="9">
          <cell r="BF9" t="str">
            <v>OK</v>
          </cell>
          <cell r="BG9" t="str">
            <v>CHECK</v>
          </cell>
          <cell r="BH9" t="str">
            <v>OK</v>
          </cell>
          <cell r="BI9" t="str">
            <v>CHECK</v>
          </cell>
          <cell r="BJ9" t="str">
            <v>CHECK</v>
          </cell>
          <cell r="BK9" t="str">
            <v>CHECK</v>
          </cell>
          <cell r="BL9" t="str">
            <v>CHECK</v>
          </cell>
          <cell r="BM9" t="str">
            <v>CHECK</v>
          </cell>
          <cell r="BN9" t="str">
            <v>CHECK</v>
          </cell>
          <cell r="BO9" t="str">
            <v>CHECK</v>
          </cell>
          <cell r="BP9" t="str">
            <v>CHECK</v>
          </cell>
          <cell r="BQ9" t="str">
            <v>CHECK</v>
          </cell>
          <cell r="BR9" t="str">
            <v>CHECK</v>
          </cell>
          <cell r="BS9" t="str">
            <v>CHECK</v>
          </cell>
          <cell r="BT9" t="str">
            <v>CHECK</v>
          </cell>
        </row>
        <row r="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row>
        <row r="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cell r="BP12"/>
          <cell r="BQ12"/>
          <cell r="BR12"/>
          <cell r="BS12"/>
          <cell r="BT12"/>
        </row>
        <row r="14">
          <cell r="I14"/>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v>869</v>
          </cell>
          <cell r="BD14">
            <v>847</v>
          </cell>
          <cell r="BE14">
            <v>876</v>
          </cell>
          <cell r="BF14">
            <v>894</v>
          </cell>
          <cell r="BG14">
            <v>899</v>
          </cell>
          <cell r="BH14">
            <v>913</v>
          </cell>
          <cell r="BI14">
            <v>918</v>
          </cell>
          <cell r="BJ14">
            <v>913</v>
          </cell>
          <cell r="BK14">
            <v>927</v>
          </cell>
          <cell r="BL14">
            <v>929</v>
          </cell>
          <cell r="BM14">
            <v>945</v>
          </cell>
          <cell r="BN14">
            <v>963</v>
          </cell>
          <cell r="BO14">
            <v>973</v>
          </cell>
          <cell r="BP14">
            <v>986</v>
          </cell>
          <cell r="BQ14">
            <v>1000</v>
          </cell>
          <cell r="BR14">
            <v>999</v>
          </cell>
          <cell r="BS14">
            <v>988</v>
          </cell>
          <cell r="BT14">
            <v>991</v>
          </cell>
        </row>
        <row r="15">
          <cell r="I15">
            <v>40752</v>
          </cell>
          <cell r="J15">
            <v>40379</v>
          </cell>
          <cell r="K15">
            <v>39957</v>
          </cell>
          <cell r="L15">
            <v>39511</v>
          </cell>
          <cell r="M15">
            <v>41050</v>
          </cell>
          <cell r="N15">
            <v>40740</v>
          </cell>
          <cell r="O15">
            <v>40426</v>
          </cell>
          <cell r="P15">
            <v>40128</v>
          </cell>
          <cell r="Q15">
            <v>39913</v>
          </cell>
          <cell r="R15">
            <v>39318</v>
          </cell>
          <cell r="S15">
            <v>42059</v>
          </cell>
          <cell r="T15">
            <v>41640</v>
          </cell>
          <cell r="U15">
            <v>41220</v>
          </cell>
          <cell r="V15">
            <v>40787</v>
          </cell>
          <cell r="W15">
            <v>40395</v>
          </cell>
          <cell r="X15">
            <v>39893</v>
          </cell>
          <cell r="Y15">
            <v>39540</v>
          </cell>
          <cell r="Z15">
            <v>39235</v>
          </cell>
          <cell r="AA15">
            <v>38843</v>
          </cell>
          <cell r="AB15">
            <v>37763</v>
          </cell>
          <cell r="AC15">
            <v>37370</v>
          </cell>
          <cell r="AD15">
            <v>36989</v>
          </cell>
          <cell r="AE15">
            <v>36547</v>
          </cell>
          <cell r="AF15">
            <v>36153</v>
          </cell>
          <cell r="AG15">
            <v>35681</v>
          </cell>
          <cell r="AH15">
            <v>35255</v>
          </cell>
          <cell r="AI15">
            <v>34833</v>
          </cell>
          <cell r="AJ15">
            <v>34417</v>
          </cell>
          <cell r="AK15">
            <v>34094</v>
          </cell>
          <cell r="AL15">
            <v>33810</v>
          </cell>
          <cell r="AM15">
            <v>33569</v>
          </cell>
          <cell r="AN15">
            <v>33281</v>
          </cell>
          <cell r="AO15">
            <v>32970</v>
          </cell>
          <cell r="AP15">
            <v>32685</v>
          </cell>
          <cell r="AQ15">
            <v>32344</v>
          </cell>
          <cell r="AR15">
            <v>32000</v>
          </cell>
          <cell r="AS15">
            <v>31444</v>
          </cell>
          <cell r="AT15">
            <v>31776</v>
          </cell>
          <cell r="AU15">
            <v>31385</v>
          </cell>
          <cell r="AV15">
            <v>30988</v>
          </cell>
          <cell r="AW15">
            <v>30673</v>
          </cell>
          <cell r="AX15">
            <v>30357</v>
          </cell>
          <cell r="AY15">
            <v>30066</v>
          </cell>
          <cell r="AZ15">
            <v>29734</v>
          </cell>
          <cell r="BA15">
            <v>29310</v>
          </cell>
          <cell r="BB15">
            <v>28961</v>
          </cell>
          <cell r="BC15">
            <v>27828</v>
          </cell>
          <cell r="BD15">
            <v>25225</v>
          </cell>
          <cell r="BE15">
            <v>24925</v>
          </cell>
          <cell r="BF15">
            <v>24609</v>
          </cell>
          <cell r="BG15">
            <v>24143</v>
          </cell>
          <cell r="BH15">
            <v>23972</v>
          </cell>
          <cell r="BI15">
            <v>23692</v>
          </cell>
          <cell r="BJ15">
            <v>23460</v>
          </cell>
          <cell r="BK15">
            <v>23173</v>
          </cell>
          <cell r="BL15">
            <v>22940</v>
          </cell>
          <cell r="BM15">
            <v>22628</v>
          </cell>
          <cell r="BN15">
            <v>22386</v>
          </cell>
          <cell r="BO15">
            <v>22032</v>
          </cell>
          <cell r="BP15">
            <v>21653</v>
          </cell>
          <cell r="BQ15">
            <v>21271</v>
          </cell>
          <cell r="BR15">
            <v>20942</v>
          </cell>
          <cell r="BS15">
            <v>20639</v>
          </cell>
          <cell r="BT15">
            <v>20325</v>
          </cell>
        </row>
        <row r="16">
          <cell r="I16">
            <v>39738</v>
          </cell>
          <cell r="J16">
            <v>39047</v>
          </cell>
          <cell r="K16">
            <v>38346</v>
          </cell>
          <cell r="L16">
            <v>37605</v>
          </cell>
          <cell r="M16">
            <v>39258</v>
          </cell>
          <cell r="N16">
            <v>38585</v>
          </cell>
          <cell r="O16">
            <v>37994</v>
          </cell>
          <cell r="P16">
            <v>37375</v>
          </cell>
          <cell r="Q16">
            <v>36635</v>
          </cell>
          <cell r="R16">
            <v>35776</v>
          </cell>
          <cell r="S16">
            <v>40462</v>
          </cell>
          <cell r="T16">
            <v>39472</v>
          </cell>
          <cell r="U16">
            <v>38429</v>
          </cell>
          <cell r="V16">
            <v>37614</v>
          </cell>
          <cell r="W16">
            <v>36854</v>
          </cell>
          <cell r="X16">
            <v>36114</v>
          </cell>
          <cell r="Y16">
            <v>35457</v>
          </cell>
          <cell r="Z16">
            <v>34764</v>
          </cell>
          <cell r="AA16">
            <v>34182</v>
          </cell>
          <cell r="AB16">
            <v>32540</v>
          </cell>
          <cell r="AC16">
            <v>31890</v>
          </cell>
          <cell r="AD16">
            <v>31240</v>
          </cell>
          <cell r="AE16">
            <v>30642</v>
          </cell>
          <cell r="AF16">
            <v>29980</v>
          </cell>
          <cell r="AG16">
            <v>29157</v>
          </cell>
          <cell r="AH16">
            <v>28456</v>
          </cell>
          <cell r="AI16">
            <v>27837</v>
          </cell>
          <cell r="AJ16">
            <v>27184</v>
          </cell>
          <cell r="AK16">
            <v>26682</v>
          </cell>
          <cell r="AL16">
            <v>26211</v>
          </cell>
          <cell r="AM16">
            <v>25802</v>
          </cell>
          <cell r="AN16">
            <v>25417</v>
          </cell>
          <cell r="AO16">
            <v>24954</v>
          </cell>
          <cell r="AP16">
            <v>24592</v>
          </cell>
          <cell r="AQ16">
            <v>24177</v>
          </cell>
          <cell r="AR16">
            <v>23705</v>
          </cell>
          <cell r="AS16">
            <v>22719</v>
          </cell>
          <cell r="AT16">
            <v>22196</v>
          </cell>
          <cell r="AU16">
            <v>21794</v>
          </cell>
          <cell r="AV16">
            <v>21380</v>
          </cell>
          <cell r="AW16">
            <v>20930</v>
          </cell>
          <cell r="AX16">
            <v>20615</v>
          </cell>
          <cell r="AY16">
            <v>20265</v>
          </cell>
          <cell r="AZ16">
            <v>19888</v>
          </cell>
          <cell r="BA16">
            <v>19435</v>
          </cell>
          <cell r="BB16">
            <v>19087</v>
          </cell>
          <cell r="BC16">
            <v>18703</v>
          </cell>
          <cell r="BD16">
            <v>18072</v>
          </cell>
          <cell r="BE16">
            <v>17702</v>
          </cell>
          <cell r="BF16">
            <v>17419</v>
          </cell>
          <cell r="BG16">
            <v>16949</v>
          </cell>
          <cell r="BH16">
            <v>16718</v>
          </cell>
          <cell r="BI16">
            <v>16367</v>
          </cell>
          <cell r="BJ16">
            <v>16056</v>
          </cell>
          <cell r="BK16">
            <v>15749</v>
          </cell>
          <cell r="BL16">
            <v>15413</v>
          </cell>
          <cell r="BM16">
            <v>15100</v>
          </cell>
          <cell r="BN16">
            <v>14802</v>
          </cell>
          <cell r="BO16">
            <v>14426</v>
          </cell>
          <cell r="BP16">
            <v>14088</v>
          </cell>
          <cell r="BQ16">
            <v>13724</v>
          </cell>
          <cell r="BR16">
            <v>13385</v>
          </cell>
          <cell r="BS16">
            <v>13044</v>
          </cell>
          <cell r="BT16">
            <v>12713</v>
          </cell>
        </row>
        <row r="17">
          <cell r="I17">
            <v>27447</v>
          </cell>
          <cell r="J17">
            <v>26911</v>
          </cell>
          <cell r="K17">
            <v>26371</v>
          </cell>
          <cell r="L17">
            <v>25833</v>
          </cell>
          <cell r="M17">
            <v>27032</v>
          </cell>
          <cell r="N17">
            <v>26505</v>
          </cell>
          <cell r="O17">
            <v>26011</v>
          </cell>
          <cell r="P17">
            <v>25498</v>
          </cell>
          <cell r="Q17">
            <v>24939</v>
          </cell>
          <cell r="R17">
            <v>24333</v>
          </cell>
          <cell r="S17">
            <v>27963</v>
          </cell>
          <cell r="T17">
            <v>27249</v>
          </cell>
          <cell r="U17">
            <v>26480</v>
          </cell>
          <cell r="V17">
            <v>25822</v>
          </cell>
          <cell r="W17">
            <v>25202</v>
          </cell>
          <cell r="X17">
            <v>24634</v>
          </cell>
          <cell r="Y17">
            <v>24061</v>
          </cell>
          <cell r="Z17">
            <v>23511</v>
          </cell>
          <cell r="AA17">
            <v>23060</v>
          </cell>
          <cell r="AB17">
            <v>21773</v>
          </cell>
          <cell r="AC17">
            <v>21264</v>
          </cell>
          <cell r="AD17">
            <v>20717</v>
          </cell>
          <cell r="AE17">
            <v>20271</v>
          </cell>
          <cell r="AF17">
            <v>19728</v>
          </cell>
          <cell r="AG17">
            <v>19131</v>
          </cell>
          <cell r="AH17">
            <v>18535</v>
          </cell>
          <cell r="AI17">
            <v>18033</v>
          </cell>
          <cell r="AJ17">
            <v>17579</v>
          </cell>
          <cell r="AK17">
            <v>17176</v>
          </cell>
          <cell r="AL17">
            <v>16840</v>
          </cell>
          <cell r="AM17">
            <v>16515</v>
          </cell>
          <cell r="AN17">
            <v>16193</v>
          </cell>
          <cell r="AO17">
            <v>15865</v>
          </cell>
          <cell r="AP17">
            <v>15592</v>
          </cell>
          <cell r="AQ17">
            <v>15271</v>
          </cell>
          <cell r="AR17">
            <v>15001</v>
          </cell>
          <cell r="AS17">
            <v>14284</v>
          </cell>
          <cell r="AT17">
            <v>13891</v>
          </cell>
          <cell r="AU17">
            <v>13580</v>
          </cell>
          <cell r="AV17">
            <v>13295</v>
          </cell>
          <cell r="AW17">
            <v>12987</v>
          </cell>
          <cell r="AX17">
            <v>12728</v>
          </cell>
          <cell r="AY17">
            <v>12486</v>
          </cell>
          <cell r="AZ17">
            <v>12197</v>
          </cell>
          <cell r="BA17">
            <v>11891</v>
          </cell>
          <cell r="BB17">
            <v>11670</v>
          </cell>
          <cell r="BC17">
            <v>11432</v>
          </cell>
          <cell r="BD17">
            <v>11305</v>
          </cell>
          <cell r="BE17">
            <v>11079</v>
          </cell>
          <cell r="BF17">
            <v>10817</v>
          </cell>
          <cell r="BG17">
            <v>10530</v>
          </cell>
          <cell r="BH17">
            <v>10350</v>
          </cell>
          <cell r="BI17">
            <v>10112</v>
          </cell>
          <cell r="BJ17">
            <v>9905</v>
          </cell>
          <cell r="BK17">
            <v>9759</v>
          </cell>
          <cell r="BL17">
            <v>9575</v>
          </cell>
          <cell r="BM17">
            <v>9366</v>
          </cell>
          <cell r="BN17">
            <v>9148</v>
          </cell>
          <cell r="BO17">
            <v>8968</v>
          </cell>
          <cell r="BP17">
            <v>8744</v>
          </cell>
          <cell r="BQ17">
            <v>8535</v>
          </cell>
          <cell r="BR17">
            <v>8302</v>
          </cell>
          <cell r="BS17">
            <v>8119</v>
          </cell>
          <cell r="BT17">
            <v>7903</v>
          </cell>
        </row>
        <row r="18">
          <cell r="I18">
            <v>15214</v>
          </cell>
          <cell r="J18">
            <v>14905</v>
          </cell>
          <cell r="K18">
            <v>14622</v>
          </cell>
          <cell r="L18">
            <v>14290</v>
          </cell>
          <cell r="M18">
            <v>15044</v>
          </cell>
          <cell r="N18">
            <v>14753</v>
          </cell>
          <cell r="O18">
            <v>14463</v>
          </cell>
          <cell r="P18">
            <v>14190</v>
          </cell>
          <cell r="Q18">
            <v>13832</v>
          </cell>
          <cell r="R18">
            <v>13528</v>
          </cell>
          <cell r="S18">
            <v>15756</v>
          </cell>
          <cell r="T18">
            <v>15305</v>
          </cell>
          <cell r="U18">
            <v>14905</v>
          </cell>
          <cell r="V18">
            <v>14478</v>
          </cell>
          <cell r="W18">
            <v>14155</v>
          </cell>
          <cell r="X18">
            <v>13817</v>
          </cell>
          <cell r="Y18">
            <v>13492</v>
          </cell>
          <cell r="Z18">
            <v>13239</v>
          </cell>
          <cell r="AA18">
            <v>12932</v>
          </cell>
          <cell r="AB18">
            <v>12195</v>
          </cell>
          <cell r="AC18">
            <v>11907</v>
          </cell>
          <cell r="AD18">
            <v>11583</v>
          </cell>
          <cell r="AE18">
            <v>11290</v>
          </cell>
          <cell r="AF18">
            <v>10992</v>
          </cell>
          <cell r="AG18">
            <v>10630</v>
          </cell>
          <cell r="AH18">
            <v>10289</v>
          </cell>
          <cell r="AI18">
            <v>10047</v>
          </cell>
          <cell r="AJ18">
            <v>9785</v>
          </cell>
          <cell r="AK18">
            <v>9537</v>
          </cell>
          <cell r="AL18">
            <v>9323</v>
          </cell>
          <cell r="AM18">
            <v>9139</v>
          </cell>
          <cell r="AN18">
            <v>8987</v>
          </cell>
          <cell r="AO18">
            <v>8799</v>
          </cell>
          <cell r="AP18">
            <v>8625</v>
          </cell>
          <cell r="AQ18">
            <v>8444</v>
          </cell>
          <cell r="AR18">
            <v>8264</v>
          </cell>
          <cell r="AS18">
            <v>7896</v>
          </cell>
          <cell r="AT18">
            <v>7703</v>
          </cell>
          <cell r="AU18">
            <v>7512</v>
          </cell>
          <cell r="AV18">
            <v>7282</v>
          </cell>
          <cell r="AW18">
            <v>7124</v>
          </cell>
          <cell r="AX18">
            <v>6980</v>
          </cell>
          <cell r="AY18">
            <v>6861</v>
          </cell>
          <cell r="AZ18">
            <v>6718</v>
          </cell>
          <cell r="BA18">
            <v>6509</v>
          </cell>
          <cell r="BB18">
            <v>6375</v>
          </cell>
          <cell r="BC18">
            <v>6221</v>
          </cell>
          <cell r="BD18">
            <v>6183</v>
          </cell>
          <cell r="BE18">
            <v>6055</v>
          </cell>
          <cell r="BF18">
            <v>5924</v>
          </cell>
          <cell r="BG18">
            <v>5763</v>
          </cell>
          <cell r="BH18">
            <v>5677</v>
          </cell>
          <cell r="BI18">
            <v>5569</v>
          </cell>
          <cell r="BJ18">
            <v>5461</v>
          </cell>
          <cell r="BK18">
            <v>5365</v>
          </cell>
          <cell r="BL18">
            <v>5256</v>
          </cell>
          <cell r="BM18">
            <v>5131</v>
          </cell>
          <cell r="BN18">
            <v>5040</v>
          </cell>
          <cell r="BO18">
            <v>4933</v>
          </cell>
          <cell r="BP18">
            <v>4826</v>
          </cell>
          <cell r="BQ18">
            <v>4702</v>
          </cell>
          <cell r="BR18">
            <v>4570</v>
          </cell>
          <cell r="BS18">
            <v>4443</v>
          </cell>
          <cell r="BT18">
            <v>4326</v>
          </cell>
        </row>
        <row r="19">
          <cell r="I19">
            <v>7219</v>
          </cell>
          <cell r="J19">
            <v>7050</v>
          </cell>
          <cell r="K19">
            <v>6872</v>
          </cell>
          <cell r="L19">
            <v>6721</v>
          </cell>
          <cell r="M19">
            <v>7097</v>
          </cell>
          <cell r="N19">
            <v>6943</v>
          </cell>
          <cell r="O19">
            <v>6794</v>
          </cell>
          <cell r="P19">
            <v>6669</v>
          </cell>
          <cell r="Q19">
            <v>6526</v>
          </cell>
          <cell r="R19">
            <v>6376</v>
          </cell>
          <cell r="S19">
            <v>7371</v>
          </cell>
          <cell r="T19">
            <v>7209</v>
          </cell>
          <cell r="U19">
            <v>7001</v>
          </cell>
          <cell r="V19">
            <v>6821</v>
          </cell>
          <cell r="W19">
            <v>6633</v>
          </cell>
          <cell r="X19">
            <v>6455</v>
          </cell>
          <cell r="Y19">
            <v>6300</v>
          </cell>
          <cell r="Z19">
            <v>6178</v>
          </cell>
          <cell r="AA19">
            <v>6064</v>
          </cell>
          <cell r="AB19">
            <v>5675</v>
          </cell>
          <cell r="AC19">
            <v>5547</v>
          </cell>
          <cell r="AD19">
            <v>5414</v>
          </cell>
          <cell r="AE19">
            <v>5301</v>
          </cell>
          <cell r="AF19">
            <v>5155</v>
          </cell>
          <cell r="AG19">
            <v>5021</v>
          </cell>
          <cell r="AH19">
            <v>4881</v>
          </cell>
          <cell r="AI19">
            <v>4756</v>
          </cell>
          <cell r="AJ19">
            <v>4618</v>
          </cell>
          <cell r="AK19">
            <v>4508</v>
          </cell>
          <cell r="AL19">
            <v>4420</v>
          </cell>
          <cell r="AM19">
            <v>4348</v>
          </cell>
          <cell r="AN19">
            <v>4250</v>
          </cell>
          <cell r="AO19">
            <v>4145</v>
          </cell>
          <cell r="AP19">
            <v>4067</v>
          </cell>
          <cell r="AQ19">
            <v>3994</v>
          </cell>
          <cell r="AR19">
            <v>3886</v>
          </cell>
          <cell r="AS19">
            <v>3672</v>
          </cell>
          <cell r="AT19">
            <v>3577</v>
          </cell>
          <cell r="AU19">
            <v>3488</v>
          </cell>
          <cell r="AV19">
            <v>3394</v>
          </cell>
          <cell r="AW19">
            <v>3331</v>
          </cell>
          <cell r="AX19">
            <v>3246</v>
          </cell>
          <cell r="AY19">
            <v>3195</v>
          </cell>
          <cell r="AZ19">
            <v>3143</v>
          </cell>
          <cell r="BA19">
            <v>3082</v>
          </cell>
          <cell r="BB19">
            <v>3009</v>
          </cell>
          <cell r="BC19">
            <v>2945</v>
          </cell>
          <cell r="BD19">
            <v>2923</v>
          </cell>
          <cell r="BE19">
            <v>2862</v>
          </cell>
          <cell r="BF19">
            <v>2802</v>
          </cell>
          <cell r="BG19">
            <v>2718</v>
          </cell>
          <cell r="BH19">
            <v>2670</v>
          </cell>
          <cell r="BI19">
            <v>2618</v>
          </cell>
          <cell r="BJ19">
            <v>2559</v>
          </cell>
          <cell r="BK19">
            <v>2517</v>
          </cell>
          <cell r="BL19">
            <v>2486</v>
          </cell>
          <cell r="BM19">
            <v>2448</v>
          </cell>
          <cell r="BN19">
            <v>2389</v>
          </cell>
          <cell r="BO19">
            <v>2318</v>
          </cell>
          <cell r="BP19">
            <v>2275</v>
          </cell>
          <cell r="BQ19">
            <v>2239</v>
          </cell>
          <cell r="BR19">
            <v>2186</v>
          </cell>
          <cell r="BS19">
            <v>2131</v>
          </cell>
          <cell r="BT19">
            <v>2098</v>
          </cell>
        </row>
        <row r="20">
          <cell r="I20">
            <v>3246</v>
          </cell>
          <cell r="J20">
            <v>3169</v>
          </cell>
          <cell r="K20">
            <v>3112</v>
          </cell>
          <cell r="L20">
            <v>3050</v>
          </cell>
          <cell r="M20">
            <v>3264</v>
          </cell>
          <cell r="N20">
            <v>3191</v>
          </cell>
          <cell r="O20">
            <v>3126</v>
          </cell>
          <cell r="P20">
            <v>3063</v>
          </cell>
          <cell r="Q20">
            <v>2989</v>
          </cell>
          <cell r="R20">
            <v>2916</v>
          </cell>
          <cell r="S20">
            <v>3443</v>
          </cell>
          <cell r="T20">
            <v>3334</v>
          </cell>
          <cell r="U20">
            <v>3241</v>
          </cell>
          <cell r="V20">
            <v>3179</v>
          </cell>
          <cell r="W20">
            <v>3108</v>
          </cell>
          <cell r="X20">
            <v>3039</v>
          </cell>
          <cell r="Y20">
            <v>2979</v>
          </cell>
          <cell r="Z20">
            <v>2896</v>
          </cell>
          <cell r="AA20">
            <v>2821</v>
          </cell>
          <cell r="AB20">
            <v>2663</v>
          </cell>
          <cell r="AC20">
            <v>2614</v>
          </cell>
          <cell r="AD20">
            <v>2552</v>
          </cell>
          <cell r="AE20">
            <v>2473</v>
          </cell>
          <cell r="AF20">
            <v>2405</v>
          </cell>
          <cell r="AG20">
            <v>2330</v>
          </cell>
          <cell r="AH20">
            <v>2279</v>
          </cell>
          <cell r="AI20">
            <v>2213</v>
          </cell>
          <cell r="AJ20">
            <v>2171</v>
          </cell>
          <cell r="AK20">
            <v>2134</v>
          </cell>
          <cell r="AL20">
            <v>2097</v>
          </cell>
          <cell r="AM20">
            <v>2056</v>
          </cell>
          <cell r="AN20">
            <v>2030</v>
          </cell>
          <cell r="AO20">
            <v>2008</v>
          </cell>
          <cell r="AP20">
            <v>1959</v>
          </cell>
          <cell r="AQ20">
            <v>1912</v>
          </cell>
          <cell r="AR20">
            <v>1872</v>
          </cell>
          <cell r="AS20">
            <v>1783</v>
          </cell>
          <cell r="AT20">
            <v>1731</v>
          </cell>
          <cell r="AU20">
            <v>1686</v>
          </cell>
          <cell r="AV20">
            <v>1664</v>
          </cell>
          <cell r="AW20">
            <v>1623</v>
          </cell>
          <cell r="AX20">
            <v>1602</v>
          </cell>
          <cell r="AY20">
            <v>1583</v>
          </cell>
          <cell r="AZ20">
            <v>1531</v>
          </cell>
          <cell r="BA20">
            <v>1479</v>
          </cell>
          <cell r="BB20">
            <v>1457</v>
          </cell>
          <cell r="BC20">
            <v>1438</v>
          </cell>
          <cell r="BD20">
            <v>1438</v>
          </cell>
          <cell r="BE20">
            <v>1408</v>
          </cell>
          <cell r="BF20">
            <v>1381</v>
          </cell>
          <cell r="BG20">
            <v>1342</v>
          </cell>
          <cell r="BH20">
            <v>1327</v>
          </cell>
          <cell r="BI20">
            <v>1301</v>
          </cell>
          <cell r="BJ20">
            <v>1285</v>
          </cell>
          <cell r="BK20">
            <v>1262</v>
          </cell>
          <cell r="BL20">
            <v>1237</v>
          </cell>
          <cell r="BM20">
            <v>1204</v>
          </cell>
          <cell r="BN20">
            <v>1186</v>
          </cell>
          <cell r="BO20">
            <v>1164</v>
          </cell>
          <cell r="BP20">
            <v>1143</v>
          </cell>
          <cell r="BQ20">
            <v>1119</v>
          </cell>
          <cell r="BR20">
            <v>1103</v>
          </cell>
          <cell r="BS20">
            <v>1075</v>
          </cell>
          <cell r="BT20">
            <v>1040</v>
          </cell>
        </row>
        <row r="21">
          <cell r="I21">
            <v>1777</v>
          </cell>
          <cell r="J21">
            <v>1759</v>
          </cell>
          <cell r="K21">
            <v>1731</v>
          </cell>
          <cell r="L21">
            <v>1695</v>
          </cell>
          <cell r="M21">
            <v>1821</v>
          </cell>
          <cell r="N21">
            <v>1793</v>
          </cell>
          <cell r="O21">
            <v>1764</v>
          </cell>
          <cell r="P21">
            <v>1726</v>
          </cell>
          <cell r="Q21">
            <v>1691</v>
          </cell>
          <cell r="R21">
            <v>1647</v>
          </cell>
          <cell r="S21">
            <v>1899</v>
          </cell>
          <cell r="T21">
            <v>1858</v>
          </cell>
          <cell r="U21">
            <v>1818</v>
          </cell>
          <cell r="V21">
            <v>1756</v>
          </cell>
          <cell r="W21">
            <v>1719</v>
          </cell>
          <cell r="X21">
            <v>1685</v>
          </cell>
          <cell r="Y21">
            <v>1653</v>
          </cell>
          <cell r="Z21">
            <v>1603</v>
          </cell>
          <cell r="AA21">
            <v>1580</v>
          </cell>
          <cell r="AB21">
            <v>1491</v>
          </cell>
          <cell r="AC21">
            <v>1459</v>
          </cell>
          <cell r="AD21">
            <v>1418</v>
          </cell>
          <cell r="AE21">
            <v>1378</v>
          </cell>
          <cell r="AF21">
            <v>1339</v>
          </cell>
          <cell r="AG21">
            <v>1301</v>
          </cell>
          <cell r="AH21">
            <v>1265</v>
          </cell>
          <cell r="AI21">
            <v>1246</v>
          </cell>
          <cell r="AJ21">
            <v>1224</v>
          </cell>
          <cell r="AK21">
            <v>1212</v>
          </cell>
          <cell r="AL21">
            <v>1186</v>
          </cell>
          <cell r="AM21">
            <v>1196</v>
          </cell>
          <cell r="AN21">
            <v>1183</v>
          </cell>
          <cell r="AO21">
            <v>1153</v>
          </cell>
          <cell r="AP21">
            <v>1136</v>
          </cell>
          <cell r="AQ21">
            <v>1110</v>
          </cell>
          <cell r="AR21">
            <v>1091</v>
          </cell>
          <cell r="AS21">
            <v>1015</v>
          </cell>
          <cell r="AT21">
            <v>993</v>
          </cell>
          <cell r="AU21">
            <v>969</v>
          </cell>
          <cell r="AV21">
            <v>947</v>
          </cell>
          <cell r="AW21">
            <v>929</v>
          </cell>
          <cell r="AX21">
            <v>909</v>
          </cell>
          <cell r="AY21">
            <v>899</v>
          </cell>
          <cell r="AZ21">
            <v>887</v>
          </cell>
          <cell r="BA21">
            <v>869</v>
          </cell>
          <cell r="BB21">
            <v>854</v>
          </cell>
          <cell r="BC21">
            <v>839</v>
          </cell>
          <cell r="BD21">
            <v>832</v>
          </cell>
          <cell r="BE21">
            <v>815</v>
          </cell>
          <cell r="BF21">
            <v>796</v>
          </cell>
          <cell r="BG21">
            <v>782</v>
          </cell>
          <cell r="BH21">
            <v>759</v>
          </cell>
          <cell r="BI21">
            <v>745</v>
          </cell>
          <cell r="BJ21">
            <v>728</v>
          </cell>
          <cell r="BK21">
            <v>711</v>
          </cell>
          <cell r="BL21">
            <v>701</v>
          </cell>
          <cell r="BM21">
            <v>688</v>
          </cell>
          <cell r="BN21">
            <v>670</v>
          </cell>
          <cell r="BO21">
            <v>667</v>
          </cell>
          <cell r="BP21">
            <v>651</v>
          </cell>
          <cell r="BQ21">
            <v>643</v>
          </cell>
          <cell r="BR21">
            <v>634</v>
          </cell>
          <cell r="BS21">
            <v>615</v>
          </cell>
          <cell r="BT21">
            <v>603</v>
          </cell>
        </row>
        <row r="22">
          <cell r="I22">
            <v>965</v>
          </cell>
          <cell r="J22">
            <v>946</v>
          </cell>
          <cell r="K22">
            <v>927</v>
          </cell>
          <cell r="L22">
            <v>918</v>
          </cell>
          <cell r="M22">
            <v>1010</v>
          </cell>
          <cell r="N22">
            <v>989</v>
          </cell>
          <cell r="O22">
            <v>967</v>
          </cell>
          <cell r="P22">
            <v>941</v>
          </cell>
          <cell r="Q22">
            <v>919</v>
          </cell>
          <cell r="R22">
            <v>882</v>
          </cell>
          <cell r="S22">
            <v>1032</v>
          </cell>
          <cell r="T22">
            <v>996</v>
          </cell>
          <cell r="U22">
            <v>970</v>
          </cell>
          <cell r="V22">
            <v>952</v>
          </cell>
          <cell r="W22">
            <v>922</v>
          </cell>
          <cell r="X22">
            <v>901</v>
          </cell>
          <cell r="Y22">
            <v>883</v>
          </cell>
          <cell r="Z22">
            <v>877</v>
          </cell>
          <cell r="AA22">
            <v>863</v>
          </cell>
          <cell r="AB22">
            <v>825</v>
          </cell>
          <cell r="AC22">
            <v>799</v>
          </cell>
          <cell r="AD22">
            <v>782</v>
          </cell>
          <cell r="AE22">
            <v>771</v>
          </cell>
          <cell r="AF22">
            <v>757</v>
          </cell>
          <cell r="AG22">
            <v>729</v>
          </cell>
          <cell r="AH22">
            <v>708</v>
          </cell>
          <cell r="AI22">
            <v>685</v>
          </cell>
          <cell r="AJ22">
            <v>667</v>
          </cell>
          <cell r="AK22">
            <v>655</v>
          </cell>
          <cell r="AL22">
            <v>645</v>
          </cell>
          <cell r="AM22">
            <v>641</v>
          </cell>
          <cell r="AN22">
            <v>632</v>
          </cell>
          <cell r="AO22">
            <v>620</v>
          </cell>
          <cell r="AP22">
            <v>605</v>
          </cell>
          <cell r="AQ22">
            <v>607</v>
          </cell>
          <cell r="AR22">
            <v>601</v>
          </cell>
          <cell r="AS22">
            <v>566</v>
          </cell>
          <cell r="AT22">
            <v>558</v>
          </cell>
          <cell r="AU22">
            <v>546</v>
          </cell>
          <cell r="AV22">
            <v>535</v>
          </cell>
          <cell r="AW22">
            <v>526</v>
          </cell>
          <cell r="AX22">
            <v>525</v>
          </cell>
          <cell r="AY22">
            <v>520</v>
          </cell>
          <cell r="AZ22">
            <v>511</v>
          </cell>
          <cell r="BA22">
            <v>502</v>
          </cell>
          <cell r="BB22">
            <v>491</v>
          </cell>
          <cell r="BC22">
            <v>483</v>
          </cell>
          <cell r="BD22">
            <v>488</v>
          </cell>
          <cell r="BE22">
            <v>487</v>
          </cell>
          <cell r="BF22">
            <v>485</v>
          </cell>
          <cell r="BG22">
            <v>469</v>
          </cell>
          <cell r="BH22">
            <v>458</v>
          </cell>
          <cell r="BI22">
            <v>456</v>
          </cell>
          <cell r="BJ22">
            <v>454</v>
          </cell>
          <cell r="BK22">
            <v>449</v>
          </cell>
          <cell r="BL22">
            <v>443</v>
          </cell>
          <cell r="BM22">
            <v>431</v>
          </cell>
          <cell r="BN22">
            <v>432</v>
          </cell>
          <cell r="BO22">
            <v>422</v>
          </cell>
          <cell r="BP22">
            <v>418</v>
          </cell>
          <cell r="BQ22">
            <v>395</v>
          </cell>
          <cell r="BR22">
            <v>384</v>
          </cell>
          <cell r="BS22">
            <v>379</v>
          </cell>
          <cell r="BT22">
            <v>373</v>
          </cell>
        </row>
        <row r="23">
          <cell r="I23">
            <v>627</v>
          </cell>
          <cell r="J23">
            <v>617</v>
          </cell>
          <cell r="K23">
            <v>603</v>
          </cell>
          <cell r="L23">
            <v>587</v>
          </cell>
          <cell r="M23">
            <v>638</v>
          </cell>
          <cell r="N23">
            <v>620</v>
          </cell>
          <cell r="O23">
            <v>597</v>
          </cell>
          <cell r="P23">
            <v>579</v>
          </cell>
          <cell r="Q23">
            <v>564</v>
          </cell>
          <cell r="R23">
            <v>542</v>
          </cell>
          <cell r="S23">
            <v>628</v>
          </cell>
          <cell r="T23">
            <v>609</v>
          </cell>
          <cell r="U23">
            <v>589</v>
          </cell>
          <cell r="V23">
            <v>566</v>
          </cell>
          <cell r="W23">
            <v>554</v>
          </cell>
          <cell r="X23">
            <v>552</v>
          </cell>
          <cell r="Y23">
            <v>543</v>
          </cell>
          <cell r="Z23">
            <v>527</v>
          </cell>
          <cell r="AA23">
            <v>511</v>
          </cell>
          <cell r="AB23">
            <v>475</v>
          </cell>
          <cell r="AC23">
            <v>465</v>
          </cell>
          <cell r="AD23">
            <v>459</v>
          </cell>
          <cell r="AE23">
            <v>445</v>
          </cell>
          <cell r="AF23">
            <v>445</v>
          </cell>
          <cell r="AG23">
            <v>429</v>
          </cell>
          <cell r="AH23">
            <v>427</v>
          </cell>
          <cell r="AI23">
            <v>419</v>
          </cell>
          <cell r="AJ23">
            <v>407</v>
          </cell>
          <cell r="AK23">
            <v>397</v>
          </cell>
          <cell r="AL23">
            <v>394</v>
          </cell>
          <cell r="AM23">
            <v>381</v>
          </cell>
          <cell r="AN23">
            <v>376</v>
          </cell>
          <cell r="AO23">
            <v>372</v>
          </cell>
          <cell r="AP23">
            <v>372</v>
          </cell>
          <cell r="AQ23">
            <v>361</v>
          </cell>
          <cell r="AR23">
            <v>353</v>
          </cell>
          <cell r="AS23">
            <v>330</v>
          </cell>
          <cell r="AT23">
            <v>318</v>
          </cell>
          <cell r="AU23">
            <v>315</v>
          </cell>
          <cell r="AV23">
            <v>308</v>
          </cell>
          <cell r="AW23">
            <v>303</v>
          </cell>
          <cell r="AX23">
            <v>299</v>
          </cell>
          <cell r="AY23">
            <v>294</v>
          </cell>
          <cell r="AZ23">
            <v>288</v>
          </cell>
          <cell r="BA23">
            <v>294</v>
          </cell>
          <cell r="BB23">
            <v>286</v>
          </cell>
          <cell r="BC23">
            <v>279</v>
          </cell>
          <cell r="BD23">
            <v>272</v>
          </cell>
          <cell r="BE23">
            <v>264</v>
          </cell>
          <cell r="BF23">
            <v>257</v>
          </cell>
          <cell r="BG23">
            <v>259</v>
          </cell>
          <cell r="BH23">
            <v>263</v>
          </cell>
          <cell r="BI23">
            <v>258</v>
          </cell>
          <cell r="BJ23">
            <v>261</v>
          </cell>
          <cell r="BK23">
            <v>261</v>
          </cell>
          <cell r="BL23">
            <v>258</v>
          </cell>
          <cell r="BM23">
            <v>257</v>
          </cell>
          <cell r="BN23">
            <v>246</v>
          </cell>
          <cell r="BO23">
            <v>236</v>
          </cell>
          <cell r="BP23">
            <v>238</v>
          </cell>
          <cell r="BQ23">
            <v>227</v>
          </cell>
          <cell r="BR23">
            <v>218</v>
          </cell>
          <cell r="BS23">
            <v>216</v>
          </cell>
          <cell r="BT23">
            <v>212</v>
          </cell>
        </row>
        <row r="24">
          <cell r="I24">
            <v>398</v>
          </cell>
          <cell r="J24">
            <v>390</v>
          </cell>
          <cell r="K24">
            <v>384</v>
          </cell>
          <cell r="L24">
            <v>380</v>
          </cell>
          <cell r="M24">
            <v>417</v>
          </cell>
          <cell r="N24">
            <v>412</v>
          </cell>
          <cell r="O24">
            <v>410</v>
          </cell>
          <cell r="P24">
            <v>386</v>
          </cell>
          <cell r="Q24">
            <v>369</v>
          </cell>
          <cell r="R24">
            <v>366</v>
          </cell>
          <cell r="S24">
            <v>441</v>
          </cell>
          <cell r="T24">
            <v>434</v>
          </cell>
          <cell r="U24">
            <v>414</v>
          </cell>
          <cell r="V24">
            <v>406</v>
          </cell>
          <cell r="W24">
            <v>398</v>
          </cell>
          <cell r="X24">
            <v>389</v>
          </cell>
          <cell r="Y24">
            <v>381</v>
          </cell>
          <cell r="Z24">
            <v>367</v>
          </cell>
          <cell r="AA24">
            <v>363</v>
          </cell>
          <cell r="AB24">
            <v>353</v>
          </cell>
          <cell r="AC24">
            <v>339</v>
          </cell>
          <cell r="AD24">
            <v>331</v>
          </cell>
          <cell r="AE24">
            <v>325</v>
          </cell>
          <cell r="AF24">
            <v>308</v>
          </cell>
          <cell r="AG24">
            <v>302</v>
          </cell>
          <cell r="AH24">
            <v>296</v>
          </cell>
          <cell r="AI24">
            <v>291</v>
          </cell>
          <cell r="AJ24">
            <v>288</v>
          </cell>
          <cell r="AK24">
            <v>274</v>
          </cell>
          <cell r="AL24">
            <v>270</v>
          </cell>
          <cell r="AM24">
            <v>264</v>
          </cell>
          <cell r="AN24">
            <v>255</v>
          </cell>
          <cell r="AO24">
            <v>250</v>
          </cell>
          <cell r="AP24">
            <v>244</v>
          </cell>
          <cell r="AQ24">
            <v>245</v>
          </cell>
          <cell r="AR24">
            <v>245</v>
          </cell>
          <cell r="AS24">
            <v>240</v>
          </cell>
          <cell r="AT24">
            <v>238</v>
          </cell>
          <cell r="AU24">
            <v>237</v>
          </cell>
          <cell r="AV24">
            <v>233</v>
          </cell>
          <cell r="AW24">
            <v>232</v>
          </cell>
          <cell r="AX24">
            <v>227</v>
          </cell>
          <cell r="AY24">
            <v>223</v>
          </cell>
          <cell r="AZ24">
            <v>229</v>
          </cell>
          <cell r="BA24">
            <v>216</v>
          </cell>
          <cell r="BB24">
            <v>212</v>
          </cell>
          <cell r="BC24">
            <v>209</v>
          </cell>
          <cell r="BD24">
            <v>213</v>
          </cell>
          <cell r="BE24">
            <v>211</v>
          </cell>
          <cell r="BF24">
            <v>202</v>
          </cell>
          <cell r="BG24">
            <v>199</v>
          </cell>
          <cell r="BH24">
            <v>193</v>
          </cell>
          <cell r="BI24">
            <v>191</v>
          </cell>
          <cell r="BJ24">
            <v>186</v>
          </cell>
          <cell r="BK24">
            <v>184</v>
          </cell>
          <cell r="BL24">
            <v>183</v>
          </cell>
          <cell r="BM24">
            <v>181</v>
          </cell>
          <cell r="BN24">
            <v>181</v>
          </cell>
          <cell r="BO24">
            <v>178</v>
          </cell>
          <cell r="BP24">
            <v>169</v>
          </cell>
          <cell r="BQ24">
            <v>171</v>
          </cell>
          <cell r="BR24">
            <v>164</v>
          </cell>
          <cell r="BS24">
            <v>160</v>
          </cell>
          <cell r="BT24">
            <v>153</v>
          </cell>
        </row>
        <row r="25">
          <cell r="I25">
            <v>245</v>
          </cell>
          <cell r="J25">
            <v>242</v>
          </cell>
          <cell r="K25">
            <v>236</v>
          </cell>
          <cell r="L25">
            <v>227</v>
          </cell>
          <cell r="M25">
            <v>256</v>
          </cell>
          <cell r="N25">
            <v>252</v>
          </cell>
          <cell r="O25">
            <v>246</v>
          </cell>
          <cell r="P25">
            <v>235</v>
          </cell>
          <cell r="Q25">
            <v>234</v>
          </cell>
          <cell r="R25">
            <v>223</v>
          </cell>
          <cell r="S25">
            <v>268</v>
          </cell>
          <cell r="T25">
            <v>257</v>
          </cell>
          <cell r="U25">
            <v>262</v>
          </cell>
          <cell r="V25">
            <v>249</v>
          </cell>
          <cell r="W25">
            <v>241</v>
          </cell>
          <cell r="X25">
            <v>232</v>
          </cell>
          <cell r="Y25">
            <v>230</v>
          </cell>
          <cell r="Z25">
            <v>222</v>
          </cell>
          <cell r="AA25">
            <v>217</v>
          </cell>
          <cell r="AB25">
            <v>199</v>
          </cell>
          <cell r="AC25">
            <v>194</v>
          </cell>
          <cell r="AD25">
            <v>188</v>
          </cell>
          <cell r="AE25">
            <v>186</v>
          </cell>
          <cell r="AF25">
            <v>177</v>
          </cell>
          <cell r="AG25">
            <v>173</v>
          </cell>
          <cell r="AH25">
            <v>167</v>
          </cell>
          <cell r="AI25">
            <v>163</v>
          </cell>
          <cell r="AJ25">
            <v>158</v>
          </cell>
          <cell r="AK25">
            <v>165</v>
          </cell>
          <cell r="AL25">
            <v>161</v>
          </cell>
          <cell r="AM25">
            <v>167</v>
          </cell>
          <cell r="AN25">
            <v>163</v>
          </cell>
          <cell r="AO25">
            <v>162</v>
          </cell>
          <cell r="AP25">
            <v>162</v>
          </cell>
          <cell r="AQ25">
            <v>158</v>
          </cell>
          <cell r="AR25">
            <v>154</v>
          </cell>
          <cell r="AS25">
            <v>132</v>
          </cell>
          <cell r="AT25">
            <v>128</v>
          </cell>
          <cell r="AU25">
            <v>127</v>
          </cell>
          <cell r="AV25">
            <v>127</v>
          </cell>
          <cell r="AW25">
            <v>129</v>
          </cell>
          <cell r="AX25">
            <v>126</v>
          </cell>
          <cell r="AY25">
            <v>123</v>
          </cell>
          <cell r="AZ25">
            <v>120</v>
          </cell>
          <cell r="BA25">
            <v>125</v>
          </cell>
          <cell r="BB25">
            <v>122</v>
          </cell>
          <cell r="BC25">
            <v>120</v>
          </cell>
          <cell r="BD25">
            <v>119</v>
          </cell>
          <cell r="BE25">
            <v>117</v>
          </cell>
          <cell r="BF25">
            <v>117</v>
          </cell>
          <cell r="BG25">
            <v>114</v>
          </cell>
          <cell r="BH25">
            <v>108</v>
          </cell>
          <cell r="BI25">
            <v>106</v>
          </cell>
          <cell r="BJ25">
            <v>99</v>
          </cell>
          <cell r="BK25">
            <v>101</v>
          </cell>
          <cell r="BL25">
            <v>99</v>
          </cell>
          <cell r="BM25">
            <v>97</v>
          </cell>
          <cell r="BN25">
            <v>94</v>
          </cell>
          <cell r="BO25">
            <v>93</v>
          </cell>
          <cell r="BP25">
            <v>93</v>
          </cell>
          <cell r="BQ25">
            <v>88</v>
          </cell>
          <cell r="BR25">
            <v>87</v>
          </cell>
          <cell r="BS25">
            <v>86</v>
          </cell>
          <cell r="BT25">
            <v>85</v>
          </cell>
        </row>
        <row r="26">
          <cell r="I26">
            <v>121</v>
          </cell>
          <cell r="J26">
            <v>117</v>
          </cell>
          <cell r="K26">
            <v>114</v>
          </cell>
          <cell r="L26">
            <v>112</v>
          </cell>
          <cell r="M26">
            <v>121</v>
          </cell>
          <cell r="N26">
            <v>121</v>
          </cell>
          <cell r="O26">
            <v>111</v>
          </cell>
          <cell r="P26">
            <v>107</v>
          </cell>
          <cell r="Q26">
            <v>100</v>
          </cell>
          <cell r="R26">
            <v>98</v>
          </cell>
          <cell r="S26">
            <v>134</v>
          </cell>
          <cell r="T26">
            <v>125</v>
          </cell>
          <cell r="U26">
            <v>115</v>
          </cell>
          <cell r="V26">
            <v>114</v>
          </cell>
          <cell r="W26">
            <v>104</v>
          </cell>
          <cell r="X26">
            <v>104</v>
          </cell>
          <cell r="Y26">
            <v>99</v>
          </cell>
          <cell r="Z26">
            <v>97</v>
          </cell>
          <cell r="AA26">
            <v>92</v>
          </cell>
          <cell r="AB26">
            <v>89</v>
          </cell>
          <cell r="AC26">
            <v>86</v>
          </cell>
          <cell r="AD26">
            <v>83</v>
          </cell>
          <cell r="AE26">
            <v>80</v>
          </cell>
          <cell r="AF26">
            <v>78</v>
          </cell>
          <cell r="AG26">
            <v>79</v>
          </cell>
          <cell r="AH26">
            <v>78</v>
          </cell>
          <cell r="AI26">
            <v>74</v>
          </cell>
          <cell r="AJ26">
            <v>74</v>
          </cell>
          <cell r="AK26">
            <v>73</v>
          </cell>
          <cell r="AL26">
            <v>74</v>
          </cell>
          <cell r="AM26">
            <v>73</v>
          </cell>
          <cell r="AN26">
            <v>73</v>
          </cell>
          <cell r="AO26">
            <v>72</v>
          </cell>
          <cell r="AP26">
            <v>70</v>
          </cell>
          <cell r="AQ26">
            <v>71</v>
          </cell>
          <cell r="AR26">
            <v>71</v>
          </cell>
          <cell r="AS26">
            <v>67</v>
          </cell>
          <cell r="AT26">
            <v>62</v>
          </cell>
          <cell r="AU26">
            <v>59</v>
          </cell>
          <cell r="AV26">
            <v>59</v>
          </cell>
          <cell r="AW26">
            <v>60</v>
          </cell>
          <cell r="AX26">
            <v>55</v>
          </cell>
          <cell r="AY26">
            <v>57</v>
          </cell>
          <cell r="AZ26">
            <v>56</v>
          </cell>
          <cell r="BA26">
            <v>54</v>
          </cell>
          <cell r="BB26">
            <v>56</v>
          </cell>
          <cell r="BC26">
            <v>51</v>
          </cell>
          <cell r="BD26">
            <v>46</v>
          </cell>
          <cell r="BE26">
            <v>43</v>
          </cell>
          <cell r="BF26">
            <v>41</v>
          </cell>
          <cell r="BG26">
            <v>44</v>
          </cell>
          <cell r="BH26">
            <v>44</v>
          </cell>
          <cell r="BI26">
            <v>44</v>
          </cell>
          <cell r="BJ26">
            <v>47</v>
          </cell>
          <cell r="BK26">
            <v>46</v>
          </cell>
          <cell r="BL26">
            <v>47</v>
          </cell>
          <cell r="BM26">
            <v>46</v>
          </cell>
          <cell r="BN26">
            <v>45</v>
          </cell>
          <cell r="BO26">
            <v>46</v>
          </cell>
          <cell r="BP26">
            <v>42</v>
          </cell>
          <cell r="BQ26">
            <v>42</v>
          </cell>
          <cell r="BR26">
            <v>40</v>
          </cell>
          <cell r="BS26">
            <v>40</v>
          </cell>
          <cell r="BT26">
            <v>41</v>
          </cell>
        </row>
        <row r="27">
          <cell r="I27">
            <v>81</v>
          </cell>
          <cell r="J27">
            <v>81</v>
          </cell>
          <cell r="K27">
            <v>77</v>
          </cell>
          <cell r="L27">
            <v>76</v>
          </cell>
          <cell r="M27">
            <v>85</v>
          </cell>
          <cell r="N27">
            <v>84</v>
          </cell>
          <cell r="O27">
            <v>80</v>
          </cell>
          <cell r="P27">
            <v>82</v>
          </cell>
          <cell r="Q27">
            <v>81</v>
          </cell>
          <cell r="R27">
            <v>77</v>
          </cell>
          <cell r="S27">
            <v>89</v>
          </cell>
          <cell r="T27">
            <v>84</v>
          </cell>
          <cell r="U27">
            <v>83</v>
          </cell>
          <cell r="V27">
            <v>81</v>
          </cell>
          <cell r="W27">
            <v>78</v>
          </cell>
          <cell r="X27">
            <v>75</v>
          </cell>
          <cell r="Y27">
            <v>77</v>
          </cell>
          <cell r="Z27">
            <v>79</v>
          </cell>
          <cell r="AA27">
            <v>80</v>
          </cell>
          <cell r="AB27">
            <v>72</v>
          </cell>
          <cell r="AC27">
            <v>70</v>
          </cell>
          <cell r="AD27">
            <v>69</v>
          </cell>
          <cell r="AE27">
            <v>66</v>
          </cell>
          <cell r="AF27">
            <v>65</v>
          </cell>
          <cell r="AG27">
            <v>60</v>
          </cell>
          <cell r="AH27">
            <v>57</v>
          </cell>
          <cell r="AI27">
            <v>58</v>
          </cell>
          <cell r="AJ27">
            <v>58</v>
          </cell>
          <cell r="AK27">
            <v>55</v>
          </cell>
          <cell r="AL27">
            <v>52</v>
          </cell>
          <cell r="AM27">
            <v>49</v>
          </cell>
          <cell r="AN27">
            <v>49</v>
          </cell>
          <cell r="AO27">
            <v>47</v>
          </cell>
          <cell r="AP27">
            <v>45</v>
          </cell>
          <cell r="AQ27">
            <v>44</v>
          </cell>
          <cell r="AR27">
            <v>43</v>
          </cell>
          <cell r="AS27">
            <v>39</v>
          </cell>
          <cell r="AT27">
            <v>40</v>
          </cell>
          <cell r="AU27">
            <v>41</v>
          </cell>
          <cell r="AV27">
            <v>43</v>
          </cell>
          <cell r="AW27">
            <v>42</v>
          </cell>
          <cell r="AX27">
            <v>40</v>
          </cell>
          <cell r="AY27">
            <v>40</v>
          </cell>
          <cell r="AZ27">
            <v>38</v>
          </cell>
          <cell r="BA27">
            <v>37</v>
          </cell>
          <cell r="BB27">
            <v>37</v>
          </cell>
          <cell r="BC27">
            <v>39</v>
          </cell>
          <cell r="BD27">
            <v>43</v>
          </cell>
          <cell r="BE27">
            <v>42</v>
          </cell>
          <cell r="BF27">
            <v>44</v>
          </cell>
          <cell r="BG27">
            <v>41</v>
          </cell>
          <cell r="BH27">
            <v>41</v>
          </cell>
          <cell r="BI27">
            <v>41</v>
          </cell>
          <cell r="BJ27">
            <v>39</v>
          </cell>
          <cell r="BK27">
            <v>38</v>
          </cell>
          <cell r="BL27">
            <v>38</v>
          </cell>
          <cell r="BM27">
            <v>40</v>
          </cell>
          <cell r="BN27">
            <v>37</v>
          </cell>
          <cell r="BO27">
            <v>34</v>
          </cell>
          <cell r="BP27">
            <v>37</v>
          </cell>
          <cell r="BQ27">
            <v>36</v>
          </cell>
          <cell r="BR27">
            <v>37</v>
          </cell>
          <cell r="BS27">
            <v>34</v>
          </cell>
          <cell r="BT27">
            <v>33</v>
          </cell>
        </row>
        <row r="28">
          <cell r="I28">
            <v>44</v>
          </cell>
          <cell r="J28">
            <v>42</v>
          </cell>
          <cell r="K28">
            <v>38</v>
          </cell>
          <cell r="L28">
            <v>37</v>
          </cell>
          <cell r="M28">
            <v>46</v>
          </cell>
          <cell r="N28">
            <v>46</v>
          </cell>
          <cell r="O28">
            <v>47</v>
          </cell>
          <cell r="P28">
            <v>45</v>
          </cell>
          <cell r="Q28">
            <v>43</v>
          </cell>
          <cell r="R28">
            <v>41</v>
          </cell>
          <cell r="S28">
            <v>54</v>
          </cell>
          <cell r="T28">
            <v>52</v>
          </cell>
          <cell r="U28">
            <v>52</v>
          </cell>
          <cell r="V28">
            <v>48</v>
          </cell>
          <cell r="W28">
            <v>48</v>
          </cell>
          <cell r="X28">
            <v>43</v>
          </cell>
          <cell r="Y28">
            <v>42</v>
          </cell>
          <cell r="Z28">
            <v>38</v>
          </cell>
          <cell r="AA28">
            <v>38</v>
          </cell>
          <cell r="AB28">
            <v>39</v>
          </cell>
          <cell r="AC28">
            <v>38</v>
          </cell>
          <cell r="AD28">
            <v>38</v>
          </cell>
          <cell r="AE28">
            <v>38</v>
          </cell>
          <cell r="AF28">
            <v>38</v>
          </cell>
          <cell r="AG28">
            <v>38</v>
          </cell>
          <cell r="AH28">
            <v>35</v>
          </cell>
          <cell r="AI28">
            <v>33</v>
          </cell>
          <cell r="AJ28">
            <v>33</v>
          </cell>
          <cell r="AK28">
            <v>34</v>
          </cell>
          <cell r="AL28">
            <v>34</v>
          </cell>
          <cell r="AM28">
            <v>33</v>
          </cell>
          <cell r="AN28">
            <v>32</v>
          </cell>
          <cell r="AO28">
            <v>34</v>
          </cell>
          <cell r="AP28">
            <v>34</v>
          </cell>
          <cell r="AQ28">
            <v>33</v>
          </cell>
          <cell r="AR28">
            <v>32</v>
          </cell>
          <cell r="AS28">
            <v>34</v>
          </cell>
          <cell r="AT28">
            <v>32</v>
          </cell>
          <cell r="AU28">
            <v>32</v>
          </cell>
          <cell r="AV28">
            <v>32</v>
          </cell>
          <cell r="AW28">
            <v>29</v>
          </cell>
          <cell r="AX28">
            <v>30</v>
          </cell>
          <cell r="AY28">
            <v>28</v>
          </cell>
          <cell r="AZ28">
            <v>27</v>
          </cell>
          <cell r="BA28">
            <v>28</v>
          </cell>
          <cell r="BB28">
            <v>27</v>
          </cell>
          <cell r="BC28">
            <v>26</v>
          </cell>
          <cell r="BD28">
            <v>26</v>
          </cell>
          <cell r="BE28">
            <v>25</v>
          </cell>
          <cell r="BF28">
            <v>22</v>
          </cell>
          <cell r="BG28">
            <v>23</v>
          </cell>
          <cell r="BH28">
            <v>21</v>
          </cell>
          <cell r="BI28">
            <v>21</v>
          </cell>
          <cell r="BJ28">
            <v>20</v>
          </cell>
          <cell r="BK28">
            <v>23</v>
          </cell>
          <cell r="BL28">
            <v>22</v>
          </cell>
          <cell r="BM28">
            <v>20</v>
          </cell>
          <cell r="BN28">
            <v>19</v>
          </cell>
          <cell r="BO28">
            <v>20</v>
          </cell>
          <cell r="BP28">
            <v>19</v>
          </cell>
          <cell r="BQ28">
            <v>19</v>
          </cell>
          <cell r="BR28">
            <v>16</v>
          </cell>
          <cell r="BS28">
            <v>17</v>
          </cell>
          <cell r="BT28">
            <v>17</v>
          </cell>
        </row>
        <row r="29">
          <cell r="I29">
            <v>40</v>
          </cell>
          <cell r="J29">
            <v>38</v>
          </cell>
          <cell r="K29">
            <v>38</v>
          </cell>
          <cell r="L29">
            <v>36</v>
          </cell>
          <cell r="M29">
            <v>38</v>
          </cell>
          <cell r="N29">
            <v>37</v>
          </cell>
          <cell r="O29">
            <v>36</v>
          </cell>
          <cell r="P29">
            <v>35</v>
          </cell>
          <cell r="Q29">
            <v>33</v>
          </cell>
          <cell r="R29">
            <v>30</v>
          </cell>
          <cell r="S29">
            <v>39</v>
          </cell>
          <cell r="T29">
            <v>40</v>
          </cell>
          <cell r="U29">
            <v>37</v>
          </cell>
          <cell r="V29">
            <v>37</v>
          </cell>
          <cell r="W29">
            <v>35</v>
          </cell>
          <cell r="X29">
            <v>32</v>
          </cell>
          <cell r="Y29">
            <v>31</v>
          </cell>
          <cell r="Z29">
            <v>32</v>
          </cell>
          <cell r="AA29">
            <v>32</v>
          </cell>
          <cell r="AB29">
            <v>31</v>
          </cell>
          <cell r="AC29">
            <v>31</v>
          </cell>
          <cell r="AD29">
            <v>32</v>
          </cell>
          <cell r="AE29">
            <v>31</v>
          </cell>
          <cell r="AF29">
            <v>30</v>
          </cell>
          <cell r="AG29">
            <v>30</v>
          </cell>
          <cell r="AH29">
            <v>30</v>
          </cell>
          <cell r="AI29">
            <v>29</v>
          </cell>
          <cell r="AJ29">
            <v>29</v>
          </cell>
          <cell r="AK29">
            <v>28</v>
          </cell>
          <cell r="AL29">
            <v>27</v>
          </cell>
          <cell r="AM29">
            <v>29</v>
          </cell>
          <cell r="AN29">
            <v>29</v>
          </cell>
          <cell r="AO29">
            <v>28</v>
          </cell>
          <cell r="AP29">
            <v>26</v>
          </cell>
          <cell r="AQ29">
            <v>27</v>
          </cell>
          <cell r="AR29">
            <v>27</v>
          </cell>
          <cell r="AS29">
            <v>26</v>
          </cell>
          <cell r="AT29">
            <v>24</v>
          </cell>
          <cell r="AU29">
            <v>23</v>
          </cell>
          <cell r="AV29">
            <v>23</v>
          </cell>
          <cell r="AW29">
            <v>23</v>
          </cell>
          <cell r="AX29">
            <v>24</v>
          </cell>
          <cell r="AY29">
            <v>24</v>
          </cell>
          <cell r="AZ29">
            <v>23</v>
          </cell>
          <cell r="BA29">
            <v>23</v>
          </cell>
          <cell r="BB29">
            <v>23</v>
          </cell>
          <cell r="BC29">
            <v>23</v>
          </cell>
          <cell r="BD29">
            <v>24</v>
          </cell>
          <cell r="BE29">
            <v>25</v>
          </cell>
          <cell r="BF29">
            <v>26</v>
          </cell>
          <cell r="BG29">
            <v>25</v>
          </cell>
          <cell r="BH29">
            <v>26</v>
          </cell>
          <cell r="BI29">
            <v>25</v>
          </cell>
          <cell r="BJ29">
            <v>24</v>
          </cell>
          <cell r="BK29">
            <v>23</v>
          </cell>
          <cell r="BL29">
            <v>23</v>
          </cell>
          <cell r="BM29">
            <v>23</v>
          </cell>
          <cell r="BN29">
            <v>23</v>
          </cell>
          <cell r="BO29">
            <v>23</v>
          </cell>
          <cell r="BP29">
            <v>21</v>
          </cell>
          <cell r="BQ29">
            <v>22</v>
          </cell>
          <cell r="BR29">
            <v>20</v>
          </cell>
          <cell r="BS29">
            <v>19</v>
          </cell>
          <cell r="BT29">
            <v>19</v>
          </cell>
        </row>
        <row r="30">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row>
        <row r="31">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row>
        <row r="32">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row>
        <row r="33">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row>
        <row r="34">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1</v>
          </cell>
          <cell r="BQ34">
            <v>0</v>
          </cell>
          <cell r="BR34">
            <v>0</v>
          </cell>
          <cell r="BS34">
            <v>0</v>
          </cell>
          <cell r="BT34">
            <v>0</v>
          </cell>
        </row>
        <row r="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row>
        <row r="36">
          <cell r="BC36">
            <v>869</v>
          </cell>
          <cell r="BD36">
            <v>847</v>
          </cell>
          <cell r="BE36">
            <v>876</v>
          </cell>
          <cell r="BF36">
            <v>894</v>
          </cell>
          <cell r="BG36">
            <v>899</v>
          </cell>
          <cell r="BH36">
            <v>913</v>
          </cell>
          <cell r="BI36">
            <v>918</v>
          </cell>
          <cell r="BJ36">
            <v>913</v>
          </cell>
          <cell r="BK36">
            <v>927</v>
          </cell>
          <cell r="BL36">
            <v>929</v>
          </cell>
          <cell r="BM36">
            <v>945</v>
          </cell>
          <cell r="BN36">
            <v>963</v>
          </cell>
          <cell r="BO36">
            <v>973</v>
          </cell>
          <cell r="BP36">
            <v>986</v>
          </cell>
          <cell r="BQ36">
            <v>1000</v>
          </cell>
          <cell r="BR36">
            <v>999</v>
          </cell>
          <cell r="BS36">
            <v>988</v>
          </cell>
          <cell r="BT36">
            <v>991</v>
          </cell>
        </row>
        <row r="37">
          <cell r="A37"/>
          <cell r="B37"/>
          <cell r="C37" t="str">
            <v>Total</v>
          </cell>
          <cell r="D37"/>
          <cell r="E37">
            <v>127114</v>
          </cell>
          <cell r="F37">
            <v>144445</v>
          </cell>
          <cell r="G37">
            <v>142127</v>
          </cell>
          <cell r="H37">
            <v>139864</v>
          </cell>
          <cell r="I37">
            <v>137914</v>
          </cell>
          <cell r="J37">
            <v>135693</v>
          </cell>
          <cell r="K37">
            <v>133428</v>
          </cell>
          <cell r="L37">
            <v>131078</v>
          </cell>
          <cell r="M37">
            <v>137177</v>
          </cell>
          <cell r="N37">
            <v>135071</v>
          </cell>
          <cell r="O37">
            <v>133072</v>
          </cell>
          <cell r="P37">
            <v>131059</v>
          </cell>
          <cell r="Q37">
            <v>128868</v>
          </cell>
          <cell r="R37">
            <v>126153</v>
          </cell>
          <cell r="S37">
            <v>141638</v>
          </cell>
          <cell r="T37">
            <v>138664</v>
          </cell>
          <cell r="U37">
            <v>135616</v>
          </cell>
          <cell r="V37">
            <v>132910</v>
          </cell>
          <cell r="W37">
            <v>130446</v>
          </cell>
          <cell r="X37">
            <v>127965</v>
          </cell>
          <cell r="Y37">
            <v>125768</v>
          </cell>
          <cell r="Z37">
            <v>123665</v>
          </cell>
          <cell r="AA37">
            <v>121678</v>
          </cell>
          <cell r="AB37">
            <v>116183</v>
          </cell>
          <cell r="AC37">
            <v>114073</v>
          </cell>
          <cell r="AD37">
            <v>111895</v>
          </cell>
          <cell r="AE37">
            <v>109844</v>
          </cell>
          <cell r="AF37">
            <v>107650</v>
          </cell>
          <cell r="AG37">
            <v>105091</v>
          </cell>
          <cell r="AH37">
            <v>102758</v>
          </cell>
          <cell r="AI37">
            <v>100717</v>
          </cell>
          <cell r="AJ37">
            <v>98692</v>
          </cell>
          <cell r="AK37">
            <v>97024</v>
          </cell>
          <cell r="AL37">
            <v>95544</v>
          </cell>
          <cell r="AM37">
            <v>94262</v>
          </cell>
          <cell r="AN37">
            <v>92950</v>
          </cell>
          <cell r="AO37">
            <v>91479</v>
          </cell>
          <cell r="AP37">
            <v>90214</v>
          </cell>
          <cell r="AQ37">
            <v>88798</v>
          </cell>
          <cell r="AR37">
            <v>87345</v>
          </cell>
          <cell r="AS37">
            <v>84247</v>
          </cell>
          <cell r="AT37">
            <v>83267</v>
          </cell>
          <cell r="AU37">
            <v>81794</v>
          </cell>
          <cell r="AV37">
            <v>80310</v>
          </cell>
          <cell r="AW37">
            <v>78941</v>
          </cell>
          <cell r="AX37">
            <v>77763</v>
          </cell>
          <cell r="AY37">
            <v>76664</v>
          </cell>
          <cell r="AZ37">
            <v>75390</v>
          </cell>
          <cell r="BA37">
            <v>73854</v>
          </cell>
          <cell r="BB37">
            <v>72667</v>
          </cell>
          <cell r="BC37">
            <v>71505</v>
          </cell>
          <cell r="BD37">
            <v>68056</v>
          </cell>
          <cell r="BE37">
            <v>66936</v>
          </cell>
          <cell r="BF37">
            <v>65836</v>
          </cell>
          <cell r="BG37">
            <v>64300</v>
          </cell>
          <cell r="BH37">
            <v>63540</v>
          </cell>
          <cell r="BI37">
            <v>62464</v>
          </cell>
          <cell r="BJ37">
            <v>61497</v>
          </cell>
          <cell r="BK37">
            <v>60588</v>
          </cell>
          <cell r="BL37">
            <v>59650</v>
          </cell>
          <cell r="BM37">
            <v>58605</v>
          </cell>
          <cell r="BN37">
            <v>57661</v>
          </cell>
          <cell r="BO37">
            <v>56533</v>
          </cell>
          <cell r="BP37">
            <v>55404</v>
          </cell>
          <cell r="BQ37">
            <v>54233</v>
          </cell>
          <cell r="BR37">
            <v>53087</v>
          </cell>
          <cell r="BS37">
            <v>52005</v>
          </cell>
          <cell r="BT37">
            <v>50932</v>
          </cell>
          <cell r="BU37"/>
          <cell r="BV37"/>
        </row>
        <row r="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row>
        <row r="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OK</v>
          </cell>
          <cell r="BD39" t="str">
            <v>OK</v>
          </cell>
          <cell r="BE39" t="str">
            <v>OK</v>
          </cell>
          <cell r="BF39" t="str">
            <v>OK</v>
          </cell>
          <cell r="BG39" t="str">
            <v>OK</v>
          </cell>
          <cell r="BH39" t="str">
            <v>OK</v>
          </cell>
          <cell r="BI39" t="str">
            <v>OK</v>
          </cell>
          <cell r="BJ39" t="str">
            <v>OK</v>
          </cell>
          <cell r="BK39" t="str">
            <v>OK</v>
          </cell>
          <cell r="BL39" t="str">
            <v>OK</v>
          </cell>
          <cell r="BM39" t="str">
            <v>OK</v>
          </cell>
          <cell r="BN39" t="str">
            <v>OK</v>
          </cell>
          <cell r="BO39" t="str">
            <v>OK</v>
          </cell>
          <cell r="BP39" t="str">
            <v>OK</v>
          </cell>
          <cell r="BQ39" t="str">
            <v>OK</v>
          </cell>
          <cell r="BR39" t="str">
            <v>OK</v>
          </cell>
          <cell r="BS39" t="str">
            <v>OK</v>
          </cell>
          <cell r="BT39" t="str">
            <v>OK</v>
          </cell>
        </row>
        <row r="42">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1.2152996293965457E-2</v>
          </cell>
          <cell r="BD42">
            <v>1.2445633008110968E-2</v>
          </cell>
          <cell r="BE42">
            <v>1.3087128002868412E-2</v>
          </cell>
          <cell r="BF42">
            <v>1.3579196792028677E-2</v>
          </cell>
          <cell r="BG42">
            <v>1.3981337480559875E-2</v>
          </cell>
          <cell r="BH42">
            <v>1.4368901479383066E-2</v>
          </cell>
          <cell r="BI42">
            <v>1.4696465163934426E-2</v>
          </cell>
          <cell r="BJ42">
            <v>1.4846252662731515E-2</v>
          </cell>
          <cell r="BK42">
            <v>1.5300059417706477E-2</v>
          </cell>
          <cell r="BL42">
            <v>1.5574182732606873E-2</v>
          </cell>
          <cell r="BM42">
            <v>1.6124904018428463E-2</v>
          </cell>
          <cell r="BN42">
            <v>1.6701063110247827E-2</v>
          </cell>
          <cell r="BO42">
            <v>1.7211186386712186E-2</v>
          </cell>
          <cell r="BP42">
            <v>1.7796548985632807E-2</v>
          </cell>
          <cell r="BQ42">
            <v>1.8438957830103443E-2</v>
          </cell>
          <cell r="BR42">
            <v>1.8818166406088119E-2</v>
          </cell>
          <cell r="BS42">
            <v>1.899817325257187E-2</v>
          </cell>
          <cell r="BT42">
            <v>1.9457315636534987E-2</v>
          </cell>
        </row>
        <row r="43">
          <cell r="I43">
            <v>0.29548849282886436</v>
          </cell>
          <cell r="J43">
            <v>0.29757614615344935</v>
          </cell>
          <cell r="K43">
            <v>0.29946487993524595</v>
          </cell>
          <cell r="L43">
            <v>0.30143120889851843</v>
          </cell>
          <cell r="M43">
            <v>0.29924841627969706</v>
          </cell>
          <cell r="N43">
            <v>0.30161914844785337</v>
          </cell>
          <cell r="O43">
            <v>0.303790429241313</v>
          </cell>
          <cell r="P43">
            <v>0.30618271160317106</v>
          </cell>
          <cell r="Q43">
            <v>0.30972002359003009</v>
          </cell>
          <cell r="R43">
            <v>0.31166916363463415</v>
          </cell>
          <cell r="S43">
            <v>0.29694714695208912</v>
          </cell>
          <cell r="T43">
            <v>0.3002942364276236</v>
          </cell>
          <cell r="U43">
            <v>0.30394643699858426</v>
          </cell>
          <cell r="V43">
            <v>0.3068768339477842</v>
          </cell>
          <cell r="W43">
            <v>0.30966836852030727</v>
          </cell>
          <cell r="X43">
            <v>0.3117493064509827</v>
          </cell>
          <cell r="Y43">
            <v>0.31438839768462568</v>
          </cell>
          <cell r="Z43">
            <v>0.31726842679820483</v>
          </cell>
          <cell r="AA43">
            <v>0.31922779795854633</v>
          </cell>
          <cell r="AB43">
            <v>0.32503034006696335</v>
          </cell>
          <cell r="AC43">
            <v>0.32759724036362681</v>
          </cell>
          <cell r="AD43">
            <v>0.33056883685598104</v>
          </cell>
          <cell r="AE43">
            <v>0.33271730818251338</v>
          </cell>
          <cell r="AF43">
            <v>0.33583836507199255</v>
          </cell>
          <cell r="AG43">
            <v>0.33952479279862213</v>
          </cell>
          <cell r="AH43">
            <v>0.3430876428112653</v>
          </cell>
          <cell r="AI43">
            <v>0.34585025368110645</v>
          </cell>
          <cell r="AJ43">
            <v>0.34873140680095649</v>
          </cell>
          <cell r="AK43">
            <v>0.35139759234828494</v>
          </cell>
          <cell r="AL43">
            <v>0.353868374780206</v>
          </cell>
          <cell r="AM43">
            <v>0.35612441917209481</v>
          </cell>
          <cell r="AN43">
            <v>0.35805271651425497</v>
          </cell>
          <cell r="AO43">
            <v>0.36041058603613946</v>
          </cell>
          <cell r="AP43">
            <v>0.36230518544793489</v>
          </cell>
          <cell r="AQ43">
            <v>0.36424243789274535</v>
          </cell>
          <cell r="AR43">
            <v>0.36636327208197378</v>
          </cell>
          <cell r="AS43">
            <v>0.37323584222583595</v>
          </cell>
          <cell r="AT43">
            <v>0.38161576614985526</v>
          </cell>
          <cell r="AU43">
            <v>0.38370785143164537</v>
          </cell>
          <cell r="AV43">
            <v>0.38585481260117044</v>
          </cell>
          <cell r="AW43">
            <v>0.38855601018482155</v>
          </cell>
          <cell r="AX43">
            <v>0.39037845762123374</v>
          </cell>
          <cell r="AY43">
            <v>0.3921788583950746</v>
          </cell>
          <cell r="AZ43">
            <v>0.39440244064199498</v>
          </cell>
          <cell r="BA43">
            <v>0.39686408319116095</v>
          </cell>
          <cell r="BB43">
            <v>0.39854404337594784</v>
          </cell>
          <cell r="BC43">
            <v>0.40132857842108943</v>
          </cell>
          <cell r="BD43">
            <v>0.37065064064887737</v>
          </cell>
          <cell r="BE43">
            <v>0.37237062268435522</v>
          </cell>
          <cell r="BF43">
            <v>0.37379245397654781</v>
          </cell>
          <cell r="BG43">
            <v>0.37547433903576982</v>
          </cell>
          <cell r="BH43">
            <v>0.37727415801070191</v>
          </cell>
          <cell r="BI43">
            <v>0.37929047131147542</v>
          </cell>
          <cell r="BJ43">
            <v>0.38148202351334209</v>
          </cell>
          <cell r="BK43">
            <v>0.3824684756057305</v>
          </cell>
          <cell r="BL43">
            <v>0.38457669740150879</v>
          </cell>
          <cell r="BM43">
            <v>0.3861104001365071</v>
          </cell>
          <cell r="BN43">
            <v>0.3882346820207766</v>
          </cell>
          <cell r="BO43">
            <v>0.38971927900518283</v>
          </cell>
          <cell r="BP43">
            <v>0.39082015738935816</v>
          </cell>
          <cell r="BQ43">
            <v>0.39221507200413031</v>
          </cell>
          <cell r="BR43">
            <v>0.39448452540169909</v>
          </cell>
          <cell r="BS43">
            <v>0.39686568599173155</v>
          </cell>
          <cell r="BT43">
            <v>0.39906149375638106</v>
          </cell>
        </row>
        <row r="44">
          <cell r="I44">
            <v>0.28813608480647362</v>
          </cell>
          <cell r="J44">
            <v>0.28775986970588019</v>
          </cell>
          <cell r="K44">
            <v>0.2873909524237791</v>
          </cell>
          <cell r="L44">
            <v>0.2868902485542959</v>
          </cell>
          <cell r="M44">
            <v>0.28618500185891221</v>
          </cell>
          <cell r="N44">
            <v>0.28566457640796322</v>
          </cell>
          <cell r="O44">
            <v>0.2855146086329205</v>
          </cell>
          <cell r="P44">
            <v>0.28517690505802729</v>
          </cell>
          <cell r="Q44">
            <v>0.28428314244032654</v>
          </cell>
          <cell r="R44">
            <v>0.28359214604488203</v>
          </cell>
          <cell r="S44">
            <v>0.28567192420113247</v>
          </cell>
          <cell r="T44">
            <v>0.28465932037154562</v>
          </cell>
          <cell r="U44">
            <v>0.2833662694667296</v>
          </cell>
          <cell r="V44">
            <v>0.28300353622752239</v>
          </cell>
          <cell r="W44">
            <v>0.28252303635220705</v>
          </cell>
          <cell r="X44">
            <v>0.28221779392802721</v>
          </cell>
          <cell r="Y44">
            <v>0.28192385980535589</v>
          </cell>
          <cell r="Z44">
            <v>0.28111430073181581</v>
          </cell>
          <cell r="AA44">
            <v>0.28092177714952582</v>
          </cell>
          <cell r="AB44">
            <v>0.28007539829407058</v>
          </cell>
          <cell r="AC44">
            <v>0.27955782700551401</v>
          </cell>
          <cell r="AD44">
            <v>0.27919031234639619</v>
          </cell>
          <cell r="AE44">
            <v>0.27895925130184623</v>
          </cell>
          <cell r="AF44">
            <v>0.27849512308406876</v>
          </cell>
          <cell r="AG44">
            <v>0.27744526172555212</v>
          </cell>
          <cell r="AH44">
            <v>0.27692247805523657</v>
          </cell>
          <cell r="AI44">
            <v>0.27638829591826602</v>
          </cell>
          <cell r="AJ44">
            <v>0.27544279171564057</v>
          </cell>
          <cell r="AK44">
            <v>0.27500412269129287</v>
          </cell>
          <cell r="AL44">
            <v>0.27433433810600349</v>
          </cell>
          <cell r="AM44">
            <v>0.27372642210010395</v>
          </cell>
          <cell r="AN44">
            <v>0.2734480903711673</v>
          </cell>
          <cell r="AO44">
            <v>0.27278391762043747</v>
          </cell>
          <cell r="AP44">
            <v>0.27259627108874457</v>
          </cell>
          <cell r="AQ44">
            <v>0.27226964571274126</v>
          </cell>
          <cell r="AR44">
            <v>0.27139504264697462</v>
          </cell>
          <cell r="AS44">
            <v>0.26967132360796231</v>
          </cell>
          <cell r="AT44">
            <v>0.26656418509133273</v>
          </cell>
          <cell r="AU44">
            <v>0.2664498618480573</v>
          </cell>
          <cell r="AV44">
            <v>0.26621840368571786</v>
          </cell>
          <cell r="AW44">
            <v>0.2651347208674833</v>
          </cell>
          <cell r="AX44">
            <v>0.2651003690701233</v>
          </cell>
          <cell r="AY44">
            <v>0.26433528122717315</v>
          </cell>
          <cell r="AZ44">
            <v>0.26380156519432285</v>
          </cell>
          <cell r="BA44">
            <v>0.2631543315189428</v>
          </cell>
          <cell r="BB44">
            <v>0.26266393273425354</v>
          </cell>
          <cell r="BC44">
            <v>0.26156212852248095</v>
          </cell>
          <cell r="BD44">
            <v>0.26554602092394497</v>
          </cell>
          <cell r="BE44">
            <v>0.26446157523604635</v>
          </cell>
          <cell r="BF44">
            <v>0.26458168783036634</v>
          </cell>
          <cell r="BG44">
            <v>0.26359253499222396</v>
          </cell>
          <cell r="BH44">
            <v>0.26310985206169341</v>
          </cell>
          <cell r="BI44">
            <v>0.26202292520491804</v>
          </cell>
          <cell r="BJ44">
            <v>0.26108590662959169</v>
          </cell>
          <cell r="BK44">
            <v>0.25993596091635307</v>
          </cell>
          <cell r="BL44">
            <v>0.25839061190276613</v>
          </cell>
          <cell r="BM44">
            <v>0.25765719648494156</v>
          </cell>
          <cell r="BN44">
            <v>0.2567073064983264</v>
          </cell>
          <cell r="BO44">
            <v>0.25517839138202464</v>
          </cell>
          <cell r="BP44">
            <v>0.25427766948234787</v>
          </cell>
          <cell r="BQ44">
            <v>0.25305625726033965</v>
          </cell>
          <cell r="BR44">
            <v>0.25213329063612561</v>
          </cell>
          <cell r="BS44">
            <v>0.25082203634265937</v>
          </cell>
          <cell r="BT44">
            <v>0.24960731956333934</v>
          </cell>
        </row>
        <row r="45">
          <cell r="I45">
            <v>0.19901532839305655</v>
          </cell>
          <cell r="J45">
            <v>0.19832268429469463</v>
          </cell>
          <cell r="K45">
            <v>0.19764217405641993</v>
          </cell>
          <cell r="L45">
            <v>0.19708112726773372</v>
          </cell>
          <cell r="M45">
            <v>0.19705927378496396</v>
          </cell>
          <cell r="N45">
            <v>0.19623013082008722</v>
          </cell>
          <cell r="O45">
            <v>0.19546561260069736</v>
          </cell>
          <cell r="P45">
            <v>0.1945535979978483</v>
          </cell>
          <cell r="Q45">
            <v>0.19352360554986497</v>
          </cell>
          <cell r="R45">
            <v>0.19288483032508144</v>
          </cell>
          <cell r="S45">
            <v>0.19742583205072084</v>
          </cell>
          <cell r="T45">
            <v>0.19651099059597299</v>
          </cell>
          <cell r="U45">
            <v>0.19525719679093911</v>
          </cell>
          <cell r="V45">
            <v>0.19428184485742231</v>
          </cell>
          <cell r="W45">
            <v>0.19319871824356438</v>
          </cell>
          <cell r="X45">
            <v>0.19250576329465088</v>
          </cell>
          <cell r="Y45">
            <v>0.19131257553590739</v>
          </cell>
          <cell r="Z45">
            <v>0.19011846520842599</v>
          </cell>
          <cell r="AA45">
            <v>0.18951659297490098</v>
          </cell>
          <cell r="AB45">
            <v>0.1874026320546035</v>
          </cell>
          <cell r="AC45">
            <v>0.18640694993556758</v>
          </cell>
          <cell r="AD45">
            <v>0.18514678940077753</v>
          </cell>
          <cell r="AE45">
            <v>0.18454353446706237</v>
          </cell>
          <cell r="AF45">
            <v>0.1832605666511844</v>
          </cell>
          <cell r="AG45">
            <v>0.18204223006727502</v>
          </cell>
          <cell r="AH45">
            <v>0.18037525058876194</v>
          </cell>
          <cell r="AI45">
            <v>0.1790462384701689</v>
          </cell>
          <cell r="AJ45">
            <v>0.17811980707656141</v>
          </cell>
          <cell r="AK45">
            <v>0.17702836411609499</v>
          </cell>
          <cell r="AL45">
            <v>0.17625387256133299</v>
          </cell>
          <cell r="AM45">
            <v>0.17520315715770937</v>
          </cell>
          <cell r="AN45">
            <v>0.1742119419042496</v>
          </cell>
          <cell r="AO45">
            <v>0.17342778123941013</v>
          </cell>
          <cell r="AP45">
            <v>0.17283348482497174</v>
          </cell>
          <cell r="AQ45">
            <v>0.17197459402238791</v>
          </cell>
          <cell r="AR45">
            <v>0.17174423264067779</v>
          </cell>
          <cell r="AS45">
            <v>0.16954906406162831</v>
          </cell>
          <cell r="AT45">
            <v>0.16682479253485774</v>
          </cell>
          <cell r="AU45">
            <v>0.16602684793505637</v>
          </cell>
          <cell r="AV45">
            <v>0.1655460092142946</v>
          </cell>
          <cell r="AW45">
            <v>0.16451527089851914</v>
          </cell>
          <cell r="AX45">
            <v>0.1636768128801615</v>
          </cell>
          <cell r="AY45">
            <v>0.16286653448815611</v>
          </cell>
          <cell r="AZ45">
            <v>0.16178538267674758</v>
          </cell>
          <cell r="BA45">
            <v>0.16100685135537682</v>
          </cell>
          <cell r="BB45">
            <v>0.1605955935981945</v>
          </cell>
          <cell r="BC45">
            <v>0.15987693168309908</v>
          </cell>
          <cell r="BD45">
            <v>0.16611320089338191</v>
          </cell>
          <cell r="BE45">
            <v>0.16551631409107206</v>
          </cell>
          <cell r="BF45">
            <v>0.16430220548028435</v>
          </cell>
          <cell r="BG45">
            <v>0.16376360808709176</v>
          </cell>
          <cell r="BH45">
            <v>0.16288951841359772</v>
          </cell>
          <cell r="BI45">
            <v>0.16188524590163936</v>
          </cell>
          <cell r="BJ45">
            <v>0.16106476738702702</v>
          </cell>
          <cell r="BK45">
            <v>0.16107149930679343</v>
          </cell>
          <cell r="BL45">
            <v>0.16051969823973178</v>
          </cell>
          <cell r="BM45">
            <v>0.15981571538264652</v>
          </cell>
          <cell r="BN45">
            <v>0.15865142817502298</v>
          </cell>
          <cell r="BO45">
            <v>0.15863301080784675</v>
          </cell>
          <cell r="BP45">
            <v>0.1578225398888167</v>
          </cell>
          <cell r="BQ45">
            <v>0.15737650507993289</v>
          </cell>
          <cell r="BR45">
            <v>0.15638480230564922</v>
          </cell>
          <cell r="BS45">
            <v>0.1561196038842419</v>
          </cell>
          <cell r="BT45">
            <v>0.15516767454645408</v>
          </cell>
        </row>
        <row r="46">
          <cell r="I46">
            <v>0.11031512391780385</v>
          </cell>
          <cell r="J46">
            <v>0.10984354388214572</v>
          </cell>
          <cell r="K46">
            <v>0.10958719309290404</v>
          </cell>
          <cell r="L46">
            <v>0.10901905735516257</v>
          </cell>
          <cell r="M46">
            <v>0.10966853043877618</v>
          </cell>
          <cell r="N46">
            <v>0.10922403772830586</v>
          </cell>
          <cell r="O46">
            <v>0.10868552362630757</v>
          </cell>
          <cell r="P46">
            <v>0.10827184703072662</v>
          </cell>
          <cell r="Q46">
            <v>0.10733463699289195</v>
          </cell>
          <cell r="R46">
            <v>0.1072348655997083</v>
          </cell>
          <cell r="S46">
            <v>0.11124133354043407</v>
          </cell>
          <cell r="T46">
            <v>0.11037471874459125</v>
          </cell>
          <cell r="U46">
            <v>0.10990591080698443</v>
          </cell>
          <cell r="V46">
            <v>0.10893085546610488</v>
          </cell>
          <cell r="W46">
            <v>0.10851233460589056</v>
          </cell>
          <cell r="X46">
            <v>0.1079748368694565</v>
          </cell>
          <cell r="Y46">
            <v>0.10727689078302907</v>
          </cell>
          <cell r="Z46">
            <v>0.10705535115028504</v>
          </cell>
          <cell r="AA46">
            <v>0.10628051085652296</v>
          </cell>
          <cell r="AB46">
            <v>0.10496372102631193</v>
          </cell>
          <cell r="AC46">
            <v>0.10438052825822061</v>
          </cell>
          <cell r="AD46">
            <v>0.10351668975378703</v>
          </cell>
          <cell r="AE46">
            <v>0.10278212738064892</v>
          </cell>
          <cell r="AF46">
            <v>0.10210868555503948</v>
          </cell>
          <cell r="AG46">
            <v>0.10115043153076857</v>
          </cell>
          <cell r="AH46">
            <v>0.10012845715175461</v>
          </cell>
          <cell r="AI46">
            <v>9.9754758382398209E-2</v>
          </cell>
          <cell r="AJ46">
            <v>9.9146840676042639E-2</v>
          </cell>
          <cell r="AK46">
            <v>9.8295267150395785E-2</v>
          </cell>
          <cell r="AL46">
            <v>9.7578079209578839E-2</v>
          </cell>
          <cell r="AM46">
            <v>9.6953173070802659E-2</v>
          </cell>
          <cell r="AN46">
            <v>9.6686390532544381E-2</v>
          </cell>
          <cell r="AO46">
            <v>9.6186009903912378E-2</v>
          </cell>
          <cell r="AP46">
            <v>9.5606003502782269E-2</v>
          </cell>
          <cell r="AQ46">
            <v>9.5092231807022684E-2</v>
          </cell>
          <cell r="AR46">
            <v>9.461331501516973E-2</v>
          </cell>
          <cell r="AS46">
            <v>9.3724405616817219E-2</v>
          </cell>
          <cell r="AT46">
            <v>9.2509637671586584E-2</v>
          </cell>
          <cell r="AU46">
            <v>9.184047729662323E-2</v>
          </cell>
          <cell r="AV46">
            <v>9.0673639646370319E-2</v>
          </cell>
          <cell r="AW46">
            <v>9.0244613065453949E-2</v>
          </cell>
          <cell r="AX46">
            <v>8.9759911526047093E-2</v>
          </cell>
          <cell r="AY46">
            <v>8.9494417197119897E-2</v>
          </cell>
          <cell r="AZ46">
            <v>8.9109961533359858E-2</v>
          </cell>
          <cell r="BA46">
            <v>8.8133344165515742E-2</v>
          </cell>
          <cell r="BB46">
            <v>8.7728955371764353E-2</v>
          </cell>
          <cell r="BC46">
            <v>8.7000909027340742E-2</v>
          </cell>
          <cell r="BD46">
            <v>9.0851651581050893E-2</v>
          </cell>
          <cell r="BE46">
            <v>9.0459543444484286E-2</v>
          </cell>
          <cell r="BF46">
            <v>8.9981165319885772E-2</v>
          </cell>
          <cell r="BG46">
            <v>8.9626749611197515E-2</v>
          </cell>
          <cell r="BH46">
            <v>8.9345294302801387E-2</v>
          </cell>
          <cell r="BI46">
            <v>8.9155353483606564E-2</v>
          </cell>
          <cell r="BJ46">
            <v>8.8801079727466384E-2</v>
          </cell>
          <cell r="BK46">
            <v>8.854888756849541E-2</v>
          </cell>
          <cell r="BL46">
            <v>8.8113998323554071E-2</v>
          </cell>
          <cell r="BM46">
            <v>8.7552256633393055E-2</v>
          </cell>
          <cell r="BN46">
            <v>8.7407433100362461E-2</v>
          </cell>
          <cell r="BO46">
            <v>8.7258769214441118E-2</v>
          </cell>
          <cell r="BP46">
            <v>8.7105624142661181E-2</v>
          </cell>
          <cell r="BQ46">
            <v>8.669997971714638E-2</v>
          </cell>
          <cell r="BR46">
            <v>8.6085105581404114E-2</v>
          </cell>
          <cell r="BS46">
            <v>8.5434092875685028E-2</v>
          </cell>
          <cell r="BT46">
            <v>8.4936778449697631E-2</v>
          </cell>
        </row>
        <row r="47">
          <cell r="I47">
            <v>5.2344214510492044E-2</v>
          </cell>
          <cell r="J47">
            <v>5.1955517233755612E-2</v>
          </cell>
          <cell r="K47">
            <v>5.1503432562880355E-2</v>
          </cell>
          <cell r="L47">
            <v>5.1274813469842383E-2</v>
          </cell>
          <cell r="M47">
            <v>5.1736078205530084E-2</v>
          </cell>
          <cell r="N47">
            <v>5.1402595671905887E-2</v>
          </cell>
          <cell r="O47">
            <v>5.105506793314897E-2</v>
          </cell>
          <cell r="P47">
            <v>5.0885479059049742E-2</v>
          </cell>
          <cell r="Q47">
            <v>5.0640965949653907E-2</v>
          </cell>
          <cell r="R47">
            <v>5.0541802414528388E-2</v>
          </cell>
          <cell r="S47">
            <v>5.204111890876742E-2</v>
          </cell>
          <cell r="T47">
            <v>5.1988980557318411E-2</v>
          </cell>
          <cell r="U47">
            <v>5.1623702218027374E-2</v>
          </cell>
          <cell r="V47">
            <v>5.1320442404634715E-2</v>
          </cell>
          <cell r="W47">
            <v>5.0848627018076444E-2</v>
          </cell>
          <cell r="X47">
            <v>5.0443480639237294E-2</v>
          </cell>
          <cell r="Y47">
            <v>5.0092233318491192E-2</v>
          </cell>
          <cell r="Z47">
            <v>4.9957546597663043E-2</v>
          </cell>
          <cell r="AA47">
            <v>4.9836453590624434E-2</v>
          </cell>
          <cell r="AB47">
            <v>4.884535603315459E-2</v>
          </cell>
          <cell r="AC47">
            <v>4.8626756550629861E-2</v>
          </cell>
          <cell r="AD47">
            <v>4.838464632021091E-2</v>
          </cell>
          <cell r="AE47">
            <v>4.8259349623101855E-2</v>
          </cell>
          <cell r="AF47">
            <v>4.7886669763121226E-2</v>
          </cell>
          <cell r="AG47">
            <v>4.7777640330760957E-2</v>
          </cell>
          <cell r="AH47">
            <v>4.7499951341987971E-2</v>
          </cell>
          <cell r="AI47">
            <v>4.7221422401382093E-2</v>
          </cell>
          <cell r="AJ47">
            <v>4.6792039881652009E-2</v>
          </cell>
          <cell r="AK47">
            <v>4.6462730870712399E-2</v>
          </cell>
          <cell r="AL47">
            <v>4.6261408356359376E-2</v>
          </cell>
          <cell r="AM47">
            <v>4.6126753092444461E-2</v>
          </cell>
          <cell r="AN47">
            <v>4.5723507261968797E-2</v>
          </cell>
          <cell r="AO47">
            <v>4.5310945681522538E-2</v>
          </cell>
          <cell r="AP47">
            <v>4.5081694637196003E-2</v>
          </cell>
          <cell r="AQ47">
            <v>4.4978490506542942E-2</v>
          </cell>
          <cell r="AR47">
            <v>4.449023985345469E-2</v>
          </cell>
          <cell r="AS47">
            <v>4.3586121761012259E-2</v>
          </cell>
          <cell r="AT47">
            <v>4.2958194722999506E-2</v>
          </cell>
          <cell r="AU47">
            <v>4.2643714697899598E-2</v>
          </cell>
          <cell r="AV47">
            <v>4.2261237703897399E-2</v>
          </cell>
          <cell r="AW47">
            <v>4.219607048301896E-2</v>
          </cell>
          <cell r="AX47">
            <v>4.1742216735465451E-2</v>
          </cell>
          <cell r="AY47">
            <v>4.1675362621308568E-2</v>
          </cell>
          <cell r="AZ47">
            <v>4.1689879294336117E-2</v>
          </cell>
          <cell r="BA47">
            <v>4.1730982749749505E-2</v>
          </cell>
          <cell r="BB47">
            <v>4.1408066935472776E-2</v>
          </cell>
          <cell r="BC47">
            <v>4.1185931053772461E-2</v>
          </cell>
          <cell r="BD47">
            <v>4.2949923592335723E-2</v>
          </cell>
          <cell r="BE47">
            <v>4.2757260666905703E-2</v>
          </cell>
          <cell r="BF47">
            <v>4.2560301354881827E-2</v>
          </cell>
          <cell r="BG47">
            <v>4.2270606531881805E-2</v>
          </cell>
          <cell r="BH47">
            <v>4.2020774315391876E-2</v>
          </cell>
          <cell r="BI47">
            <v>4.1912141393442626E-2</v>
          </cell>
          <cell r="BJ47">
            <v>4.16117859407776E-2</v>
          </cell>
          <cell r="BK47">
            <v>4.1542879778173898E-2</v>
          </cell>
          <cell r="BL47">
            <v>4.1676445934618611E-2</v>
          </cell>
          <cell r="BM47">
            <v>4.1771179933452779E-2</v>
          </cell>
          <cell r="BN47">
            <v>4.1431816999358322E-2</v>
          </cell>
          <cell r="BO47">
            <v>4.1002600251180729E-2</v>
          </cell>
          <cell r="BP47">
            <v>4.1062017182874881E-2</v>
          </cell>
          <cell r="BQ47">
            <v>4.1284826581601611E-2</v>
          </cell>
          <cell r="BR47">
            <v>4.1177689453161789E-2</v>
          </cell>
          <cell r="BS47">
            <v>4.097682915104317E-2</v>
          </cell>
          <cell r="BT47">
            <v>4.1192177805701717E-2</v>
          </cell>
        </row>
        <row r="48">
          <cell r="I48">
            <v>2.3536406746233161E-2</v>
          </cell>
          <cell r="J48">
            <v>2.335418923599596E-2</v>
          </cell>
          <cell r="K48">
            <v>2.3323440357346285E-2</v>
          </cell>
          <cell r="L48">
            <v>2.3268588168876548E-2</v>
          </cell>
          <cell r="M48">
            <v>2.3794076266429504E-2</v>
          </cell>
          <cell r="N48">
            <v>2.3624612240969563E-2</v>
          </cell>
          <cell r="O48">
            <v>2.3491042443188649E-2</v>
          </cell>
          <cell r="P48">
            <v>2.3371153449972912E-2</v>
          </cell>
          <cell r="Q48">
            <v>2.3194276313747399E-2</v>
          </cell>
          <cell r="R48">
            <v>2.3114789184561602E-2</v>
          </cell>
          <cell r="S48">
            <v>2.4308448297773195E-2</v>
          </cell>
          <cell r="T48">
            <v>2.4043731610223273E-2</v>
          </cell>
          <cell r="U48">
            <v>2.3898360075507316E-2</v>
          </cell>
          <cell r="V48">
            <v>2.3918441050334811E-2</v>
          </cell>
          <cell r="W48">
            <v>2.3825950968216734E-2</v>
          </cell>
          <cell r="X48">
            <v>2.3748681280037511E-2</v>
          </cell>
          <cell r="Y48">
            <v>2.3686470326315118E-2</v>
          </cell>
          <cell r="Z48">
            <v>2.3418105365301419E-2</v>
          </cell>
          <cell r="AA48">
            <v>2.3184141751179343E-2</v>
          </cell>
          <cell r="AB48">
            <v>2.2920737113002763E-2</v>
          </cell>
          <cell r="AC48">
            <v>2.2915150824472048E-2</v>
          </cell>
          <cell r="AD48">
            <v>2.2807095938156306E-2</v>
          </cell>
          <cell r="AE48">
            <v>2.2513746768143914E-2</v>
          </cell>
          <cell r="AF48">
            <v>2.234091964700418E-2</v>
          </cell>
          <cell r="AG48">
            <v>2.2171261097525003E-2</v>
          </cell>
          <cell r="AH48">
            <v>2.2178321882481169E-2</v>
          </cell>
          <cell r="AI48">
            <v>2.1972457479869336E-2</v>
          </cell>
          <cell r="AJ48">
            <v>2.1997730312487335E-2</v>
          </cell>
          <cell r="AK48">
            <v>2.1994558047493402E-2</v>
          </cell>
          <cell r="AL48">
            <v>2.1948003014318009E-2</v>
          </cell>
          <cell r="AM48">
            <v>2.1811546540493519E-2</v>
          </cell>
          <cell r="AN48">
            <v>2.1839698762775688E-2</v>
          </cell>
          <cell r="AO48">
            <v>2.1950392986368455E-2</v>
          </cell>
          <cell r="AP48">
            <v>2.1715033143414549E-2</v>
          </cell>
          <cell r="AQ48">
            <v>2.1532016486857812E-2</v>
          </cell>
          <cell r="AR48">
            <v>2.1432251416795466E-2</v>
          </cell>
          <cell r="AS48">
            <v>2.1163958360535095E-2</v>
          </cell>
          <cell r="AT48">
            <v>2.0788547683956431E-2</v>
          </cell>
          <cell r="AU48">
            <v>2.0612758882069589E-2</v>
          </cell>
          <cell r="AV48">
            <v>2.0719711119412277E-2</v>
          </cell>
          <cell r="AW48">
            <v>2.0559658479117317E-2</v>
          </cell>
          <cell r="AX48">
            <v>2.0601057057983874E-2</v>
          </cell>
          <cell r="AY48">
            <v>2.0648544297192945E-2</v>
          </cell>
          <cell r="AZ48">
            <v>2.0307733121103594E-2</v>
          </cell>
          <cell r="BA48">
            <v>2.0025997237793483E-2</v>
          </cell>
          <cell r="BB48">
            <v>2.0050366741436967E-2</v>
          </cell>
          <cell r="BC48">
            <v>2.0110481784490594E-2</v>
          </cell>
          <cell r="BD48">
            <v>2.1129657928764548E-2</v>
          </cell>
          <cell r="BE48">
            <v>2.103501852515836E-2</v>
          </cell>
          <cell r="BF48">
            <v>2.097636551430828E-2</v>
          </cell>
          <cell r="BG48">
            <v>2.0870917573872473E-2</v>
          </cell>
          <cell r="BH48">
            <v>2.0884482215926974E-2</v>
          </cell>
          <cell r="BI48">
            <v>2.0827996926229508E-2</v>
          </cell>
          <cell r="BJ48">
            <v>2.0895328227393206E-2</v>
          </cell>
          <cell r="BK48">
            <v>2.0829207103716909E-2</v>
          </cell>
          <cell r="BL48">
            <v>2.0737636211232188E-2</v>
          </cell>
          <cell r="BM48">
            <v>2.054432215681256E-2</v>
          </cell>
          <cell r="BN48">
            <v>2.0568495170045612E-2</v>
          </cell>
          <cell r="BO48">
            <v>2.0589744043302143E-2</v>
          </cell>
          <cell r="BP48">
            <v>2.0630279402209226E-2</v>
          </cell>
          <cell r="BQ48">
            <v>2.0633193811885751E-2</v>
          </cell>
          <cell r="BR48">
            <v>2.0777214760675872E-2</v>
          </cell>
          <cell r="BS48">
            <v>2.0671089318334775E-2</v>
          </cell>
          <cell r="BT48">
            <v>2.0419382706353569E-2</v>
          </cell>
        </row>
        <row r="49">
          <cell r="I49">
            <v>1.288484127789782E-2</v>
          </cell>
          <cell r="J49">
            <v>1.2963085789244839E-2</v>
          </cell>
          <cell r="K49">
            <v>1.2973288964834967E-2</v>
          </cell>
          <cell r="L49">
            <v>1.2931231785654343E-2</v>
          </cell>
          <cell r="M49">
            <v>1.3274820122906901E-2</v>
          </cell>
          <cell r="N49">
            <v>1.3274500077736893E-2</v>
          </cell>
          <cell r="O49">
            <v>1.3255981724179392E-2</v>
          </cell>
          <cell r="P49">
            <v>1.3169641153984083E-2</v>
          </cell>
          <cell r="Q49">
            <v>1.3121954247757394E-2</v>
          </cell>
          <cell r="R49">
            <v>1.3055575372761646E-2</v>
          </cell>
          <cell r="S49">
            <v>1.3407418913003573E-2</v>
          </cell>
          <cell r="T49">
            <v>1.339929614031039E-2</v>
          </cell>
          <cell r="U49">
            <v>1.3405497876356772E-2</v>
          </cell>
          <cell r="V49">
            <v>1.321194793469265E-2</v>
          </cell>
          <cell r="W49">
            <v>1.3177866703463503E-2</v>
          </cell>
          <cell r="X49">
            <v>1.3167663032860547E-2</v>
          </cell>
          <cell r="Y49">
            <v>1.3143247884994593E-2</v>
          </cell>
          <cell r="Z49">
            <v>1.2962438846884729E-2</v>
          </cell>
          <cell r="AA49">
            <v>1.2985091799667977E-2</v>
          </cell>
          <cell r="AB49">
            <v>1.2833202792146873E-2</v>
          </cell>
          <cell r="AC49">
            <v>1.2790055490782219E-2</v>
          </cell>
          <cell r="AD49">
            <v>1.2672594843379955E-2</v>
          </cell>
          <cell r="AE49">
            <v>1.2545063908816139E-2</v>
          </cell>
          <cell r="AF49">
            <v>1.2438457965629354E-2</v>
          </cell>
          <cell r="AG49">
            <v>1.237974707634336E-2</v>
          </cell>
          <cell r="AH49">
            <v>1.2310477043149925E-2</v>
          </cell>
          <cell r="AI49">
            <v>1.2371297794811203E-2</v>
          </cell>
          <cell r="AJ49">
            <v>1.240222105135168E-2</v>
          </cell>
          <cell r="AK49">
            <v>1.2491754617414247E-2</v>
          </cell>
          <cell r="AL49">
            <v>1.2413129029557064E-2</v>
          </cell>
          <cell r="AM49">
            <v>1.2688039719080859E-2</v>
          </cell>
          <cell r="AN49">
            <v>1.2727272727272728E-2</v>
          </cell>
          <cell r="AO49">
            <v>1.2603985614184677E-2</v>
          </cell>
          <cell r="AP49">
            <v>1.2592280577293989E-2</v>
          </cell>
          <cell r="AQ49">
            <v>1.2500281537872474E-2</v>
          </cell>
          <cell r="AR49">
            <v>1.2490697807544793E-2</v>
          </cell>
          <cell r="AS49">
            <v>1.2047906750388738E-2</v>
          </cell>
          <cell r="AT49">
            <v>1.1925492692182977E-2</v>
          </cell>
          <cell r="AU49">
            <v>1.1846834731153874E-2</v>
          </cell>
          <cell r="AV49">
            <v>1.1791806748848213E-2</v>
          </cell>
          <cell r="AW49">
            <v>1.1768282641466411E-2</v>
          </cell>
          <cell r="AX49">
            <v>1.1689363836271749E-2</v>
          </cell>
          <cell r="AY49">
            <v>1.1726494834602943E-2</v>
          </cell>
          <cell r="AZ49">
            <v>1.1765486138745191E-2</v>
          </cell>
          <cell r="BA49">
            <v>1.1766458147155198E-2</v>
          </cell>
          <cell r="BB49">
            <v>1.1752239668625373E-2</v>
          </cell>
          <cell r="BC49">
            <v>1.1733445213621425E-2</v>
          </cell>
          <cell r="BD49">
            <v>1.2225226284236512E-2</v>
          </cell>
          <cell r="BE49">
            <v>1.2175809728696068E-2</v>
          </cell>
          <cell r="BF49">
            <v>1.2090649492678778E-2</v>
          </cell>
          <cell r="BG49">
            <v>1.2161741835147745E-2</v>
          </cell>
          <cell r="BH49">
            <v>1.1945231350330501E-2</v>
          </cell>
          <cell r="BI49">
            <v>1.1926869877049179E-2</v>
          </cell>
          <cell r="BJ49">
            <v>1.1837975836219653E-2</v>
          </cell>
          <cell r="BK49">
            <v>1.1734997029114676E-2</v>
          </cell>
          <cell r="BL49">
            <v>1.1751886001676447E-2</v>
          </cell>
          <cell r="BM49">
            <v>1.1739612661035747E-2</v>
          </cell>
          <cell r="BN49">
            <v>1.1619638924056121E-2</v>
          </cell>
          <cell r="BO49">
            <v>1.1798418622751314E-2</v>
          </cell>
          <cell r="BP49">
            <v>1.1750054147714966E-2</v>
          </cell>
          <cell r="BQ49">
            <v>1.1856249884756514E-2</v>
          </cell>
          <cell r="BR49">
            <v>1.194266016162149E-2</v>
          </cell>
          <cell r="BS49">
            <v>1.1825785982117105E-2</v>
          </cell>
          <cell r="BT49">
            <v>1.1839315165318463E-2</v>
          </cell>
        </row>
        <row r="50">
          <cell r="I50">
            <v>6.9971141435967339E-3</v>
          </cell>
          <cell r="J50">
            <v>6.9716197593096179E-3</v>
          </cell>
          <cell r="K50">
            <v>6.9475672272686397E-3</v>
          </cell>
          <cell r="L50">
            <v>7.0034635865667766E-3</v>
          </cell>
          <cell r="M50">
            <v>7.3627503152860901E-3</v>
          </cell>
          <cell r="N50">
            <v>7.3220750568219681E-3</v>
          </cell>
          <cell r="O50">
            <v>7.2667428159192016E-3</v>
          </cell>
          <cell r="P50">
            <v>7.1799723788522722E-3</v>
          </cell>
          <cell r="Q50">
            <v>7.1313281807741258E-3</v>
          </cell>
          <cell r="R50">
            <v>6.9915103089106083E-3</v>
          </cell>
          <cell r="S50">
            <v>7.2861802623589711E-3</v>
          </cell>
          <cell r="T50">
            <v>7.182830439046905E-3</v>
          </cell>
          <cell r="U50">
            <v>7.1525483718735249E-3</v>
          </cell>
          <cell r="V50">
            <v>7.1627417049130995E-3</v>
          </cell>
          <cell r="W50">
            <v>7.0680588136086964E-3</v>
          </cell>
          <cell r="X50">
            <v>7.0409877700933852E-3</v>
          </cell>
          <cell r="Y50">
            <v>7.0208638127345589E-3</v>
          </cell>
          <cell r="Z50">
            <v>7.0917397808595807E-3</v>
          </cell>
          <cell r="AA50">
            <v>7.0924900146287747E-3</v>
          </cell>
          <cell r="AB50">
            <v>7.1008667360973636E-3</v>
          </cell>
          <cell r="AC50">
            <v>7.0042867286737439E-3</v>
          </cell>
          <cell r="AD50">
            <v>6.9886947584789309E-3</v>
          </cell>
          <cell r="AE50">
            <v>7.0190451913622956E-3</v>
          </cell>
          <cell r="AF50">
            <v>7.032048304691129E-3</v>
          </cell>
          <cell r="AG50">
            <v>6.9368452103415138E-3</v>
          </cell>
          <cell r="AH50">
            <v>6.8899745032016974E-3</v>
          </cell>
          <cell r="AI50">
            <v>6.8012351440173953E-3</v>
          </cell>
          <cell r="AJ50">
            <v>6.7583998703035705E-3</v>
          </cell>
          <cell r="AK50">
            <v>6.7509069920844329E-3</v>
          </cell>
          <cell r="AL50">
            <v>6.7508163777945237E-3</v>
          </cell>
          <cell r="AM50">
            <v>6.8001952006110627E-3</v>
          </cell>
          <cell r="AN50">
            <v>6.7993544916621837E-3</v>
          </cell>
          <cell r="AO50">
            <v>6.7775117786595829E-3</v>
          </cell>
          <cell r="AP50">
            <v>6.7062761877313944E-3</v>
          </cell>
          <cell r="AQ50">
            <v>6.8357395436834164E-3</v>
          </cell>
          <cell r="AR50">
            <v>6.8807602037895699E-3</v>
          </cell>
          <cell r="AS50">
            <v>6.7183401189359858E-3</v>
          </cell>
          <cell r="AT50">
            <v>6.7013342620726099E-3</v>
          </cell>
          <cell r="AU50">
            <v>6.6753062571826786E-3</v>
          </cell>
          <cell r="AV50">
            <v>6.6616859668783461E-3</v>
          </cell>
          <cell r="AW50">
            <v>6.663204165135988E-3</v>
          </cell>
          <cell r="AX50">
            <v>6.7512827437213067E-3</v>
          </cell>
          <cell r="AY50">
            <v>6.7828446206824582E-3</v>
          </cell>
          <cell r="AZ50">
            <v>6.7780872794800376E-3</v>
          </cell>
          <cell r="BA50">
            <v>6.7971944647547862E-3</v>
          </cell>
          <cell r="BB50">
            <v>6.75684973922138E-3</v>
          </cell>
          <cell r="BC50">
            <v>6.7547723935389133E-3</v>
          </cell>
          <cell r="BD50">
            <v>7.1705654167156458E-3</v>
          </cell>
          <cell r="BE50">
            <v>7.2756065495398594E-3</v>
          </cell>
          <cell r="BF50">
            <v>7.366790205966341E-3</v>
          </cell>
          <cell r="BG50">
            <v>7.29393468118196E-3</v>
          </cell>
          <cell r="BH50">
            <v>7.2080579162732139E-3</v>
          </cell>
          <cell r="BI50">
            <v>7.3002049180327872E-3</v>
          </cell>
          <cell r="BJ50">
            <v>7.3824739418183001E-3</v>
          </cell>
          <cell r="BK50">
            <v>7.410708391100548E-3</v>
          </cell>
          <cell r="BL50">
            <v>7.4266554903604362E-3</v>
          </cell>
          <cell r="BM50">
            <v>7.3543213036430339E-3</v>
          </cell>
          <cell r="BN50">
            <v>7.4920656943167829E-3</v>
          </cell>
          <cell r="BO50">
            <v>7.4646666548741445E-3</v>
          </cell>
          <cell r="BP50">
            <v>7.5445816186556925E-3</v>
          </cell>
          <cell r="BQ50">
            <v>7.2833883428908598E-3</v>
          </cell>
          <cell r="BR50">
            <v>7.2334093092470851E-3</v>
          </cell>
          <cell r="BS50">
            <v>7.2877607922315164E-3</v>
          </cell>
          <cell r="BT50">
            <v>7.3234901437210396E-3</v>
          </cell>
        </row>
        <row r="51">
          <cell r="I51">
            <v>4.5463114694664795E-3</v>
          </cell>
          <cell r="J51">
            <v>4.5470289550676897E-3</v>
          </cell>
          <cell r="K51">
            <v>4.5192913031747457E-3</v>
          </cell>
          <cell r="L51">
            <v>4.4782495918460766E-3</v>
          </cell>
          <cell r="M51">
            <v>4.6509254466856687E-3</v>
          </cell>
          <cell r="N51">
            <v>4.5901784987154902E-3</v>
          </cell>
          <cell r="O51">
            <v>4.4862931345437057E-3</v>
          </cell>
          <cell r="P51">
            <v>4.4178576061163289E-3</v>
          </cell>
          <cell r="Q51">
            <v>4.3765713753608345E-3</v>
          </cell>
          <cell r="R51">
            <v>4.2963702805323698E-3</v>
          </cell>
          <cell r="S51">
            <v>4.4338383767068158E-3</v>
          </cell>
          <cell r="T51">
            <v>4.3919113829112098E-3</v>
          </cell>
          <cell r="U51">
            <v>4.3431453515809341E-3</v>
          </cell>
          <cell r="V51">
            <v>4.258520803551275E-3</v>
          </cell>
          <cell r="W51">
            <v>4.2469680940772428E-3</v>
          </cell>
          <cell r="X51">
            <v>4.3136795217442268E-3</v>
          </cell>
          <cell r="Y51">
            <v>4.3174734431651934E-3</v>
          </cell>
          <cell r="Z51">
            <v>4.2615129583956661E-3</v>
          </cell>
          <cell r="AA51">
            <v>4.1996088035635036E-3</v>
          </cell>
          <cell r="AB51">
            <v>4.0883778177530274E-3</v>
          </cell>
          <cell r="AC51">
            <v>4.076337082394607E-3</v>
          </cell>
          <cell r="AD51">
            <v>4.102059966933286E-3</v>
          </cell>
          <cell r="AE51">
            <v>4.0511998834711046E-3</v>
          </cell>
          <cell r="AF51">
            <v>4.1337668369716678E-3</v>
          </cell>
          <cell r="AG51">
            <v>4.0821763995013841E-3</v>
          </cell>
          <cell r="AH51">
            <v>4.1553942272134527E-3</v>
          </cell>
          <cell r="AI51">
            <v>4.1601715698442168E-3</v>
          </cell>
          <cell r="AJ51">
            <v>4.1239411502452077E-3</v>
          </cell>
          <cell r="AK51">
            <v>4.0917711081794195E-3</v>
          </cell>
          <cell r="AL51">
            <v>4.1237545005442522E-3</v>
          </cell>
          <cell r="AM51">
            <v>4.0419256964630496E-3</v>
          </cell>
          <cell r="AN51">
            <v>4.0451855836471217E-3</v>
          </cell>
          <cell r="AO51">
            <v>4.0665070671957494E-3</v>
          </cell>
          <cell r="AP51">
            <v>4.1235284989026098E-3</v>
          </cell>
          <cell r="AQ51">
            <v>4.0654068785333005E-3</v>
          </cell>
          <cell r="AR51">
            <v>4.0414448451542729E-3</v>
          </cell>
          <cell r="AS51">
            <v>3.9170534262347621E-3</v>
          </cell>
          <cell r="AT51">
            <v>3.8190399558048205E-3</v>
          </cell>
          <cell r="AU51">
            <v>3.8511382252976989E-3</v>
          </cell>
          <cell r="AV51">
            <v>3.8351388370065995E-3</v>
          </cell>
          <cell r="AW51">
            <v>3.8383096236429739E-3</v>
          </cell>
          <cell r="AX51">
            <v>3.845016267376516E-3</v>
          </cell>
          <cell r="AY51">
            <v>3.8349159970781591E-3</v>
          </cell>
          <cell r="AZ51">
            <v>3.8201352964584161E-3</v>
          </cell>
          <cell r="BA51">
            <v>3.9808270371273049E-3</v>
          </cell>
          <cell r="BB51">
            <v>3.9357617625607223E-3</v>
          </cell>
          <cell r="BC51">
            <v>3.9018250471994967E-3</v>
          </cell>
          <cell r="BD51">
            <v>3.9967085929234749E-3</v>
          </cell>
          <cell r="BE51">
            <v>3.9440659734671923E-3</v>
          </cell>
          <cell r="BF51">
            <v>3.903639346254329E-3</v>
          </cell>
          <cell r="BG51">
            <v>4.0279937791601866E-3</v>
          </cell>
          <cell r="BH51">
            <v>4.1391249606547061E-3</v>
          </cell>
          <cell r="BI51">
            <v>4.1303790983606556E-3</v>
          </cell>
          <cell r="BJ51">
            <v>4.2441094687545736E-3</v>
          </cell>
          <cell r="BK51">
            <v>4.3077837195484251E-3</v>
          </cell>
          <cell r="BL51">
            <v>4.3252305113160097E-3</v>
          </cell>
          <cell r="BM51">
            <v>4.3852913573927139E-3</v>
          </cell>
          <cell r="BN51">
            <v>4.2663151870415009E-3</v>
          </cell>
          <cell r="BO51">
            <v>4.1745529159959672E-3</v>
          </cell>
          <cell r="BP51">
            <v>4.2957187206699877E-3</v>
          </cell>
          <cell r="BQ51">
            <v>4.1856434274334811E-3</v>
          </cell>
          <cell r="BR51">
            <v>4.1064667432704803E-3</v>
          </cell>
          <cell r="BS51">
            <v>4.1534467839630801E-3</v>
          </cell>
          <cell r="BT51">
            <v>4.1624126286028433E-3</v>
          </cell>
        </row>
        <row r="52">
          <cell r="I52">
            <v>2.8858564032658031E-3</v>
          </cell>
          <cell r="J52">
            <v>2.8741349959098849E-3</v>
          </cell>
          <cell r="K52">
            <v>2.8779566507779477E-3</v>
          </cell>
          <cell r="L52">
            <v>2.8990372144829797E-3</v>
          </cell>
          <cell r="M52">
            <v>3.0398681994795048E-3</v>
          </cell>
          <cell r="N52">
            <v>3.0502476475335193E-3</v>
          </cell>
          <cell r="O52">
            <v>3.081038836118793E-3</v>
          </cell>
          <cell r="P52">
            <v>2.9452384040775529E-3</v>
          </cell>
          <cell r="Q52">
            <v>2.8633951019648011E-3</v>
          </cell>
          <cell r="R52">
            <v>2.9012389717248104E-3</v>
          </cell>
          <cell r="S52">
            <v>3.1135712167638628E-3</v>
          </cell>
          <cell r="T52">
            <v>3.1298678820746552E-3</v>
          </cell>
          <cell r="U52">
            <v>3.0527371401604529E-3</v>
          </cell>
          <cell r="V52">
            <v>3.0546986682717628E-3</v>
          </cell>
          <cell r="W52">
            <v>3.0510709412323875E-3</v>
          </cell>
          <cell r="X52">
            <v>3.0398937209393192E-3</v>
          </cell>
          <cell r="Y52">
            <v>3.0293874435468483E-3</v>
          </cell>
          <cell r="Z52">
            <v>2.9676949824121619E-3</v>
          </cell>
          <cell r="AA52">
            <v>2.9832837489110605E-3</v>
          </cell>
          <cell r="AB52">
            <v>3.0383102519301445E-3</v>
          </cell>
          <cell r="AC52">
            <v>2.9717812278102617E-3</v>
          </cell>
          <cell r="AD52">
            <v>2.9581303900978596E-3</v>
          </cell>
          <cell r="AE52">
            <v>2.9587414879283349E-3</v>
          </cell>
          <cell r="AF52">
            <v>2.8611240130051092E-3</v>
          </cell>
          <cell r="AG52">
            <v>2.8736999362457298E-3</v>
          </cell>
          <cell r="AH52">
            <v>2.8805543120730259E-3</v>
          </cell>
          <cell r="AI52">
            <v>2.8892838349037402E-3</v>
          </cell>
          <cell r="AJ52">
            <v>2.9181696591415716E-3</v>
          </cell>
          <cell r="AK52">
            <v>2.8240435356200527E-3</v>
          </cell>
          <cell r="AL52">
            <v>2.8259231348907311E-3</v>
          </cell>
          <cell r="AM52">
            <v>2.8007044195964437E-3</v>
          </cell>
          <cell r="AN52">
            <v>2.7434104357181282E-3</v>
          </cell>
          <cell r="AO52">
            <v>2.7328676526853159E-3</v>
          </cell>
          <cell r="AP52">
            <v>2.704679983151174E-3</v>
          </cell>
          <cell r="AQ52">
            <v>2.7590711502511319E-3</v>
          </cell>
          <cell r="AR52">
            <v>2.8049688018776118E-3</v>
          </cell>
          <cell r="AS52">
            <v>2.8487661281707361E-3</v>
          </cell>
          <cell r="AT52">
            <v>2.8582751870488911E-3</v>
          </cell>
          <cell r="AU52">
            <v>2.8975230457001736E-3</v>
          </cell>
          <cell r="AV52">
            <v>2.901257626696551E-3</v>
          </cell>
          <cell r="AW52">
            <v>2.9389037382348843E-3</v>
          </cell>
          <cell r="AX52">
            <v>2.9191260625233079E-3</v>
          </cell>
          <cell r="AY52">
            <v>2.9087968277157466E-3</v>
          </cell>
          <cell r="AZ52">
            <v>3.0375381350311714E-3</v>
          </cell>
          <cell r="BA52">
            <v>2.9246892517669999E-3</v>
          </cell>
          <cell r="BB52">
            <v>2.9174178100100459E-3</v>
          </cell>
          <cell r="BC52">
            <v>2.9228725263967556E-3</v>
          </cell>
          <cell r="BD52">
            <v>3.1297754790172798E-3</v>
          </cell>
          <cell r="BE52">
            <v>3.1522648500059759E-3</v>
          </cell>
          <cell r="BF52">
            <v>3.0682301476395893E-3</v>
          </cell>
          <cell r="BG52">
            <v>3.0948678071539659E-3</v>
          </cell>
          <cell r="BH52">
            <v>3.0374567201762667E-3</v>
          </cell>
          <cell r="BI52">
            <v>3.0577612704918034E-3</v>
          </cell>
          <cell r="BJ52">
            <v>3.0245377823308454E-3</v>
          </cell>
          <cell r="BK52">
            <v>3.0369049976893114E-3</v>
          </cell>
          <cell r="BL52">
            <v>3.0678960603520537E-3</v>
          </cell>
          <cell r="BM52">
            <v>3.0884736797201604E-3</v>
          </cell>
          <cell r="BN52">
            <v>3.1390367839614296E-3</v>
          </cell>
          <cell r="BO52">
            <v>3.1486034705393308E-3</v>
          </cell>
          <cell r="BP52">
            <v>3.0503212764421343E-3</v>
          </cell>
          <cell r="BQ52">
            <v>3.1530617889476888E-3</v>
          </cell>
          <cell r="BR52">
            <v>3.0892685591576092E-3</v>
          </cell>
          <cell r="BS52">
            <v>3.0766272473800598E-3</v>
          </cell>
          <cell r="BT52">
            <v>3.0040053404539386E-3</v>
          </cell>
        </row>
        <row r="53">
          <cell r="I53">
            <v>1.7764693939701552E-3</v>
          </cell>
          <cell r="J53">
            <v>1.7834376128466464E-3</v>
          </cell>
          <cell r="K53">
            <v>1.768744191623947E-3</v>
          </cell>
          <cell r="L53">
            <v>1.7317932833885168E-3</v>
          </cell>
          <cell r="M53">
            <v>1.8662020601121179E-3</v>
          </cell>
          <cell r="N53">
            <v>1.8656854543166186E-3</v>
          </cell>
          <cell r="O53">
            <v>1.8486233016712756E-3</v>
          </cell>
          <cell r="P53">
            <v>1.7930855568865931E-3</v>
          </cell>
          <cell r="Q53">
            <v>1.8158115280752399E-3</v>
          </cell>
          <cell r="R53">
            <v>1.7676947833186686E-3</v>
          </cell>
          <cell r="S53">
            <v>1.8921475875118259E-3</v>
          </cell>
          <cell r="T53">
            <v>1.8534010269428258E-3</v>
          </cell>
          <cell r="U53">
            <v>1.9319254365266635E-3</v>
          </cell>
          <cell r="V53">
            <v>1.8734481980287412E-3</v>
          </cell>
          <cell r="W53">
            <v>1.8475077809975008E-3</v>
          </cell>
          <cell r="X53">
            <v>1.8129957410229359E-3</v>
          </cell>
          <cell r="Y53">
            <v>1.8287640735322182E-3</v>
          </cell>
          <cell r="Z53">
            <v>1.7951724416771116E-3</v>
          </cell>
          <cell r="AA53">
            <v>1.7833955193214878E-3</v>
          </cell>
          <cell r="AB53">
            <v>1.7128151278586368E-3</v>
          </cell>
          <cell r="AC53">
            <v>1.7006653634076424E-3</v>
          </cell>
          <cell r="AD53">
            <v>1.6801465659770319E-3</v>
          </cell>
          <cell r="AE53">
            <v>1.6933105130912931E-3</v>
          </cell>
          <cell r="AF53">
            <v>1.644217371110079E-3</v>
          </cell>
          <cell r="AG53">
            <v>1.6461923475844743E-3</v>
          </cell>
          <cell r="AH53">
            <v>1.6251776017439032E-3</v>
          </cell>
          <cell r="AI53">
            <v>1.6183960999632634E-3</v>
          </cell>
          <cell r="AJ53">
            <v>1.6009402991123902E-3</v>
          </cell>
          <cell r="AK53">
            <v>1.7006101583113456E-3</v>
          </cell>
          <cell r="AL53">
            <v>1.6850874989533617E-3</v>
          </cell>
          <cell r="AM53">
            <v>1.7716577199719929E-3</v>
          </cell>
          <cell r="AN53">
            <v>1.7536309844002152E-3</v>
          </cell>
          <cell r="AO53">
            <v>1.7708982389400846E-3</v>
          </cell>
          <cell r="AP53">
            <v>1.7957301527479106E-3</v>
          </cell>
          <cell r="AQ53">
            <v>1.7793193540395053E-3</v>
          </cell>
          <cell r="AR53">
            <v>1.7631232468944989E-3</v>
          </cell>
          <cell r="AS53">
            <v>1.5668213704939048E-3</v>
          </cell>
          <cell r="AT53">
            <v>1.5372236300094876E-3</v>
          </cell>
          <cell r="AU53">
            <v>1.5526811257549453E-3</v>
          </cell>
          <cell r="AV53">
            <v>1.5813721827916821E-3</v>
          </cell>
          <cell r="AW53">
            <v>1.6341318199668106E-3</v>
          </cell>
          <cell r="AX53">
            <v>1.6203078584931137E-3</v>
          </cell>
          <cell r="AY53">
            <v>1.6044036314306585E-3</v>
          </cell>
          <cell r="AZ53">
            <v>1.5917230401910067E-3</v>
          </cell>
          <cell r="BA53">
            <v>1.6925285021799766E-3</v>
          </cell>
          <cell r="BB53">
            <v>1.6788913812321963E-3</v>
          </cell>
          <cell r="BC53">
            <v>1.6782043213761275E-3</v>
          </cell>
          <cell r="BD53">
            <v>1.7485600094040202E-3</v>
          </cell>
          <cell r="BE53">
            <v>1.747938329150233E-3</v>
          </cell>
          <cell r="BF53">
            <v>1.7771432043259007E-3</v>
          </cell>
          <cell r="BG53">
            <v>1.7729393468118196E-3</v>
          </cell>
          <cell r="BH53">
            <v>1.6997167138810198E-3</v>
          </cell>
          <cell r="BI53">
            <v>1.6969774590163934E-3</v>
          </cell>
          <cell r="BJ53">
            <v>1.6098346260793209E-3</v>
          </cell>
          <cell r="BK53">
            <v>1.6669967650359808E-3</v>
          </cell>
          <cell r="BL53">
            <v>1.6596814752724224E-3</v>
          </cell>
          <cell r="BM53">
            <v>1.6551488780820749E-3</v>
          </cell>
          <cell r="BN53">
            <v>1.6302179983004111E-3</v>
          </cell>
          <cell r="BO53">
            <v>1.6450568694390886E-3</v>
          </cell>
          <cell r="BP53">
            <v>1.678579163959281E-3</v>
          </cell>
          <cell r="BQ53">
            <v>1.6226282890491029E-3</v>
          </cell>
          <cell r="BR53">
            <v>1.6388192966262927E-3</v>
          </cell>
          <cell r="BS53">
            <v>1.6536871454667821E-3</v>
          </cell>
          <cell r="BT53">
            <v>1.6688918558077437E-3</v>
          </cell>
        </row>
        <row r="54">
          <cell r="I54">
            <v>8.7735835375668894E-4</v>
          </cell>
          <cell r="J54">
            <v>8.6224049877296543E-4</v>
          </cell>
          <cell r="K54">
            <v>8.5439338069970316E-4</v>
          </cell>
          <cell r="L54">
            <v>8.5445307374235188E-4</v>
          </cell>
          <cell r="M54">
            <v>8.8207206747486827E-4</v>
          </cell>
          <cell r="N54">
            <v>8.9582515862028124E-4</v>
          </cell>
          <cell r="O54">
            <v>8.3413490441264877E-4</v>
          </cell>
          <cell r="P54">
            <v>8.1642618973134238E-4</v>
          </cell>
          <cell r="Q54">
            <v>7.7598783251078623E-4</v>
          </cell>
          <cell r="R54">
            <v>7.7683447876784537E-4</v>
          </cell>
          <cell r="S54">
            <v>9.4607379375591296E-4</v>
          </cell>
          <cell r="T54">
            <v>9.0145964345468186E-4</v>
          </cell>
          <cell r="U54">
            <v>8.4798253893345922E-4</v>
          </cell>
          <cell r="V54">
            <v>8.5772327138665264E-4</v>
          </cell>
          <cell r="W54">
            <v>7.9726476856323693E-4</v>
          </cell>
          <cell r="X54">
            <v>8.1272222873441952E-4</v>
          </cell>
          <cell r="Y54">
            <v>7.8716366643343297E-4</v>
          </cell>
          <cell r="Z54">
            <v>7.8437714793999917E-4</v>
          </cell>
          <cell r="AA54">
            <v>7.5609395289205942E-4</v>
          </cell>
          <cell r="AB54">
            <v>7.6603289637898833E-4</v>
          </cell>
          <cell r="AC54">
            <v>7.5390320233534671E-4</v>
          </cell>
          <cell r="AD54">
            <v>7.4176683497922155E-4</v>
          </cell>
          <cell r="AE54">
            <v>7.2830559702851316E-4</v>
          </cell>
          <cell r="AF54">
            <v>7.245703669298653E-4</v>
          </cell>
          <cell r="AG54">
            <v>7.5172945352123394E-4</v>
          </cell>
          <cell r="AH54">
            <v>7.5906498764086497E-4</v>
          </cell>
          <cell r="AI54">
            <v>7.3473197176246311E-4</v>
          </cell>
          <cell r="AJ54">
            <v>7.4980748186276498E-4</v>
          </cell>
          <cell r="AK54">
            <v>7.5239116094986806E-4</v>
          </cell>
          <cell r="AL54">
            <v>7.7451226659968177E-4</v>
          </cell>
          <cell r="AM54">
            <v>7.7443720693386522E-4</v>
          </cell>
          <cell r="AN54">
            <v>7.8536847767616993E-4</v>
          </cell>
          <cell r="AO54">
            <v>7.8706588397337094E-4</v>
          </cell>
          <cell r="AP54">
            <v>7.7593278205156631E-4</v>
          </cell>
          <cell r="AQ54">
            <v>7.9956755782787899E-4</v>
          </cell>
          <cell r="AR54">
            <v>8.1286850993187929E-4</v>
          </cell>
          <cell r="AS54">
            <v>7.9528054411433051E-4</v>
          </cell>
          <cell r="AT54">
            <v>7.4459269578584558E-4</v>
          </cell>
          <cell r="AU54">
            <v>7.2132430251607693E-4</v>
          </cell>
          <cell r="AV54">
            <v>7.3465321877723823E-4</v>
          </cell>
          <cell r="AW54">
            <v>7.6006131161247012E-4</v>
          </cell>
          <cell r="AX54">
            <v>7.0727723981842269E-4</v>
          </cell>
          <cell r="AY54">
            <v>7.4350412188250027E-4</v>
          </cell>
          <cell r="AZ54">
            <v>7.4280408542246978E-4</v>
          </cell>
          <cell r="BA54">
            <v>7.3117231294174997E-4</v>
          </cell>
          <cell r="BB54">
            <v>7.7063866679510646E-4</v>
          </cell>
          <cell r="BC54">
            <v>7.1323683658485425E-4</v>
          </cell>
          <cell r="BD54">
            <v>6.7591395321499944E-4</v>
          </cell>
          <cell r="BE54">
            <v>6.4240468507230787E-4</v>
          </cell>
          <cell r="BF54">
            <v>6.227595844218968E-4</v>
          </cell>
          <cell r="BG54">
            <v>6.8429237947122861E-4</v>
          </cell>
          <cell r="BH54">
            <v>6.924771797293044E-4</v>
          </cell>
          <cell r="BI54">
            <v>7.0440573770491806E-4</v>
          </cell>
          <cell r="BJ54">
            <v>7.6426492349220292E-4</v>
          </cell>
          <cell r="BK54">
            <v>7.5922624942232784E-4</v>
          </cell>
          <cell r="BL54">
            <v>7.8792958927074606E-4</v>
          </cell>
          <cell r="BM54">
            <v>7.8491596280180873E-4</v>
          </cell>
          <cell r="BN54">
            <v>7.8042350982466483E-4</v>
          </cell>
          <cell r="BO54">
            <v>8.1368404294836639E-4</v>
          </cell>
          <cell r="BP54">
            <v>7.5806800952999786E-4</v>
          </cell>
          <cell r="BQ54">
            <v>7.7443622886434456E-4</v>
          </cell>
          <cell r="BR54">
            <v>7.5348013637990471E-4</v>
          </cell>
          <cell r="BS54">
            <v>7.6915681184501494E-4</v>
          </cell>
          <cell r="BT54">
            <v>8.0499489515432345E-4</v>
          </cell>
        </row>
        <row r="55">
          <cell r="I55">
            <v>5.8732253433299011E-4</v>
          </cell>
          <cell r="J55">
            <v>5.9693572991974535E-4</v>
          </cell>
          <cell r="K55">
            <v>5.7709026591120304E-4</v>
          </cell>
          <cell r="L55">
            <v>5.7980744289659592E-4</v>
          </cell>
          <cell r="M55">
            <v>6.1963740277160169E-4</v>
          </cell>
          <cell r="N55">
            <v>6.2189515143887286E-4</v>
          </cell>
          <cell r="O55">
            <v>6.0117830948659375E-4</v>
          </cell>
          <cell r="P55">
            <v>6.2567240708383243E-4</v>
          </cell>
          <cell r="Q55">
            <v>6.2855014433373687E-4</v>
          </cell>
          <cell r="R55">
            <v>6.1036994760330706E-4</v>
          </cell>
          <cell r="S55">
            <v>6.2836244510653923E-4</v>
          </cell>
          <cell r="T55">
            <v>6.0578088040154614E-4</v>
          </cell>
          <cell r="U55">
            <v>6.1202218027371397E-4</v>
          </cell>
          <cell r="V55">
            <v>6.0943495598525315E-4</v>
          </cell>
          <cell r="W55">
            <v>5.9794857642242764E-4</v>
          </cell>
          <cell r="X55">
            <v>5.8609776110655262E-4</v>
          </cell>
          <cell r="Y55">
            <v>6.1223840722600344E-4</v>
          </cell>
          <cell r="Z55">
            <v>6.3882262564185499E-4</v>
          </cell>
          <cell r="AA55">
            <v>6.5747300251483426E-4</v>
          </cell>
          <cell r="AB55">
            <v>6.1971200605940625E-4</v>
          </cell>
          <cell r="AC55">
            <v>6.136421414357473E-4</v>
          </cell>
          <cell r="AD55">
            <v>6.1664953751284688E-4</v>
          </cell>
          <cell r="AE55">
            <v>6.0085211754852335E-4</v>
          </cell>
          <cell r="AF55">
            <v>6.0380863910822105E-4</v>
          </cell>
          <cell r="AG55">
            <v>5.7093376216802577E-4</v>
          </cell>
          <cell r="AH55">
            <v>5.5470133712217057E-4</v>
          </cell>
          <cell r="AI55">
            <v>5.7587100489490354E-4</v>
          </cell>
          <cell r="AJ55">
            <v>5.8768694524378876E-4</v>
          </cell>
          <cell r="AK55">
            <v>5.6687005277044852E-4</v>
          </cell>
          <cell r="AL55">
            <v>5.4425186301599259E-4</v>
          </cell>
          <cell r="AM55">
            <v>5.1982771424327937E-4</v>
          </cell>
          <cell r="AN55">
            <v>5.2716514254975793E-4</v>
          </cell>
          <cell r="AO55">
            <v>5.1377911870483938E-4</v>
          </cell>
          <cell r="AP55">
            <v>4.9881393131886401E-4</v>
          </cell>
          <cell r="AQ55">
            <v>4.9550665555530529E-4</v>
          </cell>
          <cell r="AR55">
            <v>4.9230064686015223E-4</v>
          </cell>
          <cell r="AS55">
            <v>4.6292449582774461E-4</v>
          </cell>
          <cell r="AT55">
            <v>4.8038238437796485E-4</v>
          </cell>
          <cell r="AU55">
            <v>5.0125926107049421E-4</v>
          </cell>
          <cell r="AV55">
            <v>5.3542522724442788E-4</v>
          </cell>
          <cell r="AW55">
            <v>5.3204291812872901E-4</v>
          </cell>
          <cell r="AX55">
            <v>5.1438344714067104E-4</v>
          </cell>
          <cell r="AY55">
            <v>5.2175727851403527E-4</v>
          </cell>
          <cell r="AZ55">
            <v>5.040456293938188E-4</v>
          </cell>
          <cell r="BA55">
            <v>5.0098843664527306E-4</v>
          </cell>
          <cell r="BB55">
            <v>5.0917197627533823E-4</v>
          </cell>
          <cell r="BC55">
            <v>5.454164044472415E-4</v>
          </cell>
          <cell r="BD55">
            <v>6.3183260844010812E-4</v>
          </cell>
          <cell r="BE55">
            <v>6.2746504123341697E-4</v>
          </cell>
          <cell r="BF55">
            <v>6.6832735889179175E-4</v>
          </cell>
          <cell r="BG55">
            <v>6.3763608087091762E-4</v>
          </cell>
          <cell r="BH55">
            <v>6.4526282656594271E-4</v>
          </cell>
          <cell r="BI55">
            <v>6.5637807377049177E-4</v>
          </cell>
          <cell r="BJ55">
            <v>6.3417727694033859E-4</v>
          </cell>
          <cell r="BK55">
            <v>6.2718690169670565E-4</v>
          </cell>
          <cell r="BL55">
            <v>6.3704945515507129E-4</v>
          </cell>
          <cell r="BM55">
            <v>6.8253561982765975E-4</v>
          </cell>
          <cell r="BN55">
            <v>6.4168155252250221E-4</v>
          </cell>
          <cell r="BO55">
            <v>6.0141864044009695E-4</v>
          </cell>
          <cell r="BP55">
            <v>6.6782181791928382E-4</v>
          </cell>
          <cell r="BQ55">
            <v>6.6380248188372391E-4</v>
          </cell>
          <cell r="BR55">
            <v>6.9696912615141188E-4</v>
          </cell>
          <cell r="BS55">
            <v>6.5378329006826272E-4</v>
          </cell>
          <cell r="BT55">
            <v>6.4792272049006517E-4</v>
          </cell>
        </row>
        <row r="56">
          <cell r="I56">
            <v>3.1903940136606871E-4</v>
          </cell>
          <cell r="J56">
            <v>3.0952223032875684E-4</v>
          </cell>
          <cell r="K56">
            <v>2.8479779356656775E-4</v>
          </cell>
          <cell r="L56">
            <v>2.8227467614702699E-4</v>
          </cell>
          <cell r="M56">
            <v>3.353331826763962E-4</v>
          </cell>
          <cell r="N56">
            <v>3.4056163054985898E-4</v>
          </cell>
          <cell r="O56">
            <v>3.5319225682337382E-4</v>
          </cell>
          <cell r="P56">
            <v>3.4335680876551784E-4</v>
          </cell>
          <cell r="Q56">
            <v>3.3367476797963806E-4</v>
          </cell>
          <cell r="R56">
            <v>3.2500217989267E-4</v>
          </cell>
          <cell r="S56">
            <v>3.8125361837924849E-4</v>
          </cell>
          <cell r="T56">
            <v>3.7500721167714766E-4</v>
          </cell>
          <cell r="U56">
            <v>3.834355828220859E-4</v>
          </cell>
          <cell r="V56">
            <v>3.6114664058385372E-4</v>
          </cell>
          <cell r="W56">
            <v>3.6796835472149397E-4</v>
          </cell>
          <cell r="X56">
            <v>3.3602938303442347E-4</v>
          </cell>
          <cell r="Y56">
            <v>3.3394822212327462E-4</v>
          </cell>
          <cell r="Z56">
            <v>3.0728176929608215E-4</v>
          </cell>
          <cell r="AA56">
            <v>3.1229967619454625E-4</v>
          </cell>
          <cell r="AB56">
            <v>3.3567733661551171E-4</v>
          </cell>
          <cell r="AC56">
            <v>3.3312001963654853E-4</v>
          </cell>
          <cell r="AD56">
            <v>3.3960409312301713E-4</v>
          </cell>
          <cell r="AE56">
            <v>3.4594515858854373E-4</v>
          </cell>
          <cell r="AF56">
            <v>3.5299581978634465E-4</v>
          </cell>
          <cell r="AG56">
            <v>3.6159138270641634E-4</v>
          </cell>
          <cell r="AH56">
            <v>3.4060608419782403E-4</v>
          </cell>
          <cell r="AI56">
            <v>3.2765074416434166E-4</v>
          </cell>
          <cell r="AJ56">
            <v>3.3437360677663843E-4</v>
          </cell>
          <cell r="AK56">
            <v>3.5042875989445911E-4</v>
          </cell>
          <cell r="AL56">
            <v>3.5585698735661058E-4</v>
          </cell>
          <cell r="AM56">
            <v>3.5008805244955547E-4</v>
          </cell>
          <cell r="AN56">
            <v>3.4427111350188275E-4</v>
          </cell>
          <cell r="AO56">
            <v>3.7167000076520295E-4</v>
          </cell>
          <cell r="AP56">
            <v>3.7688163699647507E-4</v>
          </cell>
          <cell r="AQ56">
            <v>3.7162999166647897E-4</v>
          </cell>
          <cell r="AR56">
            <v>3.6636327208197379E-4</v>
          </cell>
          <cell r="AS56">
            <v>4.0357520149085426E-4</v>
          </cell>
          <cell r="AT56">
            <v>3.843059075023719E-4</v>
          </cell>
          <cell r="AU56">
            <v>3.9122674034770279E-4</v>
          </cell>
          <cell r="AV56">
            <v>3.9845598306562069E-4</v>
          </cell>
          <cell r="AW56">
            <v>3.6736296727936054E-4</v>
          </cell>
          <cell r="AX56">
            <v>3.8578758535550328E-4</v>
          </cell>
          <cell r="AY56">
            <v>3.652300949598247E-4</v>
          </cell>
          <cell r="AZ56">
            <v>3.5813768404297652E-4</v>
          </cell>
          <cell r="BA56">
            <v>3.791263844883148E-4</v>
          </cell>
          <cell r="BB56">
            <v>3.715579286333549E-4</v>
          </cell>
          <cell r="BC56">
            <v>3.6361093629816096E-4</v>
          </cell>
          <cell r="BD56">
            <v>3.8203832138239099E-4</v>
          </cell>
          <cell r="BE56">
            <v>3.7349109597227201E-4</v>
          </cell>
          <cell r="BF56">
            <v>3.3416367944589587E-4</v>
          </cell>
          <cell r="BG56">
            <v>3.576982892690513E-4</v>
          </cell>
          <cell r="BH56">
            <v>3.3050047214353164E-4</v>
          </cell>
          <cell r="BI56">
            <v>3.361936475409836E-4</v>
          </cell>
          <cell r="BJ56">
            <v>3.2521911637966081E-4</v>
          </cell>
          <cell r="BK56">
            <v>3.7961312471116392E-4</v>
          </cell>
          <cell r="BL56">
            <v>3.6881810561609386E-4</v>
          </cell>
          <cell r="BM56">
            <v>3.4126780991382987E-4</v>
          </cell>
          <cell r="BN56">
            <v>3.2951214859263625E-4</v>
          </cell>
          <cell r="BO56">
            <v>3.5377567084711583E-4</v>
          </cell>
          <cell r="BP56">
            <v>3.4293552812071328E-4</v>
          </cell>
          <cell r="BQ56">
            <v>3.503401987719654E-4</v>
          </cell>
          <cell r="BR56">
            <v>3.013920545519619E-4</v>
          </cell>
          <cell r="BS56">
            <v>3.2689164503413136E-4</v>
          </cell>
          <cell r="BT56">
            <v>3.3377837116154872E-4</v>
          </cell>
        </row>
        <row r="57">
          <cell r="I57">
            <v>2.9003581942369883E-4</v>
          </cell>
          <cell r="J57">
            <v>2.8004392267839902E-4</v>
          </cell>
          <cell r="K57">
            <v>2.8479779356656775E-4</v>
          </cell>
          <cell r="L57">
            <v>2.7464563084575596E-4</v>
          </cell>
          <cell r="M57">
            <v>2.7701436829789252E-4</v>
          </cell>
          <cell r="N57">
            <v>2.7393000718140827E-4</v>
          </cell>
          <cell r="O57">
            <v>2.7053023926896716E-4</v>
          </cell>
          <cell r="P57">
            <v>2.6705529570651384E-4</v>
          </cell>
          <cell r="Q57">
            <v>2.5607598472855947E-4</v>
          </cell>
          <cell r="R57">
            <v>2.3780647309219757E-4</v>
          </cell>
          <cell r="S57">
            <v>2.7534983549612393E-4</v>
          </cell>
          <cell r="T57">
            <v>2.884670859054982E-4</v>
          </cell>
          <cell r="U57">
            <v>2.7282916470033035E-4</v>
          </cell>
          <cell r="V57">
            <v>2.7838386878338724E-4</v>
          </cell>
          <cell r="W57">
            <v>2.6831025865108933E-4</v>
          </cell>
          <cell r="X57">
            <v>2.500683780721291E-4</v>
          </cell>
          <cell r="Y57">
            <v>2.4648559251955985E-4</v>
          </cell>
          <cell r="Z57">
            <v>2.5876359519670075E-4</v>
          </cell>
          <cell r="AA57">
            <v>2.6298920100593367E-4</v>
          </cell>
          <cell r="AB57">
            <v>2.6682044705335546E-4</v>
          </cell>
          <cell r="AC57">
            <v>2.717558054929738E-4</v>
          </cell>
          <cell r="AD57">
            <v>2.8598239420885653E-4</v>
          </cell>
          <cell r="AE57">
            <v>2.8221841884854888E-4</v>
          </cell>
          <cell r="AF57">
            <v>2.7868091035764052E-4</v>
          </cell>
          <cell r="AG57">
            <v>2.8546688108401289E-4</v>
          </cell>
          <cell r="AH57">
            <v>2.9194807216956345E-4</v>
          </cell>
          <cell r="AI57">
            <v>2.8793550244745177E-4</v>
          </cell>
          <cell r="AJ57">
            <v>2.9384347262189438E-4</v>
          </cell>
          <cell r="AK57">
            <v>2.8858839050131926E-4</v>
          </cell>
          <cell r="AL57">
            <v>2.825923134890731E-4</v>
          </cell>
          <cell r="AM57">
            <v>3.0765313700112455E-4</v>
          </cell>
          <cell r="AN57">
            <v>3.1199569661108123E-4</v>
          </cell>
          <cell r="AO57">
            <v>3.0608117710075538E-4</v>
          </cell>
          <cell r="AP57">
            <v>2.8820360476201033E-4</v>
          </cell>
          <cell r="AQ57">
            <v>3.040609022725737E-4</v>
          </cell>
          <cell r="AR57">
            <v>3.0911901081916539E-4</v>
          </cell>
          <cell r="AS57">
            <v>3.0861633055182972E-4</v>
          </cell>
          <cell r="AT57">
            <v>2.882294306267789E-4</v>
          </cell>
          <cell r="AU57">
            <v>2.8119421962491137E-4</v>
          </cell>
          <cell r="AV57">
            <v>2.8639023782841487E-4</v>
          </cell>
          <cell r="AW57">
            <v>2.9135683611811354E-4</v>
          </cell>
          <cell r="AX57">
            <v>3.0863006828440261E-4</v>
          </cell>
          <cell r="AY57">
            <v>3.1305436710842114E-4</v>
          </cell>
          <cell r="AZ57">
            <v>3.0508024936994299E-4</v>
          </cell>
          <cell r="BA57">
            <v>3.1142524440111571E-4</v>
          </cell>
          <cell r="BB57">
            <v>3.1651230957656156E-4</v>
          </cell>
          <cell r="BC57">
            <v>3.2165582826375777E-4</v>
          </cell>
          <cell r="BD57">
            <v>3.5265075819913014E-4</v>
          </cell>
          <cell r="BE57">
            <v>3.7349109597227201E-4</v>
          </cell>
          <cell r="BF57">
            <v>3.949207120724224E-4</v>
          </cell>
          <cell r="BG57">
            <v>3.8880248833592535E-4</v>
          </cell>
          <cell r="BH57">
            <v>4.0919106074913439E-4</v>
          </cell>
          <cell r="BI57">
            <v>4.0023053278688526E-4</v>
          </cell>
          <cell r="BJ57">
            <v>3.9026293965559297E-4</v>
          </cell>
          <cell r="BK57">
            <v>3.7961312471116392E-4</v>
          </cell>
          <cell r="BL57">
            <v>3.8558256496227996E-4</v>
          </cell>
          <cell r="BM57">
            <v>3.9245798140090436E-4</v>
          </cell>
          <cell r="BN57">
            <v>3.9888312724371757E-4</v>
          </cell>
          <cell r="BO57">
            <v>4.068420214741832E-4</v>
          </cell>
          <cell r="BP57">
            <v>3.7903400476499893E-4</v>
          </cell>
          <cell r="BQ57">
            <v>4.0565707226227572E-4</v>
          </cell>
          <cell r="BR57">
            <v>3.7674006818995236E-4</v>
          </cell>
          <cell r="BS57">
            <v>3.653494856263821E-4</v>
          </cell>
          <cell r="BT57">
            <v>3.7304641482761327E-4</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row>
        <row r="59">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row>
        <row r="60">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row>
        <row r="61">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row>
        <row r="62">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1.8049238322142805E-5</v>
          </cell>
          <cell r="BQ62">
            <v>0</v>
          </cell>
          <cell r="BR62">
            <v>0</v>
          </cell>
          <cell r="BS62">
            <v>0</v>
          </cell>
          <cell r="BT62">
            <v>0</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row>
        <row r="65">
          <cell r="I65">
            <v>0.99999999999999989</v>
          </cell>
          <cell r="J65">
            <v>0.99999999999999978</v>
          </cell>
          <cell r="K65">
            <v>1</v>
          </cell>
          <cell r="L65">
            <v>1</v>
          </cell>
          <cell r="M65">
            <v>1.0000000000000002</v>
          </cell>
          <cell r="N65">
            <v>0.99999999999999989</v>
          </cell>
          <cell r="O65">
            <v>1</v>
          </cell>
          <cell r="P65">
            <v>0.99999999999999989</v>
          </cell>
          <cell r="Q65">
            <v>0.99999999999999989</v>
          </cell>
          <cell r="R65">
            <v>1</v>
          </cell>
          <cell r="S65">
            <v>0.99999999999999989</v>
          </cell>
          <cell r="T65">
            <v>1</v>
          </cell>
          <cell r="U65">
            <v>0.99999999999999989</v>
          </cell>
          <cell r="V65">
            <v>0.99999999999999989</v>
          </cell>
          <cell r="W65">
            <v>1.0000000000000002</v>
          </cell>
          <cell r="X65">
            <v>1</v>
          </cell>
          <cell r="Y65">
            <v>1</v>
          </cell>
          <cell r="Z65">
            <v>1</v>
          </cell>
          <cell r="AA65">
            <v>1</v>
          </cell>
          <cell r="AB65">
            <v>0.99999999999999989</v>
          </cell>
          <cell r="AC65">
            <v>1.0000000000000002</v>
          </cell>
          <cell r="AD65">
            <v>1</v>
          </cell>
          <cell r="AE65">
            <v>1</v>
          </cell>
          <cell r="AF65">
            <v>1</v>
          </cell>
          <cell r="AG65">
            <v>0.99999999999999989</v>
          </cell>
          <cell r="AH65">
            <v>1</v>
          </cell>
          <cell r="AI65">
            <v>0.99999999999999978</v>
          </cell>
          <cell r="AJ65">
            <v>1</v>
          </cell>
          <cell r="AK65">
            <v>0.99999999999999989</v>
          </cell>
          <cell r="AL65">
            <v>0.99999999999999989</v>
          </cell>
          <cell r="AM65">
            <v>0.99999999999999989</v>
          </cell>
          <cell r="AN65">
            <v>0.99999999999999989</v>
          </cell>
          <cell r="AO65">
            <v>1</v>
          </cell>
          <cell r="AP65">
            <v>1</v>
          </cell>
          <cell r="AQ65">
            <v>0.99999999999999989</v>
          </cell>
          <cell r="AR65">
            <v>1</v>
          </cell>
          <cell r="AS65">
            <v>0.99999999999999989</v>
          </cell>
          <cell r="AT65">
            <v>1</v>
          </cell>
          <cell r="AU65">
            <v>1</v>
          </cell>
          <cell r="AV65">
            <v>1</v>
          </cell>
          <cell r="AW65">
            <v>1</v>
          </cell>
          <cell r="AX65">
            <v>0.99999999999999989</v>
          </cell>
          <cell r="AY65">
            <v>1.0000000000000002</v>
          </cell>
          <cell r="AZ65">
            <v>1</v>
          </cell>
          <cell r="BA65">
            <v>1.0000000000000002</v>
          </cell>
          <cell r="BB65">
            <v>1.0000000000000002</v>
          </cell>
          <cell r="BC65">
            <v>0.99999999999999978</v>
          </cell>
          <cell r="BD65">
            <v>1</v>
          </cell>
          <cell r="BE65">
            <v>0.99999999999999989</v>
          </cell>
          <cell r="BF65">
            <v>1</v>
          </cell>
          <cell r="BG65">
            <v>0.99999999999999989</v>
          </cell>
          <cell r="BH65">
            <v>1.0000000000000002</v>
          </cell>
          <cell r="BI65">
            <v>1</v>
          </cell>
          <cell r="BJ65">
            <v>1.0000000000000002</v>
          </cell>
          <cell r="BK65">
            <v>1</v>
          </cell>
          <cell r="BL65">
            <v>0.99999999999999989</v>
          </cell>
          <cell r="BM65">
            <v>1</v>
          </cell>
          <cell r="BN65">
            <v>1</v>
          </cell>
          <cell r="BO65">
            <v>1</v>
          </cell>
          <cell r="BP65">
            <v>1</v>
          </cell>
          <cell r="BQ65">
            <v>1.0000000000000002</v>
          </cell>
          <cell r="BR65">
            <v>1</v>
          </cell>
          <cell r="BS65">
            <v>0.99999999999999989</v>
          </cell>
          <cell r="BT65">
            <v>0.99999999999999989</v>
          </cell>
        </row>
        <row r="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row>
        <row r="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row>
        <row r="71">
          <cell r="I71">
            <v>1126328539.4399998</v>
          </cell>
          <cell r="J71">
            <v>1112419263.24</v>
          </cell>
          <cell r="K71">
            <v>1096194678.3600001</v>
          </cell>
          <cell r="L71">
            <v>1081452904.71</v>
          </cell>
          <cell r="M71">
            <v>1124487278.46</v>
          </cell>
          <cell r="N71">
            <v>1112663768.3900001</v>
          </cell>
          <cell r="O71">
            <v>1102045322.74</v>
          </cell>
          <cell r="P71">
            <v>1091559373.9399998</v>
          </cell>
          <cell r="Q71">
            <v>1077422937.5699999</v>
          </cell>
          <cell r="R71">
            <v>1062191400.3100001</v>
          </cell>
          <cell r="S71">
            <v>1144117322.49</v>
          </cell>
          <cell r="T71">
            <v>1127796468.21</v>
          </cell>
          <cell r="U71">
            <v>1112979995.55</v>
          </cell>
          <cell r="V71">
            <v>1099282104.71</v>
          </cell>
          <cell r="W71">
            <v>1086078698.71</v>
          </cell>
          <cell r="X71">
            <v>1069727334.42</v>
          </cell>
          <cell r="Y71">
            <v>1056316030.77</v>
          </cell>
          <cell r="Z71">
            <v>1045727371.6899999</v>
          </cell>
          <cell r="AA71">
            <v>1032873475.2</v>
          </cell>
          <cell r="AB71">
            <v>998897104.84000003</v>
          </cell>
          <cell r="AC71">
            <v>985845965.31999993</v>
          </cell>
          <cell r="AD71">
            <v>973596367.38</v>
          </cell>
          <cell r="AE71">
            <v>958457949</v>
          </cell>
          <cell r="AF71">
            <v>945196550.25999999</v>
          </cell>
          <cell r="AG71">
            <v>930131658.57999992</v>
          </cell>
          <cell r="AH71">
            <v>914714769.49000001</v>
          </cell>
          <cell r="AI71">
            <v>900098928.49000001</v>
          </cell>
          <cell r="AJ71">
            <v>888284537.13999999</v>
          </cell>
          <cell r="AK71">
            <v>877566922.20999992</v>
          </cell>
          <cell r="AL71">
            <v>865637535.11000001</v>
          </cell>
          <cell r="AM71">
            <v>856901810.61000001</v>
          </cell>
          <cell r="AN71">
            <v>846959250.88</v>
          </cell>
          <cell r="AO71">
            <v>837153918.08000004</v>
          </cell>
          <cell r="AP71">
            <v>827384841.58999991</v>
          </cell>
          <cell r="AQ71">
            <v>816136302.88999999</v>
          </cell>
          <cell r="AR71">
            <v>807113453.78999996</v>
          </cell>
          <cell r="AS71">
            <v>792557904.26999998</v>
          </cell>
          <cell r="AT71">
            <v>782317934.23000002</v>
          </cell>
          <cell r="AU71">
            <v>769966005.98000002</v>
          </cell>
          <cell r="AV71">
            <v>758288613.96000004</v>
          </cell>
          <cell r="AW71">
            <v>748386261.28999996</v>
          </cell>
          <cell r="AX71">
            <v>740128660.58000004</v>
          </cell>
          <cell r="AY71">
            <v>730639250.19000006</v>
          </cell>
          <cell r="AZ71">
            <v>720980214.38999999</v>
          </cell>
          <cell r="BA71">
            <v>707860835.48000002</v>
          </cell>
          <cell r="BB71">
            <v>697239994.13</v>
          </cell>
          <cell r="BC71">
            <v>689545671</v>
          </cell>
          <cell r="BD71">
            <v>628763776.09000003</v>
          </cell>
          <cell r="BE71">
            <v>620145194.04999995</v>
          </cell>
          <cell r="BF71">
            <v>611185227.51999998</v>
          </cell>
          <cell r="BG71">
            <v>599094960.16999996</v>
          </cell>
          <cell r="BH71">
            <v>594310790.05999994</v>
          </cell>
          <cell r="BI71">
            <v>586351158.20000005</v>
          </cell>
          <cell r="BJ71">
            <v>579331472.88999999</v>
          </cell>
          <cell r="BK71">
            <v>570922191.47000003</v>
          </cell>
          <cell r="BL71">
            <v>563588635.00999999</v>
          </cell>
          <cell r="BM71">
            <v>555136195.05999994</v>
          </cell>
          <cell r="BN71">
            <v>548688225.78999996</v>
          </cell>
          <cell r="BO71">
            <v>538381944.21000004</v>
          </cell>
          <cell r="BP71">
            <v>528084443.39999998</v>
          </cell>
          <cell r="BQ71">
            <v>517032428.14999998</v>
          </cell>
          <cell r="BR71">
            <v>507237938.30000001</v>
          </cell>
          <cell r="BS71">
            <v>498677203.08999997</v>
          </cell>
          <cell r="BT71">
            <v>490096154.17000002</v>
          </cell>
        </row>
        <row r="72">
          <cell r="I72">
            <v>2924062663.2199998</v>
          </cell>
          <cell r="J72">
            <v>2872462090.5900002</v>
          </cell>
          <cell r="K72">
            <v>2820046329.7199998</v>
          </cell>
          <cell r="L72">
            <v>2765057216.79</v>
          </cell>
          <cell r="M72">
            <v>2887495170.46</v>
          </cell>
          <cell r="N72">
            <v>2837229007.0300002</v>
          </cell>
          <cell r="O72">
            <v>2792781574.3800001</v>
          </cell>
          <cell r="P72">
            <v>2747278585.8000002</v>
          </cell>
          <cell r="Q72">
            <v>2691405360.3600001</v>
          </cell>
          <cell r="R72">
            <v>2626760241.8800001</v>
          </cell>
          <cell r="S72">
            <v>2975036258.75</v>
          </cell>
          <cell r="T72">
            <v>2900662148.77</v>
          </cell>
          <cell r="U72">
            <v>2824542424.5100002</v>
          </cell>
          <cell r="V72">
            <v>2764512556.6100001</v>
          </cell>
          <cell r="W72">
            <v>2707712193</v>
          </cell>
          <cell r="X72">
            <v>2652438718.6100001</v>
          </cell>
          <cell r="Y72">
            <v>2603350120.23</v>
          </cell>
          <cell r="Z72">
            <v>2550750511.1700001</v>
          </cell>
          <cell r="AA72">
            <v>2506603758.3800001</v>
          </cell>
          <cell r="AB72">
            <v>2383437806.9299998</v>
          </cell>
          <cell r="AC72">
            <v>2336131603.46</v>
          </cell>
          <cell r="AD72">
            <v>2286742094.4899998</v>
          </cell>
          <cell r="AE72">
            <v>2240908091</v>
          </cell>
          <cell r="AF72">
            <v>2190919033.21</v>
          </cell>
          <cell r="AG72">
            <v>2128854965.1500001</v>
          </cell>
          <cell r="AH72">
            <v>2077481577.28</v>
          </cell>
          <cell r="AI72">
            <v>2031853902.1300001</v>
          </cell>
          <cell r="AJ72">
            <v>1984407329.8499999</v>
          </cell>
          <cell r="AK72">
            <v>1947638416.4400001</v>
          </cell>
          <cell r="AL72">
            <v>1912246851.6099999</v>
          </cell>
          <cell r="AM72">
            <v>1882231601.95</v>
          </cell>
          <cell r="AN72">
            <v>1853977653.6400001</v>
          </cell>
          <cell r="AO72">
            <v>1820176131.5</v>
          </cell>
          <cell r="AP72">
            <v>1792711425.4300001</v>
          </cell>
          <cell r="AQ72">
            <v>1761941151.1600001</v>
          </cell>
          <cell r="AR72">
            <v>1726440920.9400001</v>
          </cell>
          <cell r="AS72">
            <v>1660192020.95</v>
          </cell>
          <cell r="AT72">
            <v>1621161652.6700001</v>
          </cell>
          <cell r="AU72">
            <v>1590747331.9300001</v>
          </cell>
          <cell r="AV72">
            <v>1559857703.0699999</v>
          </cell>
          <cell r="AW72">
            <v>1525700602.03</v>
          </cell>
          <cell r="AX72">
            <v>1502118224.78</v>
          </cell>
          <cell r="AY72">
            <v>1476047883.7</v>
          </cell>
          <cell r="AZ72">
            <v>1448600866.76</v>
          </cell>
          <cell r="BA72">
            <v>1414894408.96</v>
          </cell>
          <cell r="BB72">
            <v>1389084334.1800001</v>
          </cell>
          <cell r="BC72">
            <v>1361285217.02</v>
          </cell>
          <cell r="BD72">
            <v>1317627899.8399999</v>
          </cell>
          <cell r="BE72">
            <v>1289430651.27</v>
          </cell>
          <cell r="BF72">
            <v>1268984047.0999999</v>
          </cell>
          <cell r="BG72">
            <v>1234706019.22</v>
          </cell>
          <cell r="BH72">
            <v>1218252338.24</v>
          </cell>
          <cell r="BI72">
            <v>1192340694.6400001</v>
          </cell>
          <cell r="BJ72">
            <v>1169384040.23</v>
          </cell>
          <cell r="BK72">
            <v>1146694750.8900001</v>
          </cell>
          <cell r="BL72">
            <v>1121666296.5799999</v>
          </cell>
          <cell r="BM72">
            <v>1098742099.2</v>
          </cell>
          <cell r="BN72">
            <v>1077361702.3199999</v>
          </cell>
          <cell r="BO72">
            <v>1050021701.9400001</v>
          </cell>
          <cell r="BP72">
            <v>1025669563.9400001</v>
          </cell>
          <cell r="BQ72">
            <v>998143114.21000004</v>
          </cell>
          <cell r="BR72">
            <v>973244550.26999998</v>
          </cell>
          <cell r="BS72">
            <v>948098613.89999998</v>
          </cell>
          <cell r="BT72">
            <v>924542163.14999998</v>
          </cell>
        </row>
        <row r="73">
          <cell r="I73">
            <v>3368215920.9400001</v>
          </cell>
          <cell r="J73">
            <v>3302395251.6900001</v>
          </cell>
          <cell r="K73">
            <v>3235552017.3800001</v>
          </cell>
          <cell r="L73">
            <v>3170713141.5999999</v>
          </cell>
          <cell r="M73">
            <v>3318071627.48</v>
          </cell>
          <cell r="N73">
            <v>3252542703.25</v>
          </cell>
          <cell r="O73">
            <v>3192138040.6100001</v>
          </cell>
          <cell r="P73">
            <v>3129400565.1599998</v>
          </cell>
          <cell r="Q73">
            <v>3060790144</v>
          </cell>
          <cell r="R73">
            <v>2986663590.4000001</v>
          </cell>
          <cell r="S73">
            <v>3432841410.5100002</v>
          </cell>
          <cell r="T73">
            <v>3346351605.0900002</v>
          </cell>
          <cell r="U73">
            <v>3252143877.77</v>
          </cell>
          <cell r="V73">
            <v>3172306732.5599999</v>
          </cell>
          <cell r="W73">
            <v>3095944101.5900002</v>
          </cell>
          <cell r="X73">
            <v>3026990485.3800001</v>
          </cell>
          <cell r="Y73">
            <v>2956790285.9400001</v>
          </cell>
          <cell r="Z73">
            <v>2888254937.3000002</v>
          </cell>
          <cell r="AA73">
            <v>2833236786.8699999</v>
          </cell>
          <cell r="AB73">
            <v>2674653363.0500002</v>
          </cell>
          <cell r="AC73">
            <v>2612538054.8200002</v>
          </cell>
          <cell r="AD73">
            <v>2545565892.71</v>
          </cell>
          <cell r="AE73">
            <v>2490306274</v>
          </cell>
          <cell r="AF73">
            <v>2422476197.98</v>
          </cell>
          <cell r="AG73">
            <v>2347863556.3699999</v>
          </cell>
          <cell r="AH73">
            <v>2275657627.3299999</v>
          </cell>
          <cell r="AI73">
            <v>2213346329.3099999</v>
          </cell>
          <cell r="AJ73">
            <v>2158000732.6399999</v>
          </cell>
          <cell r="AK73">
            <v>2109162398.0999999</v>
          </cell>
          <cell r="AL73">
            <v>2067821737.6500001</v>
          </cell>
          <cell r="AM73">
            <v>2028214760.03</v>
          </cell>
          <cell r="AN73">
            <v>1988612143.0599999</v>
          </cell>
          <cell r="AO73">
            <v>1948219121.54</v>
          </cell>
          <cell r="AP73">
            <v>1914881388.8299999</v>
          </cell>
          <cell r="AQ73">
            <v>1875416112.8499999</v>
          </cell>
          <cell r="AR73">
            <v>1841730618.0699999</v>
          </cell>
          <cell r="AS73">
            <v>1757147422.8299999</v>
          </cell>
          <cell r="AT73">
            <v>1708637633</v>
          </cell>
          <cell r="AU73">
            <v>1670698040.1900001</v>
          </cell>
          <cell r="AV73">
            <v>1635375165.0999999</v>
          </cell>
          <cell r="AW73">
            <v>1596769700.52</v>
          </cell>
          <cell r="AX73">
            <v>1565071294.96</v>
          </cell>
          <cell r="AY73">
            <v>1535548761.77</v>
          </cell>
          <cell r="AZ73">
            <v>1500027263.6099999</v>
          </cell>
          <cell r="BA73">
            <v>1462481864.8900001</v>
          </cell>
          <cell r="BB73">
            <v>1435801293.3599999</v>
          </cell>
          <cell r="BC73">
            <v>1406498855.6400001</v>
          </cell>
          <cell r="BD73">
            <v>1390788966.47</v>
          </cell>
          <cell r="BE73">
            <v>1362229251.28</v>
          </cell>
          <cell r="BF73">
            <v>1329887991.8699999</v>
          </cell>
          <cell r="BG73">
            <v>1294235680.8</v>
          </cell>
          <cell r="BH73">
            <v>1272346920.9400001</v>
          </cell>
          <cell r="BI73">
            <v>1243004477.29</v>
          </cell>
          <cell r="BJ73">
            <v>1217456612.5799999</v>
          </cell>
          <cell r="BK73">
            <v>1199343918.77</v>
          </cell>
          <cell r="BL73">
            <v>1176115917.55</v>
          </cell>
          <cell r="BM73">
            <v>1150748250.72</v>
          </cell>
          <cell r="BN73">
            <v>1123823692.1300001</v>
          </cell>
          <cell r="BO73">
            <v>1101590427.6199999</v>
          </cell>
          <cell r="BP73">
            <v>1074123439.3099999</v>
          </cell>
          <cell r="BQ73">
            <v>1048212926.53</v>
          </cell>
          <cell r="BR73">
            <v>1019362889.67</v>
          </cell>
          <cell r="BS73">
            <v>996963365.85000002</v>
          </cell>
          <cell r="BT73">
            <v>970729069.19000006</v>
          </cell>
        </row>
        <row r="74">
          <cell r="I74">
            <v>2614402086.52</v>
          </cell>
          <cell r="J74">
            <v>2561402135.4200001</v>
          </cell>
          <cell r="K74">
            <v>2512682431.7800002</v>
          </cell>
          <cell r="L74">
            <v>2456069495.2600002</v>
          </cell>
          <cell r="M74">
            <v>2584375943.5900002</v>
          </cell>
          <cell r="N74">
            <v>2533843477.98</v>
          </cell>
          <cell r="O74">
            <v>2483407784.5500002</v>
          </cell>
          <cell r="P74">
            <v>2435776422.2199998</v>
          </cell>
          <cell r="Q74">
            <v>2374428551.7199998</v>
          </cell>
          <cell r="R74">
            <v>2322715858.0799999</v>
          </cell>
          <cell r="S74">
            <v>2705350982.3800001</v>
          </cell>
          <cell r="T74">
            <v>2627621145.5500002</v>
          </cell>
          <cell r="U74">
            <v>2558036054.2600002</v>
          </cell>
          <cell r="V74">
            <v>2485167695.9699998</v>
          </cell>
          <cell r="W74">
            <v>2430292369.8899999</v>
          </cell>
          <cell r="X74">
            <v>2372864322.5500002</v>
          </cell>
          <cell r="Y74">
            <v>2317355743.3299999</v>
          </cell>
          <cell r="Z74">
            <v>2273191265.3699999</v>
          </cell>
          <cell r="AA74">
            <v>2220703663.3099999</v>
          </cell>
          <cell r="AB74">
            <v>2093679378.3</v>
          </cell>
          <cell r="AC74">
            <v>2043970525.96</v>
          </cell>
          <cell r="AD74">
            <v>1988247663.51</v>
          </cell>
          <cell r="AE74">
            <v>1937587310</v>
          </cell>
          <cell r="AF74">
            <v>1886233902.8699999</v>
          </cell>
          <cell r="AG74">
            <v>1823704960.01</v>
          </cell>
          <cell r="AH74">
            <v>1765087598.79</v>
          </cell>
          <cell r="AI74">
            <v>1723228201.8399999</v>
          </cell>
          <cell r="AJ74">
            <v>1678336369.99</v>
          </cell>
          <cell r="AK74">
            <v>1636084922.26</v>
          </cell>
          <cell r="AL74">
            <v>1599375775.21</v>
          </cell>
          <cell r="AM74">
            <v>1567488051.24</v>
          </cell>
          <cell r="AN74">
            <v>1541822214.0599999</v>
          </cell>
          <cell r="AO74">
            <v>1509609495.1099999</v>
          </cell>
          <cell r="AP74">
            <v>1480209031</v>
          </cell>
          <cell r="AQ74">
            <v>1448910749.1199999</v>
          </cell>
          <cell r="AR74">
            <v>1418103170.1400001</v>
          </cell>
          <cell r="AS74">
            <v>1356479780.2</v>
          </cell>
          <cell r="AT74">
            <v>1323200487.77</v>
          </cell>
          <cell r="AU74">
            <v>1290392019.6900001</v>
          </cell>
          <cell r="AV74">
            <v>1251203953.5699999</v>
          </cell>
          <cell r="AW74">
            <v>1223501963.9000001</v>
          </cell>
          <cell r="AX74">
            <v>1199256327.3900001</v>
          </cell>
          <cell r="AY74">
            <v>1178647730.0699999</v>
          </cell>
          <cell r="AZ74">
            <v>1154382157.3199999</v>
          </cell>
          <cell r="BA74">
            <v>1118789539.26</v>
          </cell>
          <cell r="BB74">
            <v>1096168380.24</v>
          </cell>
          <cell r="BC74">
            <v>1069418756.6</v>
          </cell>
          <cell r="BD74">
            <v>1062665666.75</v>
          </cell>
          <cell r="BE74">
            <v>1040842686.39</v>
          </cell>
          <cell r="BF74">
            <v>1018067084.7</v>
          </cell>
          <cell r="BG74">
            <v>990846481.97000003</v>
          </cell>
          <cell r="BH74">
            <v>976459673.41999996</v>
          </cell>
          <cell r="BI74">
            <v>957940721.46000004</v>
          </cell>
          <cell r="BJ74">
            <v>939132819.74000001</v>
          </cell>
          <cell r="BK74">
            <v>922716287.75999999</v>
          </cell>
          <cell r="BL74">
            <v>903690150.40999997</v>
          </cell>
          <cell r="BM74">
            <v>882704600.29999995</v>
          </cell>
          <cell r="BN74">
            <v>866960818.75</v>
          </cell>
          <cell r="BO74">
            <v>848653670.26999998</v>
          </cell>
          <cell r="BP74">
            <v>829894537.95000005</v>
          </cell>
          <cell r="BQ74">
            <v>809043683.37</v>
          </cell>
          <cell r="BR74">
            <v>785907121.33000004</v>
          </cell>
          <cell r="BS74">
            <v>764298985.75999999</v>
          </cell>
          <cell r="BT74">
            <v>744150477.24000001</v>
          </cell>
        </row>
        <row r="75">
          <cell r="I75">
            <v>1597299066.48</v>
          </cell>
          <cell r="J75">
            <v>1560084228.1300001</v>
          </cell>
          <cell r="K75">
            <v>1520825810.78</v>
          </cell>
          <cell r="L75">
            <v>1487876823.5899999</v>
          </cell>
          <cell r="M75">
            <v>1570955499.28</v>
          </cell>
          <cell r="N75">
            <v>1536924431.1300001</v>
          </cell>
          <cell r="O75">
            <v>1503974855.3199999</v>
          </cell>
          <cell r="P75">
            <v>1475782201.6199999</v>
          </cell>
          <cell r="Q75">
            <v>1443974758.99</v>
          </cell>
          <cell r="R75">
            <v>1411226228.01</v>
          </cell>
          <cell r="S75">
            <v>1630557852.6300001</v>
          </cell>
          <cell r="T75">
            <v>1595043752.4300001</v>
          </cell>
          <cell r="U75">
            <v>1549435442.27</v>
          </cell>
          <cell r="V75">
            <v>1509653296.3199999</v>
          </cell>
          <cell r="W75">
            <v>1468211632.23</v>
          </cell>
          <cell r="X75">
            <v>1428631943.3</v>
          </cell>
          <cell r="Y75">
            <v>1394149494.1800001</v>
          </cell>
          <cell r="Z75">
            <v>1366659841.3399999</v>
          </cell>
          <cell r="AA75">
            <v>1341180556.4000001</v>
          </cell>
          <cell r="AB75">
            <v>1255801090.27</v>
          </cell>
          <cell r="AC75">
            <v>1227861502.9200001</v>
          </cell>
          <cell r="AD75">
            <v>1198288635.1199999</v>
          </cell>
          <cell r="AE75">
            <v>1173521960</v>
          </cell>
          <cell r="AF75">
            <v>1140832283.6300001</v>
          </cell>
          <cell r="AG75">
            <v>1111545959.6500001</v>
          </cell>
          <cell r="AH75">
            <v>1080543056.3</v>
          </cell>
          <cell r="AI75">
            <v>1053177967.98</v>
          </cell>
          <cell r="AJ75">
            <v>1022351216.51</v>
          </cell>
          <cell r="AK75">
            <v>998358892.63999999</v>
          </cell>
          <cell r="AL75">
            <v>978759358.28999996</v>
          </cell>
          <cell r="AM75">
            <v>962902487.82000005</v>
          </cell>
          <cell r="AN75">
            <v>941460108.84000003</v>
          </cell>
          <cell r="AO75">
            <v>918003846.08000004</v>
          </cell>
          <cell r="AP75">
            <v>900943924.69000006</v>
          </cell>
          <cell r="AQ75">
            <v>884778611.97000003</v>
          </cell>
          <cell r="AR75">
            <v>861061150.29999995</v>
          </cell>
          <cell r="AS75">
            <v>815132958.13</v>
          </cell>
          <cell r="AT75">
            <v>794288212.95000005</v>
          </cell>
          <cell r="AU75">
            <v>775057660.55999994</v>
          </cell>
          <cell r="AV75">
            <v>754370351.94000006</v>
          </cell>
          <cell r="AW75">
            <v>740173861.75</v>
          </cell>
          <cell r="AX75">
            <v>721417260.54999995</v>
          </cell>
          <cell r="AY75">
            <v>709554274.46000004</v>
          </cell>
          <cell r="AZ75">
            <v>698014217.38999999</v>
          </cell>
          <cell r="BA75">
            <v>684978129.97000003</v>
          </cell>
          <cell r="BB75">
            <v>668551301.38</v>
          </cell>
          <cell r="BC75">
            <v>654076984.75999999</v>
          </cell>
          <cell r="BD75">
            <v>649537508.38999999</v>
          </cell>
          <cell r="BE75">
            <v>636092222.94000006</v>
          </cell>
          <cell r="BF75">
            <v>622783579</v>
          </cell>
          <cell r="BG75">
            <v>604189206.35000002</v>
          </cell>
          <cell r="BH75">
            <v>593681462.87</v>
          </cell>
          <cell r="BI75">
            <v>582137087.39999998</v>
          </cell>
          <cell r="BJ75">
            <v>569181395.38999999</v>
          </cell>
          <cell r="BK75">
            <v>559903176.36000001</v>
          </cell>
          <cell r="BL75">
            <v>553244043.62</v>
          </cell>
          <cell r="BM75">
            <v>544828350.52999997</v>
          </cell>
          <cell r="BN75">
            <v>532169622.11000001</v>
          </cell>
          <cell r="BO75">
            <v>516293033.14999998</v>
          </cell>
          <cell r="BP75">
            <v>506824602.73000002</v>
          </cell>
          <cell r="BQ75">
            <v>498743944.29000002</v>
          </cell>
          <cell r="BR75">
            <v>486962923.01999998</v>
          </cell>
          <cell r="BS75">
            <v>474818720.63</v>
          </cell>
          <cell r="BT75">
            <v>467774583.12</v>
          </cell>
        </row>
        <row r="76">
          <cell r="I76">
            <v>880875952.33000004</v>
          </cell>
          <cell r="J76">
            <v>859774918.05999994</v>
          </cell>
          <cell r="K76">
            <v>844413040.95000005</v>
          </cell>
          <cell r="L76">
            <v>827507138.53999996</v>
          </cell>
          <cell r="M76">
            <v>886007782.57000005</v>
          </cell>
          <cell r="N76">
            <v>866348574.75999999</v>
          </cell>
          <cell r="O76">
            <v>848486911.94000006</v>
          </cell>
          <cell r="P76">
            <v>831304859.80999994</v>
          </cell>
          <cell r="Q76">
            <v>811233309.54999995</v>
          </cell>
          <cell r="R76">
            <v>791749694.02999997</v>
          </cell>
          <cell r="S76">
            <v>934911078.59000003</v>
          </cell>
          <cell r="T76">
            <v>905415748.89999998</v>
          </cell>
          <cell r="U76">
            <v>880279419.83000004</v>
          </cell>
          <cell r="V76">
            <v>863467868.35000002</v>
          </cell>
          <cell r="W76">
            <v>844341565.57000005</v>
          </cell>
          <cell r="X76">
            <v>825428271.38</v>
          </cell>
          <cell r="Y76">
            <v>808839621.5</v>
          </cell>
          <cell r="Z76">
            <v>786621984.88999999</v>
          </cell>
          <cell r="AA76">
            <v>765814770.88999999</v>
          </cell>
          <cell r="AB76">
            <v>722929383.00999999</v>
          </cell>
          <cell r="AC76">
            <v>709722464.76999998</v>
          </cell>
          <cell r="AD76">
            <v>692725505.72000003</v>
          </cell>
          <cell r="AE76">
            <v>671177067</v>
          </cell>
          <cell r="AF76">
            <v>652458719.33000004</v>
          </cell>
          <cell r="AG76">
            <v>632373164.61000001</v>
          </cell>
          <cell r="AH76">
            <v>618332112.60000002</v>
          </cell>
          <cell r="AI76">
            <v>600618465.86000001</v>
          </cell>
          <cell r="AJ76">
            <v>588915832.02999997</v>
          </cell>
          <cell r="AK76">
            <v>578927695.38</v>
          </cell>
          <cell r="AL76">
            <v>569204583.53999996</v>
          </cell>
          <cell r="AM76">
            <v>557738464.66999996</v>
          </cell>
          <cell r="AN76">
            <v>550737905.25</v>
          </cell>
          <cell r="AO76">
            <v>544910368.15999997</v>
          </cell>
          <cell r="AP76">
            <v>531865231.77999997</v>
          </cell>
          <cell r="AQ76">
            <v>519139924.54000002</v>
          </cell>
          <cell r="AR76">
            <v>508276800.87</v>
          </cell>
          <cell r="AS76">
            <v>485596838.5</v>
          </cell>
          <cell r="AT76">
            <v>471369137.01999998</v>
          </cell>
          <cell r="AU76">
            <v>459427521.37</v>
          </cell>
          <cell r="AV76">
            <v>453419066.18000001</v>
          </cell>
          <cell r="AW76">
            <v>442130749.92000002</v>
          </cell>
          <cell r="AX76">
            <v>436325043.67000002</v>
          </cell>
          <cell r="AY76">
            <v>431060391.51999998</v>
          </cell>
          <cell r="AZ76">
            <v>416977582.13999999</v>
          </cell>
          <cell r="BA76">
            <v>403418513.75</v>
          </cell>
          <cell r="BB76">
            <v>397242472.76999998</v>
          </cell>
          <cell r="BC76">
            <v>391800336.88</v>
          </cell>
          <cell r="BD76">
            <v>391989981.82999998</v>
          </cell>
          <cell r="BE76">
            <v>383849497.63</v>
          </cell>
          <cell r="BF76">
            <v>376313707.95999998</v>
          </cell>
          <cell r="BG76">
            <v>365507482.42000002</v>
          </cell>
          <cell r="BH76">
            <v>361788253.92000002</v>
          </cell>
          <cell r="BI76">
            <v>354730142.39999998</v>
          </cell>
          <cell r="BJ76">
            <v>350253238.36000001</v>
          </cell>
          <cell r="BK76">
            <v>343847279.63999999</v>
          </cell>
          <cell r="BL76">
            <v>336972878.81999999</v>
          </cell>
          <cell r="BM76">
            <v>328277511.06999999</v>
          </cell>
          <cell r="BN76">
            <v>323755393.06999999</v>
          </cell>
          <cell r="BO76">
            <v>317588079.10000002</v>
          </cell>
          <cell r="BP76">
            <v>311808621.10000002</v>
          </cell>
          <cell r="BQ76">
            <v>305273724.41000003</v>
          </cell>
          <cell r="BR76">
            <v>300970891.93000001</v>
          </cell>
          <cell r="BS76">
            <v>293466135.06</v>
          </cell>
          <cell r="BT76">
            <v>284025875.87</v>
          </cell>
        </row>
        <row r="77">
          <cell r="I77">
            <v>571814373.57000005</v>
          </cell>
          <cell r="J77">
            <v>565866520.79999995</v>
          </cell>
          <cell r="K77">
            <v>556616816.12</v>
          </cell>
          <cell r="L77">
            <v>544822291.87</v>
          </cell>
          <cell r="M77">
            <v>585477513.91999996</v>
          </cell>
          <cell r="N77">
            <v>576707279.15999997</v>
          </cell>
          <cell r="O77">
            <v>566906066.27999997</v>
          </cell>
          <cell r="P77">
            <v>554353637.19000006</v>
          </cell>
          <cell r="Q77">
            <v>543124843.5</v>
          </cell>
          <cell r="R77">
            <v>528826448.02999997</v>
          </cell>
          <cell r="S77">
            <v>610077033.26999998</v>
          </cell>
          <cell r="T77">
            <v>597037851.75</v>
          </cell>
          <cell r="U77">
            <v>584316923.55999994</v>
          </cell>
          <cell r="V77">
            <v>564177215.49000001</v>
          </cell>
          <cell r="W77">
            <v>552474273.65999997</v>
          </cell>
          <cell r="X77">
            <v>541867091.79999995</v>
          </cell>
          <cell r="Y77">
            <v>531468364.26999998</v>
          </cell>
          <cell r="Z77">
            <v>515217384.06</v>
          </cell>
          <cell r="AA77">
            <v>507730223.72000003</v>
          </cell>
          <cell r="AB77">
            <v>479020843.20999998</v>
          </cell>
          <cell r="AC77">
            <v>468894977.80000001</v>
          </cell>
          <cell r="AD77">
            <v>455769507.19</v>
          </cell>
          <cell r="AE77">
            <v>442985587</v>
          </cell>
          <cell r="AF77">
            <v>430173102.94999999</v>
          </cell>
          <cell r="AG77">
            <v>418105295.44999999</v>
          </cell>
          <cell r="AH77">
            <v>406382569.93000001</v>
          </cell>
          <cell r="AI77">
            <v>400376775.49000001</v>
          </cell>
          <cell r="AJ77">
            <v>393376903.91000003</v>
          </cell>
          <cell r="AK77">
            <v>389650099.30000001</v>
          </cell>
          <cell r="AL77">
            <v>381357332.12</v>
          </cell>
          <cell r="AM77">
            <v>384420622.22000003</v>
          </cell>
          <cell r="AN77">
            <v>380227628.26999998</v>
          </cell>
          <cell r="AO77">
            <v>370747402.70999998</v>
          </cell>
          <cell r="AP77">
            <v>365412567.13999999</v>
          </cell>
          <cell r="AQ77">
            <v>357093772.13</v>
          </cell>
          <cell r="AR77">
            <v>350776496.08999997</v>
          </cell>
          <cell r="AS77">
            <v>327208403.51999998</v>
          </cell>
          <cell r="AT77">
            <v>320259475.89999998</v>
          </cell>
          <cell r="AU77">
            <v>312588206.06999999</v>
          </cell>
          <cell r="AV77">
            <v>305379588.83999997</v>
          </cell>
          <cell r="AW77">
            <v>299535761.69</v>
          </cell>
          <cell r="AX77">
            <v>293157721.31999999</v>
          </cell>
          <cell r="AY77">
            <v>290040402.55000001</v>
          </cell>
          <cell r="AZ77">
            <v>286000812.19999999</v>
          </cell>
          <cell r="BA77">
            <v>280227267.33999997</v>
          </cell>
          <cell r="BB77">
            <v>275402909.01999998</v>
          </cell>
          <cell r="BC77">
            <v>270672001.31</v>
          </cell>
          <cell r="BD77">
            <v>268105440.52000001</v>
          </cell>
          <cell r="BE77">
            <v>262695902.69999999</v>
          </cell>
          <cell r="BF77">
            <v>256496775.5</v>
          </cell>
          <cell r="BG77">
            <v>251750490.25</v>
          </cell>
          <cell r="BH77">
            <v>244363379.86000001</v>
          </cell>
          <cell r="BI77">
            <v>239876532.19999999</v>
          </cell>
          <cell r="BJ77">
            <v>234526338.80000001</v>
          </cell>
          <cell r="BK77">
            <v>229218521.22</v>
          </cell>
          <cell r="BL77">
            <v>225890338.02000001</v>
          </cell>
          <cell r="BM77">
            <v>221827709.50999999</v>
          </cell>
          <cell r="BN77">
            <v>216090319.63</v>
          </cell>
          <cell r="BO77">
            <v>215176536.78999999</v>
          </cell>
          <cell r="BP77">
            <v>209881704.75</v>
          </cell>
          <cell r="BQ77">
            <v>207713031.58000001</v>
          </cell>
          <cell r="BR77">
            <v>204708061.15000001</v>
          </cell>
          <cell r="BS77">
            <v>198765209.83000001</v>
          </cell>
          <cell r="BT77">
            <v>194913618.11000001</v>
          </cell>
        </row>
        <row r="78">
          <cell r="I78">
            <v>358377124.05000001</v>
          </cell>
          <cell r="J78">
            <v>351724455.12</v>
          </cell>
          <cell r="K78">
            <v>344555947.05000001</v>
          </cell>
          <cell r="L78">
            <v>341126151.24000001</v>
          </cell>
          <cell r="M78">
            <v>375446449.38</v>
          </cell>
          <cell r="N78">
            <v>367607113.85000002</v>
          </cell>
          <cell r="O78">
            <v>359672310.57999998</v>
          </cell>
          <cell r="P78">
            <v>350021198.44</v>
          </cell>
          <cell r="Q78">
            <v>341692332.38999999</v>
          </cell>
          <cell r="R78">
            <v>327970450.38999999</v>
          </cell>
          <cell r="S78">
            <v>384067615.50999999</v>
          </cell>
          <cell r="T78">
            <v>370628473.29000002</v>
          </cell>
          <cell r="U78">
            <v>360954018.10000002</v>
          </cell>
          <cell r="V78">
            <v>354116011.52999997</v>
          </cell>
          <cell r="W78">
            <v>342921154.38999999</v>
          </cell>
          <cell r="X78">
            <v>335050980.51999998</v>
          </cell>
          <cell r="Y78">
            <v>328332715.48000002</v>
          </cell>
          <cell r="Z78">
            <v>326086964.89999998</v>
          </cell>
          <cell r="AA78">
            <v>320658674.43000001</v>
          </cell>
          <cell r="AB78">
            <v>306330148.01999998</v>
          </cell>
          <cell r="AC78">
            <v>296730991.47000003</v>
          </cell>
          <cell r="AD78">
            <v>290280601.81999999</v>
          </cell>
          <cell r="AE78">
            <v>286283754</v>
          </cell>
          <cell r="AF78">
            <v>280972490.61000001</v>
          </cell>
          <cell r="AG78">
            <v>270550471.63</v>
          </cell>
          <cell r="AH78">
            <v>262725530.43000001</v>
          </cell>
          <cell r="AI78">
            <v>254147359.56999999</v>
          </cell>
          <cell r="AJ78">
            <v>247670763.30000001</v>
          </cell>
          <cell r="AK78">
            <v>243284929.31999999</v>
          </cell>
          <cell r="AL78">
            <v>239453070.63</v>
          </cell>
          <cell r="AM78">
            <v>238143195.34999999</v>
          </cell>
          <cell r="AN78">
            <v>234782819.41999999</v>
          </cell>
          <cell r="AO78">
            <v>230296622.84</v>
          </cell>
          <cell r="AP78">
            <v>224842475.33000001</v>
          </cell>
          <cell r="AQ78">
            <v>225591174.63</v>
          </cell>
          <cell r="AR78">
            <v>223396174.81</v>
          </cell>
          <cell r="AS78">
            <v>210796475.75999999</v>
          </cell>
          <cell r="AT78">
            <v>207969817.81</v>
          </cell>
          <cell r="AU78">
            <v>203326294.74000001</v>
          </cell>
          <cell r="AV78">
            <v>199158212.59</v>
          </cell>
          <cell r="AW78">
            <v>195856985.21000001</v>
          </cell>
          <cell r="AX78">
            <v>195394642.99000001</v>
          </cell>
          <cell r="AY78">
            <v>193532147.25</v>
          </cell>
          <cell r="AZ78">
            <v>190160960.13</v>
          </cell>
          <cell r="BA78">
            <v>186727799.06999999</v>
          </cell>
          <cell r="BB78">
            <v>182559819.62</v>
          </cell>
          <cell r="BC78">
            <v>179781452.77000001</v>
          </cell>
          <cell r="BD78">
            <v>181852441.84999999</v>
          </cell>
          <cell r="BE78">
            <v>181448423.44999999</v>
          </cell>
          <cell r="BF78">
            <v>180767620.25999999</v>
          </cell>
          <cell r="BG78">
            <v>174581415.94999999</v>
          </cell>
          <cell r="BH78">
            <v>170591977.58000001</v>
          </cell>
          <cell r="BI78">
            <v>170039770.28</v>
          </cell>
          <cell r="BJ78">
            <v>169248015.28999999</v>
          </cell>
          <cell r="BK78">
            <v>167245013.34</v>
          </cell>
          <cell r="BL78">
            <v>164828934.06</v>
          </cell>
          <cell r="BM78">
            <v>160391342.96000001</v>
          </cell>
          <cell r="BN78">
            <v>160814066.31</v>
          </cell>
          <cell r="BO78">
            <v>157224672.91</v>
          </cell>
          <cell r="BP78">
            <v>155509651.69</v>
          </cell>
          <cell r="BQ78">
            <v>147065422.83000001</v>
          </cell>
          <cell r="BR78">
            <v>143238462.49000001</v>
          </cell>
          <cell r="BS78">
            <v>141313918.24000001</v>
          </cell>
          <cell r="BT78">
            <v>139033301.69</v>
          </cell>
        </row>
        <row r="79">
          <cell r="I79">
            <v>263489732.56</v>
          </cell>
          <cell r="J79">
            <v>259357526.41</v>
          </cell>
          <cell r="K79">
            <v>253470555.68000001</v>
          </cell>
          <cell r="L79">
            <v>246709759.88</v>
          </cell>
          <cell r="M79">
            <v>268340361.43000001</v>
          </cell>
          <cell r="N79">
            <v>260574610.91999999</v>
          </cell>
          <cell r="O79">
            <v>251032320.99000001</v>
          </cell>
          <cell r="P79">
            <v>243577581.41999999</v>
          </cell>
          <cell r="Q79">
            <v>237169943.18000001</v>
          </cell>
          <cell r="R79">
            <v>227660362.65000001</v>
          </cell>
          <cell r="S79">
            <v>263893626.75</v>
          </cell>
          <cell r="T79">
            <v>255738829.00999999</v>
          </cell>
          <cell r="U79">
            <v>247500191.56999999</v>
          </cell>
          <cell r="V79">
            <v>237820748.68000001</v>
          </cell>
          <cell r="W79">
            <v>232703737.24000001</v>
          </cell>
          <cell r="X79">
            <v>231956064.52000001</v>
          </cell>
          <cell r="Y79">
            <v>228327336.91</v>
          </cell>
          <cell r="Z79">
            <v>221580102.55000001</v>
          </cell>
          <cell r="AA79">
            <v>214722654.61000001</v>
          </cell>
          <cell r="AB79">
            <v>199588338.03</v>
          </cell>
          <cell r="AC79">
            <v>195432461.99000001</v>
          </cell>
          <cell r="AD79">
            <v>192759487.16</v>
          </cell>
          <cell r="AE79">
            <v>186844439</v>
          </cell>
          <cell r="AF79">
            <v>186964412.96000001</v>
          </cell>
          <cell r="AG79">
            <v>180192766.97999999</v>
          </cell>
          <cell r="AH79">
            <v>179476054.86000001</v>
          </cell>
          <cell r="AI79">
            <v>176028768.33000001</v>
          </cell>
          <cell r="AJ79">
            <v>171225622.59</v>
          </cell>
          <cell r="AK79">
            <v>166968297.78</v>
          </cell>
          <cell r="AL79">
            <v>165622846.13</v>
          </cell>
          <cell r="AM79">
            <v>160222476.03999999</v>
          </cell>
          <cell r="AN79">
            <v>157992755.58000001</v>
          </cell>
          <cell r="AO79">
            <v>156287524.59</v>
          </cell>
          <cell r="AP79">
            <v>156355553.49000001</v>
          </cell>
          <cell r="AQ79">
            <v>151719945.00999999</v>
          </cell>
          <cell r="AR79">
            <v>148334615.25999999</v>
          </cell>
          <cell r="AS79">
            <v>139032087.88</v>
          </cell>
          <cell r="AT79">
            <v>133977136.56999999</v>
          </cell>
          <cell r="AU79">
            <v>132662210.02</v>
          </cell>
          <cell r="AV79">
            <v>129675663.36</v>
          </cell>
          <cell r="AW79">
            <v>127533750.13</v>
          </cell>
          <cell r="AX79">
            <v>125840310.06999999</v>
          </cell>
          <cell r="AY79">
            <v>123921473.95</v>
          </cell>
          <cell r="AZ79">
            <v>121263882.04000001</v>
          </cell>
          <cell r="BA79">
            <v>123847005.05</v>
          </cell>
          <cell r="BB79">
            <v>120395243.62</v>
          </cell>
          <cell r="BC79">
            <v>117399227.70999999</v>
          </cell>
          <cell r="BD79">
            <v>114539222.81</v>
          </cell>
          <cell r="BE79">
            <v>111088044.64</v>
          </cell>
          <cell r="BF79">
            <v>108260471.12</v>
          </cell>
          <cell r="BG79">
            <v>109051246.84</v>
          </cell>
          <cell r="BH79">
            <v>110757385.83</v>
          </cell>
          <cell r="BI79">
            <v>108592626.29000001</v>
          </cell>
          <cell r="BJ79">
            <v>109972039.29000001</v>
          </cell>
          <cell r="BK79">
            <v>109947397.84</v>
          </cell>
          <cell r="BL79">
            <v>108639366.56</v>
          </cell>
          <cell r="BM79">
            <v>108427388.42</v>
          </cell>
          <cell r="BN79">
            <v>103785520.72</v>
          </cell>
          <cell r="BO79">
            <v>99611144.510000005</v>
          </cell>
          <cell r="BP79">
            <v>100558523.2</v>
          </cell>
          <cell r="BQ79">
            <v>95771222.730000004</v>
          </cell>
          <cell r="BR79">
            <v>92065159.819999993</v>
          </cell>
          <cell r="BS79">
            <v>91286228.590000004</v>
          </cell>
          <cell r="BT79">
            <v>89668751.510000005</v>
          </cell>
        </row>
        <row r="80">
          <cell r="I80">
            <v>188123865.78</v>
          </cell>
          <cell r="J80">
            <v>184401554.30000001</v>
          </cell>
          <cell r="K80">
            <v>181572437.80000001</v>
          </cell>
          <cell r="L80">
            <v>179701470.18000001</v>
          </cell>
          <cell r="M80">
            <v>197316925.63</v>
          </cell>
          <cell r="N80">
            <v>194887043.66999999</v>
          </cell>
          <cell r="O80">
            <v>193971873.68000001</v>
          </cell>
          <cell r="P80">
            <v>182466375.41999999</v>
          </cell>
          <cell r="Q80">
            <v>174360192.33000001</v>
          </cell>
          <cell r="R80">
            <v>172795394</v>
          </cell>
          <cell r="S80">
            <v>208173238.53</v>
          </cell>
          <cell r="T80">
            <v>204854380.22</v>
          </cell>
          <cell r="U80">
            <v>195593111.25999999</v>
          </cell>
          <cell r="V80">
            <v>191855155.21000001</v>
          </cell>
          <cell r="W80">
            <v>188156141.77000001</v>
          </cell>
          <cell r="X80">
            <v>184100077.46000001</v>
          </cell>
          <cell r="Y80">
            <v>180422181.97</v>
          </cell>
          <cell r="Z80">
            <v>173651360.53999999</v>
          </cell>
          <cell r="AA80">
            <v>171583531.91999999</v>
          </cell>
          <cell r="AB80">
            <v>166817198.99000001</v>
          </cell>
          <cell r="AC80">
            <v>160171194.53999999</v>
          </cell>
          <cell r="AD80">
            <v>156389495.58000001</v>
          </cell>
          <cell r="AE80">
            <v>153727118</v>
          </cell>
          <cell r="AF80">
            <v>145681848.84</v>
          </cell>
          <cell r="AG80">
            <v>143003721.56999999</v>
          </cell>
          <cell r="AH80">
            <v>140288539.09</v>
          </cell>
          <cell r="AI80">
            <v>137936684.27000001</v>
          </cell>
          <cell r="AJ80">
            <v>136510762.09</v>
          </cell>
          <cell r="AK80">
            <v>129640019.70999999</v>
          </cell>
          <cell r="AL80">
            <v>127769672.56</v>
          </cell>
          <cell r="AM80">
            <v>124954215.48999999</v>
          </cell>
          <cell r="AN80">
            <v>120705277.53</v>
          </cell>
          <cell r="AO80">
            <v>118278778.97</v>
          </cell>
          <cell r="AP80">
            <v>115437246.31</v>
          </cell>
          <cell r="AQ80">
            <v>115850242.58</v>
          </cell>
          <cell r="AR80">
            <v>115905521.48999999</v>
          </cell>
          <cell r="AS80">
            <v>114126787.98</v>
          </cell>
          <cell r="AT80">
            <v>113172826.09999999</v>
          </cell>
          <cell r="AU80">
            <v>112733953.77</v>
          </cell>
          <cell r="AV80">
            <v>110609405</v>
          </cell>
          <cell r="AW80">
            <v>110054615.04000001</v>
          </cell>
          <cell r="AX80">
            <v>107705306.06</v>
          </cell>
          <cell r="AY80">
            <v>105908351.02</v>
          </cell>
          <cell r="AZ80">
            <v>108689948.13</v>
          </cell>
          <cell r="BA80">
            <v>102492885.18000001</v>
          </cell>
          <cell r="BB80">
            <v>100600865.73</v>
          </cell>
          <cell r="BC80">
            <v>99002142.569999993</v>
          </cell>
          <cell r="BD80">
            <v>101049090.65000001</v>
          </cell>
          <cell r="BE80">
            <v>100083277.64</v>
          </cell>
          <cell r="BF80">
            <v>95815174.920000002</v>
          </cell>
          <cell r="BG80">
            <v>94477811.319999993</v>
          </cell>
          <cell r="BH80">
            <v>91773594.890000001</v>
          </cell>
          <cell r="BI80">
            <v>90911310.75</v>
          </cell>
          <cell r="BJ80">
            <v>88689703.939999998</v>
          </cell>
          <cell r="BK80">
            <v>87706706.549999997</v>
          </cell>
          <cell r="BL80">
            <v>87300363.390000001</v>
          </cell>
          <cell r="BM80">
            <v>86221637.969999999</v>
          </cell>
          <cell r="BN80">
            <v>86244119.140000001</v>
          </cell>
          <cell r="BO80">
            <v>84832608.810000002</v>
          </cell>
          <cell r="BP80">
            <v>80622643.209999993</v>
          </cell>
          <cell r="BQ80">
            <v>81579591.209999993</v>
          </cell>
          <cell r="BR80">
            <v>78192696.799999997</v>
          </cell>
          <cell r="BS80">
            <v>76337906.760000005</v>
          </cell>
          <cell r="BT80">
            <v>73106983.819999993</v>
          </cell>
        </row>
        <row r="81">
          <cell r="I81">
            <v>126358556.27</v>
          </cell>
          <cell r="J81">
            <v>124824627.45999999</v>
          </cell>
          <cell r="K81">
            <v>121635473.36</v>
          </cell>
          <cell r="L81">
            <v>116899162.38</v>
          </cell>
          <cell r="M81">
            <v>131817961.86</v>
          </cell>
          <cell r="N81">
            <v>129785107.86</v>
          </cell>
          <cell r="O81">
            <v>126736377.98999999</v>
          </cell>
          <cell r="P81">
            <v>121061111.78</v>
          </cell>
          <cell r="Q81">
            <v>120558095.03</v>
          </cell>
          <cell r="R81">
            <v>114959902.05</v>
          </cell>
          <cell r="S81">
            <v>138329371.02000001</v>
          </cell>
          <cell r="T81">
            <v>132610145.63</v>
          </cell>
          <cell r="U81">
            <v>135344578.34</v>
          </cell>
          <cell r="V81">
            <v>128556337.73</v>
          </cell>
          <cell r="W81">
            <v>124482145.19</v>
          </cell>
          <cell r="X81">
            <v>119787247.22</v>
          </cell>
          <cell r="Y81">
            <v>118846737.3</v>
          </cell>
          <cell r="Z81">
            <v>114631267.97</v>
          </cell>
          <cell r="AA81">
            <v>111994029.98999999</v>
          </cell>
          <cell r="AB81">
            <v>102544709.97</v>
          </cell>
          <cell r="AC81">
            <v>99876522.040000007</v>
          </cell>
          <cell r="AD81">
            <v>96694814.049999997</v>
          </cell>
          <cell r="AE81">
            <v>95744022</v>
          </cell>
          <cell r="AF81">
            <v>91026410.379999995</v>
          </cell>
          <cell r="AG81">
            <v>88949323.950000003</v>
          </cell>
          <cell r="AH81">
            <v>85888968.829999998</v>
          </cell>
          <cell r="AI81">
            <v>83846148.150000006</v>
          </cell>
          <cell r="AJ81">
            <v>81320709.819999993</v>
          </cell>
          <cell r="AK81">
            <v>84873523.840000004</v>
          </cell>
          <cell r="AL81">
            <v>82777588.189999998</v>
          </cell>
          <cell r="AM81">
            <v>85797571.379999995</v>
          </cell>
          <cell r="AN81">
            <v>83721903.989999995</v>
          </cell>
          <cell r="AO81">
            <v>83311838.510000005</v>
          </cell>
          <cell r="AP81">
            <v>83366782.590000004</v>
          </cell>
          <cell r="AQ81">
            <v>81321088.819999993</v>
          </cell>
          <cell r="AR81">
            <v>79231777.840000004</v>
          </cell>
          <cell r="AS81">
            <v>68031483.900000006</v>
          </cell>
          <cell r="AT81">
            <v>65965806.380000003</v>
          </cell>
          <cell r="AU81">
            <v>65540569.689999998</v>
          </cell>
          <cell r="AV81">
            <v>65500544.990000002</v>
          </cell>
          <cell r="AW81">
            <v>66613145.229999997</v>
          </cell>
          <cell r="AX81">
            <v>65072435.509999998</v>
          </cell>
          <cell r="AY81">
            <v>63479287.670000002</v>
          </cell>
          <cell r="AZ81">
            <v>61920486.100000001</v>
          </cell>
          <cell r="BA81">
            <v>64486876.119999997</v>
          </cell>
          <cell r="BB81">
            <v>62901221.329999998</v>
          </cell>
          <cell r="BC81">
            <v>61824295.189999998</v>
          </cell>
          <cell r="BD81">
            <v>61433822.770000003</v>
          </cell>
          <cell r="BE81">
            <v>60381735.57</v>
          </cell>
          <cell r="BF81">
            <v>60336819.57</v>
          </cell>
          <cell r="BG81">
            <v>58903982.229999997</v>
          </cell>
          <cell r="BH81">
            <v>55709825.060000002</v>
          </cell>
          <cell r="BI81">
            <v>54609749.600000001</v>
          </cell>
          <cell r="BJ81">
            <v>50974892.850000001</v>
          </cell>
          <cell r="BK81">
            <v>52064732.670000002</v>
          </cell>
          <cell r="BL81">
            <v>51074065.43</v>
          </cell>
          <cell r="BM81">
            <v>50044825.810000002</v>
          </cell>
          <cell r="BN81">
            <v>48500912.289999999</v>
          </cell>
          <cell r="BO81">
            <v>48011755.07</v>
          </cell>
          <cell r="BP81">
            <v>48026617.189999998</v>
          </cell>
          <cell r="BQ81">
            <v>45479103.530000001</v>
          </cell>
          <cell r="BR81">
            <v>44909255.990000002</v>
          </cell>
          <cell r="BS81">
            <v>44430725.18</v>
          </cell>
          <cell r="BT81">
            <v>43871149.719999999</v>
          </cell>
        </row>
        <row r="82">
          <cell r="I82">
            <v>68861277.530000001</v>
          </cell>
          <cell r="J82">
            <v>66579942.670000002</v>
          </cell>
          <cell r="K82">
            <v>64859850.810000002</v>
          </cell>
          <cell r="L82">
            <v>63672688.979999997</v>
          </cell>
          <cell r="M82">
            <v>68790144.510000005</v>
          </cell>
          <cell r="N82">
            <v>68741292.739999995</v>
          </cell>
          <cell r="O82">
            <v>63176153.859999999</v>
          </cell>
          <cell r="P82">
            <v>60765328.490000002</v>
          </cell>
          <cell r="Q82">
            <v>56850000.140000001</v>
          </cell>
          <cell r="R82">
            <v>55770516.869999997</v>
          </cell>
          <cell r="S82">
            <v>76325782.870000005</v>
          </cell>
          <cell r="T82">
            <v>71201610.780000001</v>
          </cell>
          <cell r="U82">
            <v>65479582.079999998</v>
          </cell>
          <cell r="V82">
            <v>65006517.130000003</v>
          </cell>
          <cell r="W82">
            <v>59373060.509999998</v>
          </cell>
          <cell r="X82">
            <v>59394924.329999998</v>
          </cell>
          <cell r="Y82">
            <v>56528696.259999998</v>
          </cell>
          <cell r="Z82">
            <v>55423381.049999997</v>
          </cell>
          <cell r="AA82">
            <v>52544299.719999999</v>
          </cell>
          <cell r="AB82">
            <v>50781473.670000002</v>
          </cell>
          <cell r="AC82">
            <v>49164834.140000001</v>
          </cell>
          <cell r="AD82">
            <v>47434941.350000001</v>
          </cell>
          <cell r="AE82">
            <v>45832999</v>
          </cell>
          <cell r="AF82">
            <v>44690010.229999997</v>
          </cell>
          <cell r="AG82">
            <v>45363990.729999997</v>
          </cell>
          <cell r="AH82">
            <v>44743549.259999998</v>
          </cell>
          <cell r="AI82">
            <v>42398355.899999999</v>
          </cell>
          <cell r="AJ82">
            <v>42350354.170000002</v>
          </cell>
          <cell r="AK82">
            <v>41816897.280000001</v>
          </cell>
          <cell r="AL82">
            <v>42437387.039999999</v>
          </cell>
          <cell r="AM82">
            <v>41866373.109999999</v>
          </cell>
          <cell r="AN82">
            <v>41859207.799999997</v>
          </cell>
          <cell r="AO82">
            <v>41258985.719999999</v>
          </cell>
          <cell r="AP82">
            <v>40146496.289999999</v>
          </cell>
          <cell r="AQ82">
            <v>40789681.640000001</v>
          </cell>
          <cell r="AR82">
            <v>40730427.57</v>
          </cell>
          <cell r="AS82">
            <v>38466178.359999999</v>
          </cell>
          <cell r="AT82">
            <v>35620201.369999997</v>
          </cell>
          <cell r="AU82">
            <v>33851571.469999999</v>
          </cell>
          <cell r="AV82">
            <v>33818440.990000002</v>
          </cell>
          <cell r="AW82">
            <v>34357985.659999996</v>
          </cell>
          <cell r="AX82">
            <v>31593836.620000001</v>
          </cell>
          <cell r="AY82">
            <v>32672402.43</v>
          </cell>
          <cell r="AZ82">
            <v>32113983.16</v>
          </cell>
          <cell r="BA82">
            <v>31044219.609999999</v>
          </cell>
          <cell r="BB82">
            <v>32178860.969999999</v>
          </cell>
          <cell r="BC82">
            <v>29283547.02</v>
          </cell>
          <cell r="BD82">
            <v>26458928.5</v>
          </cell>
          <cell r="BE82">
            <v>24783108.899999999</v>
          </cell>
          <cell r="BF82">
            <v>23674741.280000001</v>
          </cell>
          <cell r="BG82">
            <v>25361195.899999999</v>
          </cell>
          <cell r="BH82">
            <v>25338187.48</v>
          </cell>
          <cell r="BI82">
            <v>25335756.300000001</v>
          </cell>
          <cell r="BJ82">
            <v>27092179.600000001</v>
          </cell>
          <cell r="BK82">
            <v>26492309.93</v>
          </cell>
          <cell r="BL82">
            <v>27095094.399999999</v>
          </cell>
          <cell r="BM82">
            <v>26445891.120000001</v>
          </cell>
          <cell r="BN82">
            <v>25898980.75</v>
          </cell>
          <cell r="BO82">
            <v>26455669.399999999</v>
          </cell>
          <cell r="BP82">
            <v>24156549.800000001</v>
          </cell>
          <cell r="BQ82">
            <v>24149858.199999999</v>
          </cell>
          <cell r="BR82">
            <v>23007080.329999998</v>
          </cell>
          <cell r="BS82">
            <v>23042964.399999999</v>
          </cell>
          <cell r="BT82">
            <v>23656695.879999999</v>
          </cell>
        </row>
        <row r="83">
          <cell r="I83">
            <v>50400396.530000001</v>
          </cell>
          <cell r="J83">
            <v>50463219.289999999</v>
          </cell>
          <cell r="K83">
            <v>47944969.689999998</v>
          </cell>
          <cell r="L83">
            <v>47302551.960000001</v>
          </cell>
          <cell r="M83">
            <v>52867116.710000001</v>
          </cell>
          <cell r="N83">
            <v>52226233.359999999</v>
          </cell>
          <cell r="O83">
            <v>49765098.979999997</v>
          </cell>
          <cell r="P83">
            <v>51023591.289999999</v>
          </cell>
          <cell r="Q83">
            <v>50483125.039999999</v>
          </cell>
          <cell r="R83">
            <v>47997809.859999999</v>
          </cell>
          <cell r="S83">
            <v>55480662.25</v>
          </cell>
          <cell r="T83">
            <v>52349690.880000003</v>
          </cell>
          <cell r="U83">
            <v>51714287.380000003</v>
          </cell>
          <cell r="V83">
            <v>50586916.700000003</v>
          </cell>
          <cell r="W83">
            <v>48642343.479999997</v>
          </cell>
          <cell r="X83">
            <v>46773629.649999999</v>
          </cell>
          <cell r="Y83">
            <v>47974506.280000001</v>
          </cell>
          <cell r="Z83">
            <v>49153008.189999998</v>
          </cell>
          <cell r="AA83">
            <v>49784651.670000002</v>
          </cell>
          <cell r="AB83">
            <v>44671607.57</v>
          </cell>
          <cell r="AC83">
            <v>43525784.119999997</v>
          </cell>
          <cell r="AD83">
            <v>42851694.299999997</v>
          </cell>
          <cell r="AE83">
            <v>41002686</v>
          </cell>
          <cell r="AF83">
            <v>40355349.439999998</v>
          </cell>
          <cell r="AG83">
            <v>37289600.270000003</v>
          </cell>
          <cell r="AH83">
            <v>35426897.369999997</v>
          </cell>
          <cell r="AI83">
            <v>36057919.829999998</v>
          </cell>
          <cell r="AJ83">
            <v>36060051.07</v>
          </cell>
          <cell r="AK83">
            <v>34170767.990000002</v>
          </cell>
          <cell r="AL83">
            <v>32324352.68</v>
          </cell>
          <cell r="AM83">
            <v>30447452.989999998</v>
          </cell>
          <cell r="AN83">
            <v>30464032.719999999</v>
          </cell>
          <cell r="AO83">
            <v>29194040.539999999</v>
          </cell>
          <cell r="AP83">
            <v>27958012.199999999</v>
          </cell>
          <cell r="AQ83">
            <v>27349915.739999998</v>
          </cell>
          <cell r="AR83">
            <v>26718987.579999998</v>
          </cell>
          <cell r="AS83">
            <v>24250993.960000001</v>
          </cell>
          <cell r="AT83">
            <v>24821275.239999998</v>
          </cell>
          <cell r="AU83">
            <v>25448740.48</v>
          </cell>
          <cell r="AV83">
            <v>26709783.329999998</v>
          </cell>
          <cell r="AW83">
            <v>26127928.170000002</v>
          </cell>
          <cell r="AX83">
            <v>24877575.579999998</v>
          </cell>
          <cell r="AY83">
            <v>24847427.140000001</v>
          </cell>
          <cell r="AZ83">
            <v>23601503.84</v>
          </cell>
          <cell r="BA83">
            <v>22968056.940000001</v>
          </cell>
          <cell r="BB83">
            <v>23000623.84</v>
          </cell>
          <cell r="BC83">
            <v>24237692.989999998</v>
          </cell>
          <cell r="BD83">
            <v>26742314.109999999</v>
          </cell>
          <cell r="BE83">
            <v>26079431.41</v>
          </cell>
          <cell r="BF83">
            <v>27409567.52</v>
          </cell>
          <cell r="BG83">
            <v>25556380.719999999</v>
          </cell>
          <cell r="BH83">
            <v>25508409.300000001</v>
          </cell>
          <cell r="BI83">
            <v>25428653.850000001</v>
          </cell>
          <cell r="BJ83">
            <v>24203645.199999999</v>
          </cell>
          <cell r="BK83">
            <v>23574963.300000001</v>
          </cell>
          <cell r="BL83">
            <v>23616176.969999999</v>
          </cell>
          <cell r="BM83">
            <v>24855819.140000001</v>
          </cell>
          <cell r="BN83">
            <v>22989492.41</v>
          </cell>
          <cell r="BO83">
            <v>21178035.600000001</v>
          </cell>
          <cell r="BP83">
            <v>23063769.800000001</v>
          </cell>
          <cell r="BQ83">
            <v>22444732.02</v>
          </cell>
          <cell r="BR83">
            <v>23121039.120000001</v>
          </cell>
          <cell r="BS83">
            <v>21164392.43</v>
          </cell>
          <cell r="BT83">
            <v>20556693.039999999</v>
          </cell>
        </row>
        <row r="84">
          <cell r="I84">
            <v>29429227.579999998</v>
          </cell>
          <cell r="J84">
            <v>28121492.5</v>
          </cell>
          <cell r="K84">
            <v>25406156.559999999</v>
          </cell>
          <cell r="L84">
            <v>24713122.530000001</v>
          </cell>
          <cell r="M84">
            <v>30778529.579999998</v>
          </cell>
          <cell r="N84">
            <v>30751475.77</v>
          </cell>
          <cell r="O84">
            <v>31418158.829999998</v>
          </cell>
          <cell r="P84">
            <v>30036785.760000002</v>
          </cell>
          <cell r="Q84">
            <v>28691845.34</v>
          </cell>
          <cell r="R84">
            <v>27373347.760000002</v>
          </cell>
          <cell r="S84">
            <v>36061494.789999999</v>
          </cell>
          <cell r="T84">
            <v>34720735.640000001</v>
          </cell>
          <cell r="U84">
            <v>34716942.729999997</v>
          </cell>
          <cell r="V84">
            <v>32067760.350000001</v>
          </cell>
          <cell r="W84">
            <v>32067586.399999999</v>
          </cell>
          <cell r="X84">
            <v>28743150.530000001</v>
          </cell>
          <cell r="Y84">
            <v>28089615.32</v>
          </cell>
          <cell r="Z84">
            <v>25378536.559999999</v>
          </cell>
          <cell r="AA84">
            <v>25366847.43</v>
          </cell>
          <cell r="AB84">
            <v>26024917.02</v>
          </cell>
          <cell r="AC84">
            <v>25406940.91</v>
          </cell>
          <cell r="AD84">
            <v>25377352.170000002</v>
          </cell>
          <cell r="AE84">
            <v>25386686</v>
          </cell>
          <cell r="AF84">
            <v>25394423.420000002</v>
          </cell>
          <cell r="AG84">
            <v>25362592.399999999</v>
          </cell>
          <cell r="AH84">
            <v>23417503.199999999</v>
          </cell>
          <cell r="AI84">
            <v>22129254.670000002</v>
          </cell>
          <cell r="AJ84">
            <v>22125963.149999999</v>
          </cell>
          <cell r="AK84">
            <v>22779271.030000001</v>
          </cell>
          <cell r="AL84">
            <v>22786066.039999999</v>
          </cell>
          <cell r="AM84">
            <v>22033886.690000001</v>
          </cell>
          <cell r="AN84">
            <v>21352631.949999999</v>
          </cell>
          <cell r="AO84">
            <v>22711546.52</v>
          </cell>
          <cell r="AP84">
            <v>22739701.960000001</v>
          </cell>
          <cell r="AQ84">
            <v>22044899.940000001</v>
          </cell>
          <cell r="AR84">
            <v>21390639.629999999</v>
          </cell>
          <cell r="AS84">
            <v>22750203.48</v>
          </cell>
          <cell r="AT84">
            <v>21395344.140000001</v>
          </cell>
          <cell r="AU84">
            <v>21387032.289999999</v>
          </cell>
          <cell r="AV84">
            <v>21408318.460000001</v>
          </cell>
          <cell r="AW84">
            <v>19428070.289999999</v>
          </cell>
          <cell r="AX84">
            <v>20087810.07</v>
          </cell>
          <cell r="AY84">
            <v>18805612.66</v>
          </cell>
          <cell r="AZ84">
            <v>18103778.75</v>
          </cell>
          <cell r="BA84">
            <v>18775399.510000002</v>
          </cell>
          <cell r="BB84">
            <v>18139892.73</v>
          </cell>
          <cell r="BC84">
            <v>17445316.670000002</v>
          </cell>
          <cell r="BD84">
            <v>17425156.48</v>
          </cell>
          <cell r="BE84">
            <v>16747398.029999999</v>
          </cell>
          <cell r="BF84">
            <v>14776908.060000001</v>
          </cell>
          <cell r="BG84">
            <v>15438498.59</v>
          </cell>
          <cell r="BH84">
            <v>14062004.210000001</v>
          </cell>
          <cell r="BI84">
            <v>14071929.98</v>
          </cell>
          <cell r="BJ84">
            <v>13415020.5</v>
          </cell>
          <cell r="BK84">
            <v>15398035.640000001</v>
          </cell>
          <cell r="BL84">
            <v>14735337.42</v>
          </cell>
          <cell r="BM84">
            <v>13395020.279999999</v>
          </cell>
          <cell r="BN84">
            <v>12737165.76</v>
          </cell>
          <cell r="BO84">
            <v>13398849.310000001</v>
          </cell>
          <cell r="BP84">
            <v>12745932.380000001</v>
          </cell>
          <cell r="BQ84">
            <v>12721777.939999999</v>
          </cell>
          <cell r="BR84">
            <v>10749752.42</v>
          </cell>
          <cell r="BS84">
            <v>11413692.210000001</v>
          </cell>
          <cell r="BT84">
            <v>11421110.85</v>
          </cell>
        </row>
        <row r="85">
          <cell r="I85">
            <v>28734529.489999998</v>
          </cell>
          <cell r="J85">
            <v>27333518.5</v>
          </cell>
          <cell r="K85">
            <v>27311792.73</v>
          </cell>
          <cell r="L85">
            <v>25852092.539999999</v>
          </cell>
          <cell r="M85">
            <v>27276937.48</v>
          </cell>
          <cell r="N85">
            <v>26579012.59</v>
          </cell>
          <cell r="O85">
            <v>25837169.440000001</v>
          </cell>
          <cell r="P85">
            <v>25131027.48</v>
          </cell>
          <cell r="Q85">
            <v>23690246.43</v>
          </cell>
          <cell r="R85">
            <v>21508037.609999999</v>
          </cell>
          <cell r="S85">
            <v>28023378.079999998</v>
          </cell>
          <cell r="T85">
            <v>28719935.219999999</v>
          </cell>
          <cell r="U85">
            <v>26592923.23</v>
          </cell>
          <cell r="V85">
            <v>26629126.09</v>
          </cell>
          <cell r="W85">
            <v>25206172.93</v>
          </cell>
          <cell r="X85">
            <v>23099189.210000001</v>
          </cell>
          <cell r="Y85">
            <v>22393676.52</v>
          </cell>
          <cell r="Z85">
            <v>23058227.34</v>
          </cell>
          <cell r="AA85">
            <v>23042729.059999999</v>
          </cell>
          <cell r="AB85">
            <v>22323946.120000001</v>
          </cell>
          <cell r="AC85">
            <v>22335620.350000001</v>
          </cell>
          <cell r="AD85">
            <v>23042913.84</v>
          </cell>
          <cell r="AE85">
            <v>22305193</v>
          </cell>
          <cell r="AF85">
            <v>21569590.170000002</v>
          </cell>
          <cell r="AG85">
            <v>21564903.91</v>
          </cell>
          <cell r="AH85">
            <v>21540817.09</v>
          </cell>
          <cell r="AI85">
            <v>20862511.100000001</v>
          </cell>
          <cell r="AJ85">
            <v>20857306.460000001</v>
          </cell>
          <cell r="AK85">
            <v>20150848.670000002</v>
          </cell>
          <cell r="AL85">
            <v>19404570.16</v>
          </cell>
          <cell r="AM85">
            <v>20813685.129999999</v>
          </cell>
          <cell r="AN85">
            <v>20802895.149999999</v>
          </cell>
          <cell r="AO85">
            <v>20095920.390000001</v>
          </cell>
          <cell r="AP85">
            <v>18689407.859999999</v>
          </cell>
          <cell r="AQ85">
            <v>19398269.550000001</v>
          </cell>
          <cell r="AR85">
            <v>19388051.780000001</v>
          </cell>
          <cell r="AS85">
            <v>18654534.57</v>
          </cell>
          <cell r="AT85">
            <v>17256377.609999999</v>
          </cell>
          <cell r="AU85">
            <v>16551452.189999999</v>
          </cell>
          <cell r="AV85">
            <v>16547921.189999999</v>
          </cell>
          <cell r="AW85">
            <v>16571613.99</v>
          </cell>
          <cell r="AX85">
            <v>17247267.84</v>
          </cell>
          <cell r="AY85">
            <v>17260748.170000002</v>
          </cell>
          <cell r="AZ85">
            <v>16534851.060000001</v>
          </cell>
          <cell r="BA85">
            <v>16538489.359999999</v>
          </cell>
          <cell r="BB85">
            <v>16546143.15</v>
          </cell>
          <cell r="BC85">
            <v>16542425.060000001</v>
          </cell>
          <cell r="BD85">
            <v>17256154.289999999</v>
          </cell>
          <cell r="BE85">
            <v>17989578.079999998</v>
          </cell>
          <cell r="BF85">
            <v>18689652.32</v>
          </cell>
          <cell r="BG85">
            <v>17984511.530000001</v>
          </cell>
          <cell r="BH85">
            <v>18728783.77</v>
          </cell>
          <cell r="BI85">
            <v>18036946.75</v>
          </cell>
          <cell r="BJ85">
            <v>17321918.370000001</v>
          </cell>
          <cell r="BK85">
            <v>16605199.27</v>
          </cell>
          <cell r="BL85">
            <v>16605750.17</v>
          </cell>
          <cell r="BM85">
            <v>16601311.720000001</v>
          </cell>
          <cell r="BN85">
            <v>16608670.09</v>
          </cell>
          <cell r="BO85">
            <v>16569204.189999999</v>
          </cell>
          <cell r="BP85">
            <v>15127530.060000001</v>
          </cell>
          <cell r="BQ85">
            <v>15831615.060000001</v>
          </cell>
          <cell r="BR85">
            <v>14392655.619999999</v>
          </cell>
          <cell r="BS85">
            <v>13673772.779999999</v>
          </cell>
          <cell r="BT85">
            <v>13672349.880000001</v>
          </cell>
        </row>
        <row r="86">
          <cell r="I86">
            <v>0</v>
          </cell>
          <cell r="J86">
            <v>0</v>
          </cell>
          <cell r="K86">
            <v>0</v>
          </cell>
          <cell r="L86">
            <v>0</v>
          </cell>
          <cell r="M86">
            <v>0</v>
          </cell>
          <cell r="N86">
            <v>0</v>
          </cell>
          <cell r="O86">
            <v>911480.77</v>
          </cell>
          <cell r="P86">
            <v>0</v>
          </cell>
          <cell r="Q86">
            <v>751800.92</v>
          </cell>
          <cell r="R86">
            <v>754753.84</v>
          </cell>
          <cell r="S86">
            <v>2260193.44</v>
          </cell>
          <cell r="T86">
            <v>2263106.4500000002</v>
          </cell>
          <cell r="U86">
            <v>2266308.19</v>
          </cell>
          <cell r="V86">
            <v>2269314.4700000002</v>
          </cell>
          <cell r="W86">
            <v>2272263.89</v>
          </cell>
          <cell r="X86">
            <v>2275363.92</v>
          </cell>
          <cell r="Y86">
            <v>2278449.85</v>
          </cell>
          <cell r="Z86">
            <v>2282743.25</v>
          </cell>
          <cell r="AA86">
            <v>1502462.7</v>
          </cell>
          <cell r="AB86">
            <v>1502259.15</v>
          </cell>
          <cell r="AC86">
            <v>1502462.7</v>
          </cell>
          <cell r="AD86">
            <v>1502399.37</v>
          </cell>
          <cell r="AE86">
            <v>1502463</v>
          </cell>
          <cell r="AF86">
            <v>2271793.0499999998</v>
          </cell>
          <cell r="AG86">
            <v>1502462.7</v>
          </cell>
          <cell r="AH86">
            <v>1502462.7</v>
          </cell>
          <cell r="AI86">
            <v>1502399.37</v>
          </cell>
          <cell r="AJ86">
            <v>752181.25</v>
          </cell>
          <cell r="AK86">
            <v>752181.25</v>
          </cell>
          <cell r="AL86">
            <v>752181.25</v>
          </cell>
          <cell r="AM86">
            <v>752181.25</v>
          </cell>
          <cell r="AN86">
            <v>752181.25</v>
          </cell>
          <cell r="AO86">
            <v>752181.25</v>
          </cell>
          <cell r="AP86">
            <v>752181.25</v>
          </cell>
          <cell r="AQ86">
            <v>752181.25</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row>
        <row r="87">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row>
        <row r="89">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row>
        <row r="90">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991309.73</v>
          </cell>
          <cell r="BQ90">
            <v>0</v>
          </cell>
          <cell r="BR90">
            <v>0</v>
          </cell>
          <cell r="BS90">
            <v>0</v>
          </cell>
          <cell r="BT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row>
        <row r="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row>
        <row r="93">
          <cell r="A93"/>
          <cell r="B93"/>
          <cell r="C93" t="str">
            <v>Total</v>
          </cell>
          <cell r="D93"/>
          <cell r="E93">
            <v>13249648915.889999</v>
          </cell>
          <cell r="F93">
            <v>14976449637.559999</v>
          </cell>
          <cell r="G93">
            <v>14695938789.070002</v>
          </cell>
          <cell r="H93">
            <v>14429288756.219999</v>
          </cell>
          <cell r="I93">
            <v>14196773312.290001</v>
          </cell>
          <cell r="J93">
            <v>13927210744.179998</v>
          </cell>
          <cell r="K93">
            <v>13653088308.77</v>
          </cell>
          <cell r="L93">
            <v>13379476012.050001</v>
          </cell>
          <cell r="M93">
            <v>14109505242.339998</v>
          </cell>
          <cell r="N93">
            <v>13847411132.460001</v>
          </cell>
          <cell r="O93">
            <v>13592261500.940001</v>
          </cell>
          <cell r="P93">
            <v>13329538645.82</v>
          </cell>
          <cell r="Q93">
            <v>13036627486.49</v>
          </cell>
          <cell r="R93">
            <v>12726924035.770002</v>
          </cell>
          <cell r="S93">
            <v>14625507301.860006</v>
          </cell>
          <cell r="T93">
            <v>14253015627.819998</v>
          </cell>
          <cell r="U93">
            <v>13881896080.629999</v>
          </cell>
          <cell r="V93">
            <v>13547475357.9</v>
          </cell>
          <cell r="W93">
            <v>13240879440.449999</v>
          </cell>
          <cell r="X93">
            <v>12949128794.799995</v>
          </cell>
          <cell r="Y93">
            <v>12681463576.110001</v>
          </cell>
          <cell r="Z93">
            <v>12417668888.169996</v>
          </cell>
          <cell r="AA93">
            <v>12179343116.299999</v>
          </cell>
          <cell r="AB93">
            <v>11529003568.15</v>
          </cell>
          <cell r="AC93">
            <v>11279111907.310001</v>
          </cell>
          <cell r="AD93">
            <v>11017269365.759998</v>
          </cell>
          <cell r="AE93">
            <v>10773573598</v>
          </cell>
          <cell r="AF93">
            <v>10507216119.33</v>
          </cell>
          <cell r="AG93">
            <v>10206359393.960001</v>
          </cell>
          <cell r="AH93">
            <v>9933209634.550005</v>
          </cell>
          <cell r="AI93">
            <v>9697609972.2900009</v>
          </cell>
          <cell r="AJ93">
            <v>9472546635.9699974</v>
          </cell>
          <cell r="AK93">
            <v>9281826083.2000027</v>
          </cell>
          <cell r="AL93">
            <v>9107730908.210001</v>
          </cell>
          <cell r="AM93">
            <v>8964928835.9699993</v>
          </cell>
          <cell r="AN93">
            <v>8816230609.3899994</v>
          </cell>
          <cell r="AO93">
            <v>8651007722.5100002</v>
          </cell>
          <cell r="AP93">
            <v>8503696267.7400007</v>
          </cell>
          <cell r="AQ93">
            <v>8348234023.8199997</v>
          </cell>
          <cell r="AR93">
            <v>8188598806.1600008</v>
          </cell>
          <cell r="AS93">
            <v>7830424074.2899981</v>
          </cell>
          <cell r="AT93">
            <v>7641413318.7599993</v>
          </cell>
          <cell r="AU93">
            <v>7480378610.4399996</v>
          </cell>
          <cell r="AV93">
            <v>7321322732.5699987</v>
          </cell>
          <cell r="AW93">
            <v>7172742994.8199987</v>
          </cell>
          <cell r="AX93">
            <v>7045293717.9899998</v>
          </cell>
          <cell r="AY93">
            <v>6931966144.5500021</v>
          </cell>
          <cell r="AZ93">
            <v>6797372507.0200014</v>
          </cell>
          <cell r="BA93">
            <v>6639531290.4899998</v>
          </cell>
          <cell r="BB93">
            <v>6515813356.0699987</v>
          </cell>
          <cell r="BC93">
            <v>6388813923.1900015</v>
          </cell>
          <cell r="BD93">
            <v>6256236371.3500004</v>
          </cell>
          <cell r="BE93">
            <v>6133886403.9799995</v>
          </cell>
          <cell r="BF93">
            <v>6013449368.6999998</v>
          </cell>
          <cell r="BG93">
            <v>5861685364.2599993</v>
          </cell>
          <cell r="BH93">
            <v>5773672987.4300003</v>
          </cell>
          <cell r="BI93">
            <v>5663407557.3899994</v>
          </cell>
          <cell r="BJ93">
            <v>5560183333.0299997</v>
          </cell>
          <cell r="BK93">
            <v>5471680484.6500025</v>
          </cell>
          <cell r="BL93">
            <v>5375063348.4100018</v>
          </cell>
          <cell r="BM93">
            <v>5268647953.8100004</v>
          </cell>
          <cell r="BN93">
            <v>5166428701.2700014</v>
          </cell>
          <cell r="BO93">
            <v>5054987332.8800001</v>
          </cell>
          <cell r="BP93">
            <v>4947089440.2399998</v>
          </cell>
          <cell r="BQ93">
            <v>4829206176.0599995</v>
          </cell>
          <cell r="BR93">
            <v>4708070478.2599993</v>
          </cell>
          <cell r="BS93">
            <v>4597751834.710001</v>
          </cell>
          <cell r="BT93">
            <v>4491218977.2400007</v>
          </cell>
          <cell r="BU93"/>
        </row>
        <row r="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row>
        <row r="95">
          <cell r="BG95" t="str">
            <v>OK</v>
          </cell>
          <cell r="BH95" t="str">
            <v>OK</v>
          </cell>
          <cell r="BI95" t="str">
            <v>OK</v>
          </cell>
          <cell r="BJ95" t="str">
            <v>OK</v>
          </cell>
          <cell r="BK95" t="str">
            <v>OK</v>
          </cell>
          <cell r="BL95" t="str">
            <v>OK</v>
          </cell>
          <cell r="BM95" t="str">
            <v>OK</v>
          </cell>
          <cell r="BN95" t="str">
            <v>OK</v>
          </cell>
          <cell r="BO95" t="str">
            <v>OK</v>
          </cell>
          <cell r="BP95" t="str">
            <v>OK</v>
          </cell>
          <cell r="BQ95" t="str">
            <v>OK</v>
          </cell>
          <cell r="BR95" t="str">
            <v>OK</v>
          </cell>
          <cell r="BS95" t="str">
            <v>OK</v>
          </cell>
          <cell r="BT95" t="str">
            <v>OK</v>
          </cell>
        </row>
        <row r="98">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row>
        <row r="99">
          <cell r="I99">
            <v>7.9336939082132754E-2</v>
          </cell>
          <cell r="J99">
            <v>7.9873801271002215E-2</v>
          </cell>
          <cell r="K99">
            <v>8.0289137048638617E-2</v>
          </cell>
          <cell r="L99">
            <v>8.082924202233388E-2</v>
          </cell>
          <cell r="M99">
            <v>7.9697144523935753E-2</v>
          </cell>
          <cell r="N99">
            <v>8.0351753677752949E-2</v>
          </cell>
          <cell r="O99">
            <v>8.1078878791714382E-2</v>
          </cell>
          <cell r="P99">
            <v>8.1890259141287017E-2</v>
          </cell>
          <cell r="Q99">
            <v>8.264583295691659E-2</v>
          </cell>
          <cell r="R99">
            <v>8.3460182313073381E-2</v>
          </cell>
          <cell r="S99">
            <v>7.8227530770470871E-2</v>
          </cell>
          <cell r="T99">
            <v>7.9126866738901958E-2</v>
          </cell>
          <cell r="U99">
            <v>8.0174926327462454E-2</v>
          </cell>
          <cell r="V99">
            <v>8.1142949196727696E-2</v>
          </cell>
          <cell r="W99">
            <v>8.2024664871738234E-2</v>
          </cell>
          <cell r="X99">
            <v>8.2609984916481194E-2</v>
          </cell>
          <cell r="Y99">
            <v>8.3296066296317958E-2</v>
          </cell>
          <cell r="Z99">
            <v>8.4212856785562895E-2</v>
          </cell>
          <cell r="AA99">
            <v>8.4805351597137688E-2</v>
          </cell>
          <cell r="AB99">
            <v>8.6642102150054925E-2</v>
          </cell>
          <cell r="AC99">
            <v>8.7404573464784266E-2</v>
          </cell>
          <cell r="AD99">
            <v>8.8370024827185381E-2</v>
          </cell>
          <cell r="AE99">
            <v>8.8963790916871593E-2</v>
          </cell>
          <cell r="AF99">
            <v>8.9956896244013984E-2</v>
          </cell>
          <cell r="AG99">
            <v>9.1132559875408706E-2</v>
          </cell>
          <cell r="AH99">
            <v>9.2086526222945109E-2</v>
          </cell>
          <cell r="AI99">
            <v>9.2816573471396269E-2</v>
          </cell>
          <cell r="AJ99">
            <v>9.3774628014701655E-2</v>
          </cell>
          <cell r="AK99">
            <v>9.4546796540218081E-2</v>
          </cell>
          <cell r="AL99">
            <v>9.5044258974503359E-2</v>
          </cell>
          <cell r="AM99">
            <v>9.5583782792770355E-2</v>
          </cell>
          <cell r="AN99">
            <v>9.6068182469945806E-2</v>
          </cell>
          <cell r="AO99">
            <v>9.6769526156093702E-2</v>
          </cell>
          <cell r="AP99">
            <v>9.7297083002459026E-2</v>
          </cell>
          <cell r="AQ99">
            <v>9.7761550593972318E-2</v>
          </cell>
          <cell r="AR99">
            <v>9.8565514429994575E-2</v>
          </cell>
          <cell r="AS99">
            <v>0.10121519559486476</v>
          </cell>
          <cell r="AT99">
            <v>0.10237869640022949</v>
          </cell>
          <cell r="AU99">
            <v>0.10293142180068213</v>
          </cell>
          <cell r="AV99">
            <v>0.10357262501031948</v>
          </cell>
          <cell r="AW99">
            <v>0.10433752635922805</v>
          </cell>
          <cell r="AX99">
            <v>0.10505291762217069</v>
          </cell>
          <cell r="AY99">
            <v>0.10540144526880554</v>
          </cell>
          <cell r="AZ99">
            <v>0.1060674861713708</v>
          </cell>
          <cell r="BA99">
            <v>0.10661307319899077</v>
          </cell>
          <cell r="BB99">
            <v>0.10700736132665087</v>
          </cell>
          <cell r="BC99">
            <v>0.10793015406147603</v>
          </cell>
          <cell r="BD99">
            <v>0.10050192140587591</v>
          </cell>
          <cell r="BE99">
            <v>0.10110151268005485</v>
          </cell>
          <cell r="BF99">
            <v>0.10163638039445691</v>
          </cell>
          <cell r="BG99">
            <v>0.10220524012135064</v>
          </cell>
          <cell r="BH99">
            <v>0.10293461222239084</v>
          </cell>
          <cell r="BI99">
            <v>0.10353327961271111</v>
          </cell>
          <cell r="BJ99">
            <v>0.10419287246312715</v>
          </cell>
          <cell r="BK99">
            <v>0.10434128839789504</v>
          </cell>
          <cell r="BL99">
            <v>0.1048524637717461</v>
          </cell>
          <cell r="BM99">
            <v>0.10536596863689773</v>
          </cell>
          <cell r="BN99">
            <v>0.1062026125813219</v>
          </cell>
          <cell r="BO99">
            <v>0.10650510253667941</v>
          </cell>
          <cell r="BP99">
            <v>0.10674649200892168</v>
          </cell>
          <cell r="BQ99">
            <v>0.10706364758520846</v>
          </cell>
          <cell r="BR99">
            <v>0.10773796625225206</v>
          </cell>
          <cell r="BS99">
            <v>0.10846109599159207</v>
          </cell>
          <cell r="BT99">
            <v>0.10912319275761075</v>
          </cell>
        </row>
        <row r="100">
          <cell r="I100">
            <v>0.20596670799051703</v>
          </cell>
          <cell r="J100">
            <v>0.20624819594909663</v>
          </cell>
          <cell r="K100">
            <v>0.20655006881546029</v>
          </cell>
          <cell r="L100">
            <v>0.2066640886608487</v>
          </cell>
          <cell r="M100">
            <v>0.20464893140229784</v>
          </cell>
          <cell r="N100">
            <v>0.20489237879123798</v>
          </cell>
          <cell r="O100">
            <v>0.20546849942423928</v>
          </cell>
          <cell r="P100">
            <v>0.20610455161263344</v>
          </cell>
          <cell r="Q100">
            <v>0.20644951028547323</v>
          </cell>
          <cell r="R100">
            <v>0.20639395933355834</v>
          </cell>
          <cell r="S100">
            <v>0.20341422675790866</v>
          </cell>
          <cell r="T100">
            <v>0.20351217065308563</v>
          </cell>
          <cell r="U100">
            <v>0.20346949783403181</v>
          </cell>
          <cell r="V100">
            <v>0.20406108766220546</v>
          </cell>
          <cell r="W100">
            <v>0.2044964011021897</v>
          </cell>
          <cell r="X100">
            <v>0.20483530287189242</v>
          </cell>
          <cell r="Y100">
            <v>0.20528782853852343</v>
          </cell>
          <cell r="Z100">
            <v>0.20541299129017979</v>
          </cell>
          <cell r="AA100">
            <v>0.20580779558015186</v>
          </cell>
          <cell r="AB100">
            <v>0.20673406793926927</v>
          </cell>
          <cell r="AC100">
            <v>0.20712017246197825</v>
          </cell>
          <cell r="AD100">
            <v>0.20755978805391173</v>
          </cell>
          <cell r="AE100">
            <v>0.20800044392104036</v>
          </cell>
          <cell r="AF100">
            <v>0.20851565327369564</v>
          </cell>
          <cell r="AG100">
            <v>0.2085812269563847</v>
          </cell>
          <cell r="AH100">
            <v>0.20914504512761289</v>
          </cell>
          <cell r="AI100">
            <v>0.20952109931579324</v>
          </cell>
          <cell r="AJ100">
            <v>0.20949037319221336</v>
          </cell>
          <cell r="AK100">
            <v>0.20983353910985286</v>
          </cell>
          <cell r="AL100">
            <v>0.20995864621848229</v>
          </cell>
          <cell r="AM100">
            <v>0.20995499645216581</v>
          </cell>
          <cell r="AN100">
            <v>0.21029141997095263</v>
          </cell>
          <cell r="AO100">
            <v>0.21040047470584095</v>
          </cell>
          <cell r="AP100">
            <v>0.21081555231822069</v>
          </cell>
          <cell r="AQ100">
            <v>0.21105555332213458</v>
          </cell>
          <cell r="AR100">
            <v>0.2108347181011308</v>
          </cell>
          <cell r="AS100">
            <v>0.21201814936192115</v>
          </cell>
          <cell r="AT100">
            <v>0.21215468723435996</v>
          </cell>
          <cell r="AU100">
            <v>0.21265599173147087</v>
          </cell>
          <cell r="AV100">
            <v>0.21305681501113724</v>
          </cell>
          <cell r="AW100">
            <v>0.21270810945433682</v>
          </cell>
          <cell r="AX100">
            <v>0.21320874400798576</v>
          </cell>
          <cell r="AY100">
            <v>0.21293351019327861</v>
          </cell>
          <cell r="AZ100">
            <v>0.21311188481489785</v>
          </cell>
          <cell r="BA100">
            <v>0.21310154995226785</v>
          </cell>
          <cell r="BB100">
            <v>0.21318663661321077</v>
          </cell>
          <cell r="BC100">
            <v>0.21307322977099574</v>
          </cell>
          <cell r="BD100">
            <v>0.2106103129149636</v>
          </cell>
          <cell r="BE100">
            <v>0.21021430237660535</v>
          </cell>
          <cell r="BF100">
            <v>0.21102431720886536</v>
          </cell>
          <cell r="BG100">
            <v>0.21064010476377282</v>
          </cell>
          <cell r="BH100">
            <v>0.21100127092273599</v>
          </cell>
          <cell r="BI100">
            <v>0.2105341497247806</v>
          </cell>
          <cell r="BJ100">
            <v>0.21031393574440807</v>
          </cell>
          <cell r="BK100">
            <v>0.2095690262081063</v>
          </cell>
          <cell r="BL100">
            <v>0.2086796422430631</v>
          </cell>
          <cell r="BM100">
            <v>0.20854346481917613</v>
          </cell>
          <cell r="BN100">
            <v>0.20853122429719489</v>
          </cell>
          <cell r="BO100">
            <v>0.20771994721137443</v>
          </cell>
          <cell r="BP100">
            <v>0.20732787962091936</v>
          </cell>
          <cell r="BQ100">
            <v>0.20668885895949762</v>
          </cell>
          <cell r="BR100">
            <v>0.20671834773163592</v>
          </cell>
          <cell r="BS100">
            <v>0.20620917526310997</v>
          </cell>
          <cell r="BT100">
            <v>0.20585550778870307</v>
          </cell>
        </row>
        <row r="101">
          <cell r="I101">
            <v>0.23725221547520028</v>
          </cell>
          <cell r="J101">
            <v>0.23711820782707899</v>
          </cell>
          <cell r="K101">
            <v>0.23698316045474177</v>
          </cell>
          <cell r="L101">
            <v>0.23698335710190371</v>
          </cell>
          <cell r="M101">
            <v>0.23516569649253788</v>
          </cell>
          <cell r="N101">
            <v>0.23488453344363033</v>
          </cell>
          <cell r="O101">
            <v>0.23484966356696724</v>
          </cell>
          <cell r="P101">
            <v>0.23477185882508741</v>
          </cell>
          <cell r="Q101">
            <v>0.2347838923196916</v>
          </cell>
          <cell r="R101">
            <v>0.23467285433666074</v>
          </cell>
          <cell r="S101">
            <v>0.2347160573413701</v>
          </cell>
          <cell r="T101">
            <v>0.23478200631158821</v>
          </cell>
          <cell r="U101">
            <v>0.23427231113679456</v>
          </cell>
          <cell r="V101">
            <v>0.23416220725658074</v>
          </cell>
          <cell r="W101">
            <v>0.23381710523940719</v>
          </cell>
          <cell r="X101">
            <v>0.23376016513138351</v>
          </cell>
          <cell r="Y101">
            <v>0.23315844170464323</v>
          </cell>
          <cell r="Z101">
            <v>0.23259236200536548</v>
          </cell>
          <cell r="AA101">
            <v>0.23262640356015504</v>
          </cell>
          <cell r="AB101">
            <v>0.23199345435532623</v>
          </cell>
          <cell r="AC101">
            <v>0.23162621989119658</v>
          </cell>
          <cell r="AD101">
            <v>0.23105234230010138</v>
          </cell>
          <cell r="AE101">
            <v>0.23114951147336099</v>
          </cell>
          <cell r="AF101">
            <v>0.23055357103804114</v>
          </cell>
          <cell r="AG101">
            <v>0.23003927901651561</v>
          </cell>
          <cell r="AH101">
            <v>0.22909590263903576</v>
          </cell>
          <cell r="AI101">
            <v>0.22823627013608783</v>
          </cell>
          <cell r="AJ101">
            <v>0.22781632179518096</v>
          </cell>
          <cell r="AK101">
            <v>0.22723571624742672</v>
          </cell>
          <cell r="AL101">
            <v>0.22704027583709124</v>
          </cell>
          <cell r="AM101">
            <v>0.22623880201839311</v>
          </cell>
          <cell r="AN101">
            <v>0.2255626277450101</v>
          </cell>
          <cell r="AO101">
            <v>0.22520140820944087</v>
          </cell>
          <cell r="AP101">
            <v>0.22518224176166532</v>
          </cell>
          <cell r="AQ101">
            <v>0.22464824386797003</v>
          </cell>
          <cell r="AR101">
            <v>0.22491401296697178</v>
          </cell>
          <cell r="AS101">
            <v>0.22440003327525074</v>
          </cell>
          <cell r="AT101">
            <v>0.22360230519205407</v>
          </cell>
          <cell r="AU101">
            <v>0.22334404810182848</v>
          </cell>
          <cell r="AV101">
            <v>0.22337154430097569</v>
          </cell>
          <cell r="AW101">
            <v>0.22261632706945625</v>
          </cell>
          <cell r="AX101">
            <v>0.2221442224564216</v>
          </cell>
          <cell r="AY101">
            <v>0.2215170602033692</v>
          </cell>
          <cell r="AZ101">
            <v>0.22067751356290147</v>
          </cell>
          <cell r="BA101">
            <v>0.22026884141426623</v>
          </cell>
          <cell r="BB101">
            <v>0.22035641828543734</v>
          </cell>
          <cell r="BC101">
            <v>0.22015023016004831</v>
          </cell>
          <cell r="BD101">
            <v>0.22230441497367673</v>
          </cell>
          <cell r="BE101">
            <v>0.22208256911900284</v>
          </cell>
          <cell r="BF101">
            <v>0.22115227223697367</v>
          </cell>
          <cell r="BG101">
            <v>0.22079582924925364</v>
          </cell>
          <cell r="BH101">
            <v>0.22037045113397599</v>
          </cell>
          <cell r="BI101">
            <v>0.21947996231845318</v>
          </cell>
          <cell r="BJ101">
            <v>0.21895979676564942</v>
          </cell>
          <cell r="BK101">
            <v>0.21919114651057997</v>
          </cell>
          <cell r="BL101">
            <v>0.21880968489383609</v>
          </cell>
          <cell r="BM101">
            <v>0.21841433719021619</v>
          </cell>
          <cell r="BN101">
            <v>0.21752428168683408</v>
          </cell>
          <cell r="BO101">
            <v>0.21792150109946684</v>
          </cell>
          <cell r="BP101">
            <v>0.21712230035159635</v>
          </cell>
          <cell r="BQ101">
            <v>0.21705698375984531</v>
          </cell>
          <cell r="BR101">
            <v>0.21651394013259001</v>
          </cell>
          <cell r="BS101">
            <v>0.21683714164900825</v>
          </cell>
          <cell r="BT101">
            <v>0.2161393319072909</v>
          </cell>
        </row>
        <row r="102">
          <cell r="I102">
            <v>0.18415466874129341</v>
          </cell>
          <cell r="J102">
            <v>0.18391350446753144</v>
          </cell>
          <cell r="K102">
            <v>0.18403766056109003</v>
          </cell>
          <cell r="L102">
            <v>0.18356993151659917</v>
          </cell>
          <cell r="M102">
            <v>0.18316559646859687</v>
          </cell>
          <cell r="N102">
            <v>0.18298319113529932</v>
          </cell>
          <cell r="O102">
            <v>0.18270747545419538</v>
          </cell>
          <cell r="P102">
            <v>0.18273523840105546</v>
          </cell>
          <cell r="Q102">
            <v>0.18213518443943008</v>
          </cell>
          <cell r="R102">
            <v>0.18250410323435795</v>
          </cell>
          <cell r="S102">
            <v>0.18497484747321863</v>
          </cell>
          <cell r="T102">
            <v>0.18435545249955609</v>
          </cell>
          <cell r="U102">
            <v>0.18427137326213938</v>
          </cell>
          <cell r="V102">
            <v>0.1834413889168518</v>
          </cell>
          <cell r="W102">
            <v>0.1835446339361432</v>
          </cell>
          <cell r="X102">
            <v>0.18324509394816396</v>
          </cell>
          <cell r="Y102">
            <v>0.18273567001332203</v>
          </cell>
          <cell r="Z102">
            <v>0.18306103068472154</v>
          </cell>
          <cell r="AA102">
            <v>0.18233361537683934</v>
          </cell>
          <cell r="AB102">
            <v>0.1816010695047397</v>
          </cell>
          <cell r="AC102">
            <v>0.18121732834615295</v>
          </cell>
          <cell r="AD102">
            <v>0.18046646564612209</v>
          </cell>
          <cell r="AE102">
            <v>0.17984629634494653</v>
          </cell>
          <cell r="AF102">
            <v>0.17951795046833746</v>
          </cell>
          <cell r="AG102">
            <v>0.17868320030835347</v>
          </cell>
          <cell r="AH102">
            <v>0.17769559525358414</v>
          </cell>
          <cell r="AI102">
            <v>0.17769617532195672</v>
          </cell>
          <cell r="AJ102">
            <v>0.17717900312223028</v>
          </cell>
          <cell r="AK102">
            <v>0.17626756929019546</v>
          </cell>
          <cell r="AL102">
            <v>0.17560639322010177</v>
          </cell>
          <cell r="AM102">
            <v>0.17484668087389216</v>
          </cell>
          <cell r="AN102">
            <v>0.1748845149782986</v>
          </cell>
          <cell r="AO102">
            <v>0.17450099959822973</v>
          </cell>
          <cell r="AP102">
            <v>0.17406654522873619</v>
          </cell>
          <cell r="AQ102">
            <v>0.17355895210721523</v>
          </cell>
          <cell r="AR102">
            <v>0.17318019892160427</v>
          </cell>
          <cell r="AS102">
            <v>0.17323196896242113</v>
          </cell>
          <cell r="AT102">
            <v>0.17316174803965723</v>
          </cell>
          <cell r="AU102">
            <v>0.17250357059321342</v>
          </cell>
          <cell r="AV102">
            <v>0.17089862027305969</v>
          </cell>
          <cell r="AW102">
            <v>0.17057657925058614</v>
          </cell>
          <cell r="AX102">
            <v>0.1702209127673025</v>
          </cell>
          <cell r="AY102">
            <v>0.17003079725031078</v>
          </cell>
          <cell r="AZ102">
            <v>0.16982770270833461</v>
          </cell>
          <cell r="BA102">
            <v>0.168504295003847</v>
          </cell>
          <cell r="BB102">
            <v>0.16823201039342722</v>
          </cell>
          <cell r="BC102">
            <v>0.16738924774726074</v>
          </cell>
          <cell r="BD102">
            <v>0.16985702004745273</v>
          </cell>
          <cell r="BE102">
            <v>0.16968731043252522</v>
          </cell>
          <cell r="BF102">
            <v>0.16929835478436694</v>
          </cell>
          <cell r="BG102">
            <v>0.16903781427973116</v>
          </cell>
          <cell r="BH102">
            <v>0.16912278813605713</v>
          </cell>
          <cell r="BI102">
            <v>0.16914564451749792</v>
          </cell>
          <cell r="BJ102">
            <v>0.16890321118750293</v>
          </cell>
          <cell r="BK102">
            <v>0.16863489934190151</v>
          </cell>
          <cell r="BL102">
            <v>0.16812641858022392</v>
          </cell>
          <cell r="BM102">
            <v>0.16753911212869629</v>
          </cell>
          <cell r="BN102">
            <v>0.16780659695098191</v>
          </cell>
          <cell r="BO102">
            <v>0.16788443063941227</v>
          </cell>
          <cell r="BP102">
            <v>0.1677541002593515</v>
          </cell>
          <cell r="BQ102">
            <v>0.16753140244471273</v>
          </cell>
          <cell r="BR102">
            <v>0.16692764582837219</v>
          </cell>
          <cell r="BS102">
            <v>0.16623319683982193</v>
          </cell>
          <cell r="BT102">
            <v>0.16569009015394404</v>
          </cell>
        </row>
        <row r="103">
          <cell r="I103">
            <v>0.11251141589316177</v>
          </cell>
          <cell r="J103">
            <v>0.11201699010564188</v>
          </cell>
          <cell r="K103">
            <v>0.11139060821888219</v>
          </cell>
          <cell r="L103">
            <v>0.11120591137126511</v>
          </cell>
          <cell r="M103">
            <v>0.11134022577672355</v>
          </cell>
          <cell r="N103">
            <v>0.11099001946488496</v>
          </cell>
          <cell r="O103">
            <v>0.11064934670481358</v>
          </cell>
          <cell r="P103">
            <v>0.11071517483336074</v>
          </cell>
          <cell r="Q103">
            <v>0.11076290708516501</v>
          </cell>
          <cell r="R103">
            <v>0.11088509871227641</v>
          </cell>
          <cell r="S103">
            <v>0.11148726802950849</v>
          </cell>
          <cell r="T103">
            <v>0.11190921234357493</v>
          </cell>
          <cell r="U103">
            <v>0.1116155482846463</v>
          </cell>
          <cell r="V103">
            <v>0.11143428989074847</v>
          </cell>
          <cell r="W103">
            <v>0.11088475194062351</v>
          </cell>
          <cell r="X103">
            <v>0.11032649114384423</v>
          </cell>
          <cell r="Y103">
            <v>0.10993600902709458</v>
          </cell>
          <cell r="Z103">
            <v>0.11005768100661652</v>
          </cell>
          <cell r="AA103">
            <v>0.110119285054467</v>
          </cell>
          <cell r="AB103">
            <v>0.10892537961730478</v>
          </cell>
          <cell r="AC103">
            <v>0.10886154096265523</v>
          </cell>
          <cell r="AD103">
            <v>0.10876457635175002</v>
          </cell>
          <cell r="AE103">
            <v>0.10892597050785933</v>
          </cell>
          <cell r="AF103">
            <v>0.10857607483025163</v>
          </cell>
          <cell r="AG103">
            <v>0.10890719371569449</v>
          </cell>
          <cell r="AH103">
            <v>0.10878085694895845</v>
          </cell>
          <cell r="AI103">
            <v>0.10860180714519928</v>
          </cell>
          <cell r="AJ103">
            <v>0.10792781031320943</v>
          </cell>
          <cell r="AK103">
            <v>0.10756061185492562</v>
          </cell>
          <cell r="AL103">
            <v>0.10746467678439148</v>
          </cell>
          <cell r="AM103">
            <v>0.10740771125327228</v>
          </cell>
          <cell r="AN103">
            <v>0.10678714640668188</v>
          </cell>
          <cell r="AO103">
            <v>0.10611524986752072</v>
          </cell>
          <cell r="AP103">
            <v>0.10594733117501631</v>
          </cell>
          <cell r="AQ103">
            <v>0.10598392539613324</v>
          </cell>
          <cell r="AR103">
            <v>0.1051536619002818</v>
          </cell>
          <cell r="AS103">
            <v>0.10409818809256635</v>
          </cell>
          <cell r="AT103">
            <v>0.10394519702264871</v>
          </cell>
          <cell r="AU103">
            <v>0.10361208983169512</v>
          </cell>
          <cell r="AV103">
            <v>0.10303744002215211</v>
          </cell>
          <cell r="AW103">
            <v>0.10319258089750849</v>
          </cell>
          <cell r="AX103">
            <v>0.10239704537908435</v>
          </cell>
          <cell r="AY103">
            <v>0.10235974320472704</v>
          </cell>
          <cell r="AZ103">
            <v>0.10268882817134478</v>
          </cell>
          <cell r="BA103">
            <v>0.10316663933056762</v>
          </cell>
          <cell r="BB103">
            <v>0.10260442785046801</v>
          </cell>
          <cell r="BC103">
            <v>0.10237846846436444</v>
          </cell>
          <cell r="BD103">
            <v>0.10382240533054535</v>
          </cell>
          <cell r="BE103">
            <v>0.10370133730016076</v>
          </cell>
          <cell r="BF103">
            <v>0.10356511559598193</v>
          </cell>
          <cell r="BG103">
            <v>0.10307431545778219</v>
          </cell>
          <cell r="BH103">
            <v>0.10282561277067785</v>
          </cell>
          <cell r="BI103">
            <v>0.10278919210756568</v>
          </cell>
          <cell r="BJ103">
            <v>0.10236737914895817</v>
          </cell>
          <cell r="BK103">
            <v>0.10232746190694546</v>
          </cell>
          <cell r="BL103">
            <v>0.10292791131171602</v>
          </cell>
          <cell r="BM103">
            <v>0.10340951897080344</v>
          </cell>
          <cell r="BN103">
            <v>0.10300531622147095</v>
          </cell>
          <cell r="BO103">
            <v>0.10213537624353454</v>
          </cell>
          <cell r="BP103">
            <v>0.10244904783961462</v>
          </cell>
          <cell r="BQ103">
            <v>0.10327658958990851</v>
          </cell>
          <cell r="BR103">
            <v>0.10343152789844619</v>
          </cell>
          <cell r="BS103">
            <v>0.10327193326212848</v>
          </cell>
          <cell r="BT103">
            <v>0.10415314539115672</v>
          </cell>
        </row>
        <row r="104">
          <cell r="I104">
            <v>6.2047616944579567E-2</v>
          </cell>
          <cell r="J104">
            <v>6.1733460766312365E-2</v>
          </cell>
          <cell r="K104">
            <v>6.184776820110327E-2</v>
          </cell>
          <cell r="L104">
            <v>6.1848994519271124E-2</v>
          </cell>
          <cell r="M104">
            <v>6.2795099286065373E-2</v>
          </cell>
          <cell r="N104">
            <v>6.2563938231686822E-2</v>
          </cell>
          <cell r="O104">
            <v>6.2424263385553701E-2</v>
          </cell>
          <cell r="P104">
            <v>6.2365613836956629E-2</v>
          </cell>
          <cell r="Q104">
            <v>6.2227237097223949E-2</v>
          </cell>
          <cell r="R104">
            <v>6.2210608926770238E-2</v>
          </cell>
          <cell r="S104">
            <v>6.3923326507183936E-2</v>
          </cell>
          <cell r="T104">
            <v>6.3524504044796551E-2</v>
          </cell>
          <cell r="U104">
            <v>6.3412045063375125E-2</v>
          </cell>
          <cell r="V104">
            <v>6.37364413323315E-2</v>
          </cell>
          <cell r="W104">
            <v>6.3767785921424014E-2</v>
          </cell>
          <cell r="X104">
            <v>6.3743923198251659E-2</v>
          </cell>
          <cell r="Y104">
            <v>6.3781251796814209E-2</v>
          </cell>
          <cell r="Z104">
            <v>6.3346993060782536E-2</v>
          </cell>
          <cell r="AA104">
            <v>6.2878167038835281E-2</v>
          </cell>
          <cell r="AB104">
            <v>6.2705278798521946E-2</v>
          </cell>
          <cell r="AC104">
            <v>6.2923612302315066E-2</v>
          </cell>
          <cell r="AD104">
            <v>6.2876333755883806E-2</v>
          </cell>
          <cell r="AE104">
            <v>6.2298462148585212E-2</v>
          </cell>
          <cell r="AF104">
            <v>6.2096250036170815E-2</v>
          </cell>
          <cell r="AG104">
            <v>6.1958739664236276E-2</v>
          </cell>
          <cell r="AH104">
            <v>6.2248974435141047E-2</v>
          </cell>
          <cell r="AI104">
            <v>6.1934689843807927E-2</v>
          </cell>
          <cell r="AJ104">
            <v>6.2170803128455063E-2</v>
          </cell>
          <cell r="AK104">
            <v>6.2372176572867748E-2</v>
          </cell>
          <cell r="AL104">
            <v>6.2496860005701385E-2</v>
          </cell>
          <cell r="AM104">
            <v>6.2213373343487678E-2</v>
          </cell>
          <cell r="AN104">
            <v>6.246863650134328E-2</v>
          </cell>
          <cell r="AO104">
            <v>6.2988080191182613E-2</v>
          </cell>
          <cell r="AP104">
            <v>6.2545182122473911E-2</v>
          </cell>
          <cell r="AQ104">
            <v>6.2185597943078631E-2</v>
          </cell>
          <cell r="AR104">
            <v>6.2071278969930838E-2</v>
          </cell>
          <cell r="AS104">
            <v>6.20141174849499E-2</v>
          </cell>
          <cell r="AT104">
            <v>6.1686119747346793E-2</v>
          </cell>
          <cell r="AU104">
            <v>6.1417682886906209E-2</v>
          </cell>
          <cell r="AV104">
            <v>6.1931304320583698E-2</v>
          </cell>
          <cell r="AW104">
            <v>6.1640400365564105E-2</v>
          </cell>
          <cell r="AX104">
            <v>6.1931419914524471E-2</v>
          </cell>
          <cell r="AY104">
            <v>6.2184434045296805E-2</v>
          </cell>
          <cell r="AZ104">
            <v>6.1343935720657571E-2</v>
          </cell>
          <cell r="BA104">
            <v>6.0760089244225483E-2</v>
          </cell>
          <cell r="BB104">
            <v>6.0965907256986883E-2</v>
          </cell>
          <cell r="BC104">
            <v>6.1325989704888756E-2</v>
          </cell>
          <cell r="BD104">
            <v>6.2655877841363353E-2</v>
          </cell>
          <cell r="BE104">
            <v>6.2578514232173837E-2</v>
          </cell>
          <cell r="BF104">
            <v>6.2578677375868932E-2</v>
          </cell>
          <cell r="BG104">
            <v>6.2355356814028352E-2</v>
          </cell>
          <cell r="BH104">
            <v>6.2661715463909667E-2</v>
          </cell>
          <cell r="BI104">
            <v>6.2635460860859984E-2</v>
          </cell>
          <cell r="BJ104">
            <v>6.2993109647902723E-2</v>
          </cell>
          <cell r="BK104">
            <v>6.284125701502731E-2</v>
          </cell>
          <cell r="BL104">
            <v>6.2691889746691071E-2</v>
          </cell>
          <cell r="BM104">
            <v>6.2307733207455529E-2</v>
          </cell>
          <cell r="BN104">
            <v>6.2665220365939647E-2</v>
          </cell>
          <cell r="BO104">
            <v>6.2826681490230199E-2</v>
          </cell>
          <cell r="BP104">
            <v>6.3028700990066022E-2</v>
          </cell>
          <cell r="BQ104">
            <v>6.321405905660947E-2</v>
          </cell>
          <cell r="BR104">
            <v>6.3926590164646885E-2</v>
          </cell>
          <cell r="BS104">
            <v>6.3828180730530912E-2</v>
          </cell>
          <cell r="BT104">
            <v>6.3240264460349929E-2</v>
          </cell>
        </row>
        <row r="105">
          <cell r="I105">
            <v>4.0277770236352664E-2</v>
          </cell>
          <cell r="J105">
            <v>4.0630283492799756E-2</v>
          </cell>
          <cell r="K105">
            <v>4.0768564850083018E-2</v>
          </cell>
          <cell r="L105">
            <v>4.0720749555462031E-2</v>
          </cell>
          <cell r="M105">
            <v>4.1495254714041349E-2</v>
          </cell>
          <cell r="N105">
            <v>4.1647299530821948E-2</v>
          </cell>
          <cell r="O105">
            <v>4.1708001736193379E-2</v>
          </cell>
          <cell r="P105">
            <v>4.158835890121669E-2</v>
          </cell>
          <cell r="Q105">
            <v>4.1661453014811251E-2</v>
          </cell>
          <cell r="R105">
            <v>4.1551787890278309E-2</v>
          </cell>
          <cell r="S105">
            <v>4.17132220222141E-2</v>
          </cell>
          <cell r="T105">
            <v>4.188852852898451E-2</v>
          </cell>
          <cell r="U105">
            <v>4.2092011074432563E-2</v>
          </cell>
          <cell r="V105">
            <v>4.1644454083543239E-2</v>
          </cell>
          <cell r="W105">
            <v>4.1724892681390034E-2</v>
          </cell>
          <cell r="X105">
            <v>4.1845833830736048E-2</v>
          </cell>
          <cell r="Y105">
            <v>4.190907154212134E-2</v>
          </cell>
          <cell r="Z105">
            <v>4.1490668554613724E-2</v>
          </cell>
          <cell r="AA105">
            <v>4.1687816729663249E-2</v>
          </cell>
          <cell r="AB105">
            <v>4.1549197237941878E-2</v>
          </cell>
          <cell r="AC105">
            <v>4.1571976734809127E-2</v>
          </cell>
          <cell r="AD105">
            <v>4.1368645175043323E-2</v>
          </cell>
          <cell r="AE105">
            <v>4.1117794663994831E-2</v>
          </cell>
          <cell r="AF105">
            <v>4.0940730452723409E-2</v>
          </cell>
          <cell r="AG105">
            <v>4.0965174682897176E-2</v>
          </cell>
          <cell r="AH105">
            <v>4.0911506439621215E-2</v>
          </cell>
          <cell r="AI105">
            <v>4.1286128915685269E-2</v>
          </cell>
          <cell r="AJ105">
            <v>4.1528104218166023E-2</v>
          </cell>
          <cell r="AK105">
            <v>4.1979896607334859E-2</v>
          </cell>
          <cell r="AL105">
            <v>4.1871826908745434E-2</v>
          </cell>
          <cell r="AM105">
            <v>4.28804990261148E-2</v>
          </cell>
          <cell r="AN105">
            <v>4.3128140031299403E-2</v>
          </cell>
          <cell r="AO105">
            <v>4.2855978702378436E-2</v>
          </cell>
          <cell r="AP105">
            <v>4.2971027613750191E-2</v>
          </cell>
          <cell r="AQ105">
            <v>4.277476782647744E-2</v>
          </cell>
          <cell r="AR105">
            <v>4.283718184191939E-2</v>
          </cell>
          <cell r="AS105">
            <v>4.1786804956622826E-2</v>
          </cell>
          <cell r="AT105">
            <v>4.1911026473826399E-2</v>
          </cell>
          <cell r="AU105">
            <v>4.1787751977384657E-2</v>
          </cell>
          <cell r="AV105">
            <v>4.1710985841598436E-2</v>
          </cell>
          <cell r="AW105">
            <v>4.1760280816741699E-2</v>
          </cell>
          <cell r="AX105">
            <v>4.161043287257539E-2</v>
          </cell>
          <cell r="AY105">
            <v>4.1841001023646573E-2</v>
          </cell>
          <cell r="AZ105">
            <v>4.2075200660936563E-2</v>
          </cell>
          <cell r="BA105">
            <v>4.2205880969546437E-2</v>
          </cell>
          <cell r="BB105">
            <v>4.2266850502008353E-2</v>
          </cell>
          <cell r="BC105">
            <v>4.2366549497946659E-2</v>
          </cell>
          <cell r="BD105">
            <v>4.2854109820365839E-2</v>
          </cell>
          <cell r="BE105">
            <v>4.282699179586185E-2</v>
          </cell>
          <cell r="BF105">
            <v>4.2653851354443183E-2</v>
          </cell>
          <cell r="BG105">
            <v>4.2948482323015631E-2</v>
          </cell>
          <cell r="BH105">
            <v>4.2323730559733687E-2</v>
          </cell>
          <cell r="BI105">
            <v>4.2355512960919224E-2</v>
          </cell>
          <cell r="BJ105">
            <v>4.2179605375025617E-2</v>
          </cell>
          <cell r="BK105">
            <v>4.1891795740456511E-2</v>
          </cell>
          <cell r="BL105">
            <v>4.2025614095659108E-2</v>
          </cell>
          <cell r="BM105">
            <v>4.2103346333775486E-2</v>
          </cell>
          <cell r="BN105">
            <v>4.1825859239455115E-2</v>
          </cell>
          <cell r="BO105">
            <v>4.2567176259847621E-2</v>
          </cell>
          <cell r="BP105">
            <v>4.2425290119642134E-2</v>
          </cell>
          <cell r="BQ105">
            <v>4.3011837558252004E-2</v>
          </cell>
          <cell r="BR105">
            <v>4.3480245696248726E-2</v>
          </cell>
          <cell r="BS105">
            <v>4.3230956557823212E-2</v>
          </cell>
          <cell r="BT105">
            <v>4.3398823147514559E-2</v>
          </cell>
        </row>
        <row r="106">
          <cell r="I106">
            <v>2.524356177045925E-2</v>
          </cell>
          <cell r="J106">
            <v>2.5254479276619054E-2</v>
          </cell>
          <cell r="K106">
            <v>2.5236484175428356E-2</v>
          </cell>
          <cell r="L106">
            <v>2.5496226528809531E-2</v>
          </cell>
          <cell r="M106">
            <v>2.660946949814761E-2</v>
          </cell>
          <cell r="N106">
            <v>2.6546992093582363E-2</v>
          </cell>
          <cell r="O106">
            <v>2.6461550239827721E-2</v>
          </cell>
          <cell r="P106">
            <v>2.6259063253457979E-2</v>
          </cell>
          <cell r="Q106">
            <v>2.6210178418007227E-2</v>
          </cell>
          <cell r="R106">
            <v>2.5769812836802807E-2</v>
          </cell>
          <cell r="S106">
            <v>2.6260122646217954E-2</v>
          </cell>
          <cell r="T106">
            <v>2.6003512727971922E-2</v>
          </cell>
          <cell r="U106">
            <v>2.6001780736829929E-2</v>
          </cell>
          <cell r="V106">
            <v>2.6138893201492538E-2</v>
          </cell>
          <cell r="W106">
            <v>2.5898669037224133E-2</v>
          </cell>
          <cell r="X106">
            <v>2.5874403276809402E-2</v>
          </cell>
          <cell r="Y106">
            <v>2.5890758863080301E-2</v>
          </cell>
          <cell r="Z106">
            <v>2.625991785065673E-2</v>
          </cell>
          <cell r="AA106">
            <v>2.6328076265529656E-2</v>
          </cell>
          <cell r="AB106">
            <v>2.6570392333494196E-2</v>
          </cell>
          <cell r="AC106">
            <v>2.6308010232409206E-2</v>
          </cell>
          <cell r="AD106">
            <v>2.6347781122802359E-2</v>
          </cell>
          <cell r="AE106">
            <v>2.6572775634367555E-2</v>
          </cell>
          <cell r="AF106">
            <v>2.6740907146004002E-2</v>
          </cell>
          <cell r="AG106">
            <v>2.6508029081369452E-2</v>
          </cell>
          <cell r="AH106">
            <v>2.6449208271632538E-2</v>
          </cell>
          <cell r="AI106">
            <v>2.6207216035311991E-2</v>
          </cell>
          <cell r="AJ106">
            <v>2.6146164576220987E-2</v>
          </cell>
          <cell r="AK106">
            <v>2.6210890738444549E-2</v>
          </cell>
          <cell r="AL106">
            <v>2.6291188556542586E-2</v>
          </cell>
          <cell r="AM106">
            <v>2.656386901750939E-2</v>
          </cell>
          <cell r="AN106">
            <v>2.6630748425516146E-2</v>
          </cell>
          <cell r="AO106">
            <v>2.6620785719652765E-2</v>
          </cell>
          <cell r="AP106">
            <v>2.6440558111532321E-2</v>
          </cell>
          <cell r="AQ106">
            <v>2.7022622267933689E-2</v>
          </cell>
          <cell r="AR106">
            <v>2.7281367679406487E-2</v>
          </cell>
          <cell r="AS106">
            <v>2.6920186411374326E-2</v>
          </cell>
          <cell r="AT106">
            <v>2.7216145644081983E-2</v>
          </cell>
          <cell r="AU106">
            <v>2.7181283906703255E-2</v>
          </cell>
          <cell r="AV106">
            <v>2.7202490569636403E-2</v>
          </cell>
          <cell r="AW106">
            <v>2.7305730227814341E-2</v>
          </cell>
          <cell r="AX106">
            <v>2.7734066287550818E-2</v>
          </cell>
          <cell r="AY106">
            <v>2.7918795795354161E-2</v>
          </cell>
          <cell r="AZ106">
            <v>2.7975656760551353E-2</v>
          </cell>
          <cell r="BA106">
            <v>2.8123641700048291E-2</v>
          </cell>
          <cell r="BB106">
            <v>2.8017963321483267E-2</v>
          </cell>
          <cell r="BC106">
            <v>2.8140035839427494E-2</v>
          </cell>
          <cell r="BD106">
            <v>2.9067386693185156E-2</v>
          </cell>
          <cell r="BE106">
            <v>2.9581314602152783E-2</v>
          </cell>
          <cell r="BF106">
            <v>3.0060554130694996E-2</v>
          </cell>
          <cell r="BG106">
            <v>2.978348462960188E-2</v>
          </cell>
          <cell r="BH106">
            <v>2.9546525747370839E-2</v>
          </cell>
          <cell r="BI106">
            <v>3.0024286360624097E-2</v>
          </cell>
          <cell r="BJ106">
            <v>3.0439286827934314E-2</v>
          </cell>
          <cell r="BK106">
            <v>3.0565566430492675E-2</v>
          </cell>
          <cell r="BL106">
            <v>3.0665486781427064E-2</v>
          </cell>
          <cell r="BM106">
            <v>3.0442600144504568E-2</v>
          </cell>
          <cell r="BN106">
            <v>3.1126736786374117E-2</v>
          </cell>
          <cell r="BO106">
            <v>3.1102881680303576E-2</v>
          </cell>
          <cell r="BP106">
            <v>3.1434574524784757E-2</v>
          </cell>
          <cell r="BQ106">
            <v>3.0453332798059611E-2</v>
          </cell>
          <cell r="BR106">
            <v>3.0424026817656696E-2</v>
          </cell>
          <cell r="BS106">
            <v>3.0735438388208105E-2</v>
          </cell>
          <cell r="BT106">
            <v>3.0956696254307435E-2</v>
          </cell>
        </row>
        <row r="107">
          <cell r="I107">
            <v>1.8559832348094173E-2</v>
          </cell>
          <cell r="J107">
            <v>1.8622359578954611E-2</v>
          </cell>
          <cell r="K107">
            <v>1.8565071136116825E-2</v>
          </cell>
          <cell r="L107">
            <v>1.8439418678116017E-2</v>
          </cell>
          <cell r="M107">
            <v>1.9018410413482151E-2</v>
          </cell>
          <cell r="N107">
            <v>1.8817568744614051E-2</v>
          </cell>
          <cell r="O107">
            <v>1.8468767759702045E-2</v>
          </cell>
          <cell r="P107">
            <v>1.8273519278657353E-2</v>
          </cell>
          <cell r="Q107">
            <v>1.8192584196010955E-2</v>
          </cell>
          <cell r="R107">
            <v>1.7888090005891682E-2</v>
          </cell>
          <cell r="S107">
            <v>1.8043382790314508E-2</v>
          </cell>
          <cell r="T107">
            <v>1.7942787385346836E-2</v>
          </cell>
          <cell r="U107">
            <v>1.7828990372240831E-2</v>
          </cell>
          <cell r="V107">
            <v>1.7554617550296449E-2</v>
          </cell>
          <cell r="W107">
            <v>1.7574643609328977E-2</v>
          </cell>
          <cell r="X107">
            <v>1.7912870293880081E-2</v>
          </cell>
          <cell r="Y107">
            <v>1.8004809582084429E-2</v>
          </cell>
          <cell r="Z107">
            <v>1.7843937098459266E-2</v>
          </cell>
          <cell r="AA107">
            <v>1.7630068597265309E-2</v>
          </cell>
          <cell r="AB107">
            <v>1.7311846323075336E-2</v>
          </cell>
          <cell r="AC107">
            <v>1.7326937049302622E-2</v>
          </cell>
          <cell r="AD107">
            <v>1.7496121839325019E-2</v>
          </cell>
          <cell r="AE107">
            <v>1.7342847041457599E-2</v>
          </cell>
          <cell r="AF107">
            <v>1.7793905715524763E-2</v>
          </cell>
          <cell r="AG107">
            <v>1.7654950215317312E-2</v>
          </cell>
          <cell r="AH107">
            <v>1.8068284216588029E-2</v>
          </cell>
          <cell r="AI107">
            <v>1.8151768201957543E-2</v>
          </cell>
          <cell r="AJ107">
            <v>1.8075986233713204E-2</v>
          </cell>
          <cell r="AK107">
            <v>1.7988733712885514E-2</v>
          </cell>
          <cell r="AL107">
            <v>1.8184863804079042E-2</v>
          </cell>
          <cell r="AM107">
            <v>1.7872141427061762E-2</v>
          </cell>
          <cell r="AN107">
            <v>1.7920669567300672E-2</v>
          </cell>
          <cell r="AO107">
            <v>1.8065817255409268E-2</v>
          </cell>
          <cell r="AP107">
            <v>1.8386775417080378E-2</v>
          </cell>
          <cell r="AQ107">
            <v>1.8173896967561973E-2</v>
          </cell>
          <cell r="AR107">
            <v>1.8114773818008151E-2</v>
          </cell>
          <cell r="AS107">
            <v>1.7755371428284532E-2</v>
          </cell>
          <cell r="AT107">
            <v>1.7533030995860458E-2</v>
          </cell>
          <cell r="AU107">
            <v>1.773469190915682E-2</v>
          </cell>
          <cell r="AV107">
            <v>1.7712053968488291E-2</v>
          </cell>
          <cell r="AW107">
            <v>1.7780331767372974E-2</v>
          </cell>
          <cell r="AX107">
            <v>1.7861613029513529E-2</v>
          </cell>
          <cell r="AY107">
            <v>1.787681465343402E-2</v>
          </cell>
          <cell r="AZ107">
            <v>1.7839817063838193E-2</v>
          </cell>
          <cell r="BA107">
            <v>1.8652974077762053E-2</v>
          </cell>
          <cell r="BB107">
            <v>1.8477392927138136E-2</v>
          </cell>
          <cell r="BC107">
            <v>1.8375746910371953E-2</v>
          </cell>
          <cell r="BD107">
            <v>1.8308007564184183E-2</v>
          </cell>
          <cell r="BE107">
            <v>1.8110548080564393E-2</v>
          </cell>
          <cell r="BF107">
            <v>1.8003056895015312E-2</v>
          </cell>
          <cell r="BG107">
            <v>1.8604077166084303E-2</v>
          </cell>
          <cell r="BH107">
            <v>1.9183176129152536E-2</v>
          </cell>
          <cell r="BI107">
            <v>1.9174432563713512E-2</v>
          </cell>
          <cell r="BJ107">
            <v>1.9778491589785615E-2</v>
          </cell>
          <cell r="BK107">
            <v>2.0093899515595127E-2</v>
          </cell>
          <cell r="BL107">
            <v>2.0211736963460465E-2</v>
          </cell>
          <cell r="BM107">
            <v>2.0579736845311745E-2</v>
          </cell>
          <cell r="BN107">
            <v>2.0088445369329813E-2</v>
          </cell>
          <cell r="BO107">
            <v>1.9705518125056925E-2</v>
          </cell>
          <cell r="BP107">
            <v>2.0326805167913353E-2</v>
          </cell>
          <cell r="BQ107">
            <v>1.9831669893236325E-2</v>
          </cell>
          <cell r="BR107">
            <v>1.9554753958149172E-2</v>
          </cell>
          <cell r="BS107">
            <v>1.9854535840940577E-2</v>
          </cell>
          <cell r="BT107">
            <v>1.9965348375220918E-2</v>
          </cell>
        </row>
        <row r="108">
          <cell r="I108">
            <v>1.3251170645737021E-2</v>
          </cell>
          <cell r="J108">
            <v>1.3240379404545095E-2</v>
          </cell>
          <cell r="K108">
            <v>1.3299001199850715E-2</v>
          </cell>
          <cell r="L108">
            <v>1.3431129142737344E-2</v>
          </cell>
          <cell r="M108">
            <v>1.3984680698646232E-2</v>
          </cell>
          <cell r="N108">
            <v>1.407389740983145E-2</v>
          </cell>
          <cell r="O108">
            <v>1.4270757935799388E-2</v>
          </cell>
          <cell r="P108">
            <v>1.3688874031451905E-2</v>
          </cell>
          <cell r="Q108">
            <v>1.3374639454160318E-2</v>
          </cell>
          <cell r="R108">
            <v>1.357715293297463E-2</v>
          </cell>
          <cell r="S108">
            <v>1.4233573867453162E-2</v>
          </cell>
          <cell r="T108">
            <v>1.4372704385460112E-2</v>
          </cell>
          <cell r="U108">
            <v>1.4089797973125543E-2</v>
          </cell>
          <cell r="V108">
            <v>1.4161690657597148E-2</v>
          </cell>
          <cell r="W108">
            <v>1.4210245068405019E-2</v>
          </cell>
          <cell r="X108">
            <v>1.4217178651735196E-2</v>
          </cell>
          <cell r="Y108">
            <v>1.4227236539943913E-2</v>
          </cell>
          <cell r="Z108">
            <v>1.3984215725500083E-2</v>
          </cell>
          <cell r="AA108">
            <v>1.4088077680508428E-2</v>
          </cell>
          <cell r="AB108">
            <v>1.4469350972433459E-2</v>
          </cell>
          <cell r="AC108">
            <v>1.4200692027551648E-2</v>
          </cell>
          <cell r="AD108">
            <v>1.4194941631002945E-2</v>
          </cell>
          <cell r="AE108">
            <v>1.4268906839652333E-2</v>
          </cell>
          <cell r="AF108">
            <v>1.3864933126481604E-2</v>
          </cell>
          <cell r="AG108">
            <v>1.401123711699079E-2</v>
          </cell>
          <cell r="AH108">
            <v>1.4123183165494057E-2</v>
          </cell>
          <cell r="AI108">
            <v>1.4223781391924503E-2</v>
          </cell>
          <cell r="AJ108">
            <v>1.4411199789888517E-2</v>
          </cell>
          <cell r="AK108">
            <v>1.3967081320845573E-2</v>
          </cell>
          <cell r="AL108">
            <v>1.4028705266733816E-2</v>
          </cell>
          <cell r="AM108">
            <v>1.3938115714722239E-2</v>
          </cell>
          <cell r="AN108">
            <v>1.3691256828223062E-2</v>
          </cell>
          <cell r="AO108">
            <v>1.3672254466059202E-2</v>
          </cell>
          <cell r="AP108">
            <v>1.3574949372066341E-2</v>
          </cell>
          <cell r="AQ108">
            <v>1.3877215498444909E-2</v>
          </cell>
          <cell r="AR108">
            <v>1.4154499961923677E-2</v>
          </cell>
          <cell r="AS108">
            <v>1.4574790189808224E-2</v>
          </cell>
          <cell r="AT108">
            <v>1.4810457356384038E-2</v>
          </cell>
          <cell r="AU108">
            <v>1.5070621373717999E-2</v>
          </cell>
          <cell r="AV108">
            <v>1.5107844448372359E-2</v>
          </cell>
          <cell r="AW108">
            <v>1.5343448819995236E-2</v>
          </cell>
          <cell r="AX108">
            <v>1.5287553701980787E-2</v>
          </cell>
          <cell r="AY108">
            <v>1.5278255665352096E-2</v>
          </cell>
          <cell r="AZ108">
            <v>1.598999437175912E-2</v>
          </cell>
          <cell r="BA108">
            <v>1.5436765141359247E-2</v>
          </cell>
          <cell r="BB108">
            <v>1.5439494692751181E-2</v>
          </cell>
          <cell r="BC108">
            <v>1.5496169361052104E-2</v>
          </cell>
          <cell r="BD108">
            <v>1.615173798623519E-2</v>
          </cell>
          <cell r="BE108">
            <v>1.6316454373048142E-2</v>
          </cell>
          <cell r="BF108">
            <v>1.5933479945589617E-2</v>
          </cell>
          <cell r="BG108">
            <v>1.6117857825677959E-2</v>
          </cell>
          <cell r="BH108">
            <v>1.5895184069101672E-2</v>
          </cell>
          <cell r="BI108">
            <v>1.6052404816138077E-2</v>
          </cell>
          <cell r="BJ108">
            <v>1.5950859643987476E-2</v>
          </cell>
          <cell r="BK108">
            <v>1.6029208356746764E-2</v>
          </cell>
          <cell r="BL108">
            <v>1.6241736651499063E-2</v>
          </cell>
          <cell r="BM108">
            <v>1.6365040656711401E-2</v>
          </cell>
          <cell r="BN108">
            <v>1.6693179007541446E-2</v>
          </cell>
          <cell r="BO108">
            <v>1.6781962688256224E-2</v>
          </cell>
          <cell r="BP108">
            <v>1.6296985163480028E-2</v>
          </cell>
          <cell r="BQ108">
            <v>1.6892960920661761E-2</v>
          </cell>
          <cell r="BR108">
            <v>1.6608225633210641E-2</v>
          </cell>
          <cell r="BS108">
            <v>1.6603311684571367E-2</v>
          </cell>
          <cell r="BT108">
            <v>1.6277759822106604E-2</v>
          </cell>
        </row>
        <row r="109">
          <cell r="I109">
            <v>8.9005123551992409E-3</v>
          </cell>
          <cell r="J109">
            <v>8.9626436874420522E-3</v>
          </cell>
          <cell r="K109">
            <v>8.9090080287452609E-3</v>
          </cell>
          <cell r="L109">
            <v>8.7372003413823326E-3</v>
          </cell>
          <cell r="M109">
            <v>9.3424935599044842E-3</v>
          </cell>
          <cell r="N109">
            <v>9.3725178387870679E-3</v>
          </cell>
          <cell r="O109">
            <v>9.3241568359492856E-3</v>
          </cell>
          <cell r="P109">
            <v>9.0821681827647858E-3</v>
          </cell>
          <cell r="Q109">
            <v>9.2476443892360715E-3</v>
          </cell>
          <cell r="R109">
            <v>9.0328112061403305E-3</v>
          </cell>
          <cell r="S109">
            <v>9.4580904555979332E-3</v>
          </cell>
          <cell r="T109">
            <v>9.3040061901821375E-3</v>
          </cell>
          <cell r="U109">
            <v>9.74971845012239E-3</v>
          </cell>
          <cell r="V109">
            <v>9.4893206544962912E-3</v>
          </cell>
          <cell r="W109">
            <v>9.4013502463979395E-3</v>
          </cell>
          <cell r="X109">
            <v>9.2506028102912353E-3</v>
          </cell>
          <cell r="Y109">
            <v>9.3716893627238465E-3</v>
          </cell>
          <cell r="Z109">
            <v>9.2313033148440898E-3</v>
          </cell>
          <cell r="AA109">
            <v>9.1954080709094107E-3</v>
          </cell>
          <cell r="AB109">
            <v>8.8944989359956306E-3</v>
          </cell>
          <cell r="AC109">
            <v>8.8549987677017331E-3</v>
          </cell>
          <cell r="AD109">
            <v>8.7766587926508179E-3</v>
          </cell>
          <cell r="AE109">
            <v>8.8869325604063135E-3</v>
          </cell>
          <cell r="AF109">
            <v>8.6632281420898731E-3</v>
          </cell>
          <cell r="AG109">
            <v>8.7150883597768587E-3</v>
          </cell>
          <cell r="AH109">
            <v>8.6466481620661919E-3</v>
          </cell>
          <cell r="AI109">
            <v>8.6460631423188189E-3</v>
          </cell>
          <cell r="AJ109">
            <v>8.5848835529826542E-3</v>
          </cell>
          <cell r="AK109">
            <v>9.1440545297029538E-3</v>
          </cell>
          <cell r="AL109">
            <v>9.0887169399550029E-3</v>
          </cell>
          <cell r="AM109">
            <v>9.5703572164180777E-3</v>
          </cell>
          <cell r="AN109">
            <v>9.496337800060423E-3</v>
          </cell>
          <cell r="AO109">
            <v>9.6303044896401888E-3</v>
          </cell>
          <cell r="AP109">
            <v>9.8035936333078985E-3</v>
          </cell>
          <cell r="AQ109">
            <v>9.7411127416848504E-3</v>
          </cell>
          <cell r="AR109">
            <v>9.6758651529485935E-3</v>
          </cell>
          <cell r="AS109">
            <v>8.6880969989059711E-3</v>
          </cell>
          <cell r="AT109">
            <v>8.6326708984646987E-3</v>
          </cell>
          <cell r="AU109">
            <v>8.7616647636696125E-3</v>
          </cell>
          <cell r="AV109">
            <v>8.9465452326819347E-3</v>
          </cell>
          <cell r="AW109">
            <v>9.2869834145886138E-3</v>
          </cell>
          <cell r="AX109">
            <v>9.2362984589044166E-3</v>
          </cell>
          <cell r="AY109">
            <v>9.1574722591379366E-3</v>
          </cell>
          <cell r="AZ109">
            <v>9.1094737026772444E-3</v>
          </cell>
          <cell r="BA109">
            <v>9.7125645318317105E-3</v>
          </cell>
          <cell r="BB109">
            <v>9.6536254021767683E-3</v>
          </cell>
          <cell r="BC109">
            <v>9.676959750790564E-3</v>
          </cell>
          <cell r="BD109">
            <v>9.8196134422497087E-3</v>
          </cell>
          <cell r="BE109">
            <v>9.8439605159334285E-3</v>
          </cell>
          <cell r="BF109">
            <v>1.0033645561905469E-2</v>
          </cell>
          <cell r="BG109">
            <v>1.0048983964432941E-2</v>
          </cell>
          <cell r="BH109">
            <v>9.648940142832331E-3</v>
          </cell>
          <cell r="BI109">
            <v>9.64256042790731E-3</v>
          </cell>
          <cell r="BJ109">
            <v>9.1678438995322544E-3</v>
          </cell>
          <cell r="BK109">
            <v>9.515309385491345E-3</v>
          </cell>
          <cell r="BL109">
            <v>9.5020397192357234E-3</v>
          </cell>
          <cell r="BM109">
            <v>9.4986087984508995E-3</v>
          </cell>
          <cell r="BN109">
            <v>9.387705723699933E-3</v>
          </cell>
          <cell r="BO109">
            <v>9.4978981960467251E-3</v>
          </cell>
          <cell r="BP109">
            <v>9.7080551645878609E-3</v>
          </cell>
          <cell r="BQ109">
            <v>9.4175112579486103E-3</v>
          </cell>
          <cell r="BR109">
            <v>9.5387815873558216E-3</v>
          </cell>
          <cell r="BS109">
            <v>9.6635761949084038E-3</v>
          </cell>
          <cell r="BT109">
            <v>9.7682054565418307E-3</v>
          </cell>
        </row>
        <row r="110">
          <cell r="I110">
            <v>4.8504879253363506E-3</v>
          </cell>
          <cell r="J110">
            <v>4.7805654623143332E-3</v>
          </cell>
          <cell r="K110">
            <v>4.7505626084859915E-3</v>
          </cell>
          <cell r="L110">
            <v>4.7589822592943292E-3</v>
          </cell>
          <cell r="M110">
            <v>4.8754469648994913E-3</v>
          </cell>
          <cell r="N110">
            <v>4.9641981510076E-3</v>
          </cell>
          <cell r="O110">
            <v>4.6479501483716245E-3</v>
          </cell>
          <cell r="P110">
            <v>4.5586970490576846E-3</v>
          </cell>
          <cell r="Q110">
            <v>4.3607904113939196E-3</v>
          </cell>
          <cell r="R110">
            <v>4.3820892395721586E-3</v>
          </cell>
          <cell r="S110">
            <v>5.2186759265638082E-3</v>
          </cell>
          <cell r="T110">
            <v>4.9955470925762474E-3</v>
          </cell>
          <cell r="U110">
            <v>4.7169047873342352E-3</v>
          </cell>
          <cell r="V110">
            <v>4.798422983813915E-3</v>
          </cell>
          <cell r="W110">
            <v>4.4840722836444894E-3</v>
          </cell>
          <cell r="X110">
            <v>4.5867892173449788E-3</v>
          </cell>
          <cell r="Y110">
            <v>4.4575845619658355E-3</v>
          </cell>
          <cell r="Z110">
            <v>4.4632677476849521E-3</v>
          </cell>
          <cell r="AA110">
            <v>4.3142145859802819E-3</v>
          </cell>
          <cell r="AB110">
            <v>4.404671519947204E-3</v>
          </cell>
          <cell r="AC110">
            <v>4.3589277723307483E-3</v>
          </cell>
          <cell r="AD110">
            <v>4.3055079961483566E-3</v>
          </cell>
          <cell r="AE110">
            <v>4.2542057733293264E-3</v>
          </cell>
          <cell r="AF110">
            <v>4.2532683940691308E-3</v>
          </cell>
          <cell r="AG110">
            <v>4.444678947602595E-3</v>
          </cell>
          <cell r="AH110">
            <v>4.504440247024644E-3</v>
          </cell>
          <cell r="AI110">
            <v>4.372041773297676E-3</v>
          </cell>
          <cell r="AJ110">
            <v>4.4708520102908194E-3</v>
          </cell>
          <cell r="AK110">
            <v>4.5052446474609237E-3</v>
          </cell>
          <cell r="AL110">
            <v>4.6594906533465518E-3</v>
          </cell>
          <cell r="AM110">
            <v>4.6700173393479129E-3</v>
          </cell>
          <cell r="AN110">
            <v>4.7479710609448613E-3</v>
          </cell>
          <cell r="AO110">
            <v>4.7692693202254048E-3</v>
          </cell>
          <cell r="AP110">
            <v>4.7210642320682982E-3</v>
          </cell>
          <cell r="AQ110">
            <v>4.8860251789318411E-3</v>
          </cell>
          <cell r="AR110">
            <v>4.9740411679907804E-3</v>
          </cell>
          <cell r="AS110">
            <v>4.9124004006753383E-3</v>
          </cell>
          <cell r="AT110">
            <v>4.661467700294508E-3</v>
          </cell>
          <cell r="AU110">
            <v>4.5253821006807074E-3</v>
          </cell>
          <cell r="AV110">
            <v>4.6191709101353522E-3</v>
          </cell>
          <cell r="AW110">
            <v>4.7900762211628934E-3</v>
          </cell>
          <cell r="AX110">
            <v>4.4843888537004278E-3</v>
          </cell>
          <cell r="AY110">
            <v>4.7132951530190967E-3</v>
          </cell>
          <cell r="AZ110">
            <v>4.7244700988263062E-3</v>
          </cell>
          <cell r="BA110">
            <v>4.6756643280626703E-3</v>
          </cell>
          <cell r="BB110">
            <v>4.9385793010818559E-3</v>
          </cell>
          <cell r="BC110">
            <v>4.5835654899428376E-3</v>
          </cell>
          <cell r="BD110">
            <v>4.2292085735709771E-3</v>
          </cell>
          <cell r="BE110">
            <v>4.0403599394862235E-3</v>
          </cell>
          <cell r="BF110">
            <v>3.9369652637680818E-3</v>
          </cell>
          <cell r="BG110">
            <v>4.3266047772937211E-3</v>
          </cell>
          <cell r="BH110">
            <v>4.3885733631198664E-3</v>
          </cell>
          <cell r="BI110">
            <v>4.4735887437484844E-3</v>
          </cell>
          <cell r="BJ110">
            <v>4.8725335078539985E-3</v>
          </cell>
          <cell r="BK110">
            <v>4.8417136205815186E-3</v>
          </cell>
          <cell r="BL110">
            <v>5.0408883846950383E-3</v>
          </cell>
          <cell r="BM110">
            <v>5.0194834332925519E-3</v>
          </cell>
          <cell r="BN110">
            <v>5.012936836548923E-3</v>
          </cell>
          <cell r="BO110">
            <v>5.2335777832557481E-3</v>
          </cell>
          <cell r="BP110">
            <v>4.8829822245599194E-3</v>
          </cell>
          <cell r="BQ110">
            <v>5.0007925359904851E-3</v>
          </cell>
          <cell r="BR110">
            <v>4.8867323537822053E-3</v>
          </cell>
          <cell r="BS110">
            <v>5.0117895067847678E-3</v>
          </cell>
          <cell r="BT110">
            <v>5.2673218562453179E-3</v>
          </cell>
        </row>
        <row r="111">
          <cell r="I111">
            <v>3.5501304008544602E-3</v>
          </cell>
          <cell r="J111">
            <v>3.6233543253510348E-3</v>
          </cell>
          <cell r="K111">
            <v>3.5116574803960477E-3</v>
          </cell>
          <cell r="L111">
            <v>3.5354562403937008E-3</v>
          </cell>
          <cell r="M111">
            <v>3.7469149911334683E-3</v>
          </cell>
          <cell r="N111">
            <v>3.7715521594917775E-3</v>
          </cell>
          <cell r="O111">
            <v>3.6612817503958697E-3</v>
          </cell>
          <cell r="P111">
            <v>3.8278587613383339E-3</v>
          </cell>
          <cell r="Q111">
            <v>3.8724068086102956E-3</v>
          </cell>
          <cell r="R111">
            <v>3.7713598136594867E-3</v>
          </cell>
          <cell r="S111">
            <v>3.7934179721030407E-3</v>
          </cell>
          <cell r="T111">
            <v>3.6728852508812479E-3</v>
          </cell>
          <cell r="U111">
            <v>3.7253043157525973E-3</v>
          </cell>
          <cell r="V111">
            <v>3.7340475153919382E-3</v>
          </cell>
          <cell r="W111">
            <v>3.6736489973166662E-3</v>
          </cell>
          <cell r="X111">
            <v>3.6121062961998623E-3</v>
          </cell>
          <cell r="Y111">
            <v>3.7830417594998155E-3</v>
          </cell>
          <cell r="Z111">
            <v>3.9583120336560791E-3</v>
          </cell>
          <cell r="AA111">
            <v>4.0876302764942746E-3</v>
          </cell>
          <cell r="AB111">
            <v>3.8747153911383708E-3</v>
          </cell>
          <cell r="AC111">
            <v>3.8589726281366976E-3</v>
          </cell>
          <cell r="AD111">
            <v>3.8895022784117962E-3</v>
          </cell>
          <cell r="AE111">
            <v>3.8058575111615438E-3</v>
          </cell>
          <cell r="AF111">
            <v>3.8407270757245342E-3</v>
          </cell>
          <cell r="AG111">
            <v>3.6535652753975655E-3</v>
          </cell>
          <cell r="AH111">
            <v>3.5665105915792857E-3</v>
          </cell>
          <cell r="AI111">
            <v>3.7182274738860482E-3</v>
          </cell>
          <cell r="AJ111">
            <v>3.8067958338752921E-3</v>
          </cell>
          <cell r="AK111">
            <v>3.6814704007273628E-3</v>
          </cell>
          <cell r="AL111">
            <v>3.5491115191888015E-3</v>
          </cell>
          <cell r="AM111">
            <v>3.3962849618878882E-3</v>
          </cell>
          <cell r="AN111">
            <v>3.4554487138248558E-3</v>
          </cell>
          <cell r="AO111">
            <v>3.3746404437990317E-3</v>
          </cell>
          <cell r="AP111">
            <v>3.2877482120407752E-3</v>
          </cell>
          <cell r="AQ111">
            <v>3.2761318935193404E-3</v>
          </cell>
          <cell r="AR111">
            <v>3.2629498907554518E-3</v>
          </cell>
          <cell r="AS111">
            <v>3.0970217870606061E-3</v>
          </cell>
          <cell r="AT111">
            <v>3.2482571226794782E-3</v>
          </cell>
          <cell r="AU111">
            <v>3.4020658318661082E-3</v>
          </cell>
          <cell r="AV111">
            <v>3.6482182667863464E-3</v>
          </cell>
          <cell r="AW111">
            <v>3.6426689467152292E-3</v>
          </cell>
          <cell r="AX111">
            <v>3.5310913321435649E-3</v>
          </cell>
          <cell r="AY111">
            <v>3.5844703539897344E-3</v>
          </cell>
          <cell r="AZ111">
            <v>3.4721510135902506E-3</v>
          </cell>
          <cell r="BA111">
            <v>3.4592889068687485E-3</v>
          </cell>
          <cell r="BB111">
            <v>3.5299697187570738E-3</v>
          </cell>
          <cell r="BC111">
            <v>3.7937703745013541E-3</v>
          </cell>
          <cell r="BD111">
            <v>4.2745050734439268E-3</v>
          </cell>
          <cell r="BE111">
            <v>4.2516978131643002E-3</v>
          </cell>
          <cell r="BF111">
            <v>4.5580441173524765E-3</v>
          </cell>
          <cell r="BG111">
            <v>4.3599031902706586E-3</v>
          </cell>
          <cell r="BH111">
            <v>4.4180557775847298E-3</v>
          </cell>
          <cell r="BI111">
            <v>4.4899918630823179E-3</v>
          </cell>
          <cell r="BJ111">
            <v>4.3530300621958664E-3</v>
          </cell>
          <cell r="BK111">
            <v>4.3085416566512073E-3</v>
          </cell>
          <cell r="BL111">
            <v>4.3936555607267218E-3</v>
          </cell>
          <cell r="BM111">
            <v>4.7176845668774701E-3</v>
          </cell>
          <cell r="BN111">
            <v>4.4497841234794871E-3</v>
          </cell>
          <cell r="BO111">
            <v>4.189532872268178E-3</v>
          </cell>
          <cell r="BP111">
            <v>4.6620887046022559E-3</v>
          </cell>
          <cell r="BQ111">
            <v>4.6477063106698758E-3</v>
          </cell>
          <cell r="BR111">
            <v>4.9109373419033943E-3</v>
          </cell>
          <cell r="BS111">
            <v>4.6032046075698916E-3</v>
          </cell>
          <cell r="BT111">
            <v>4.5770854514496978E-3</v>
          </cell>
        </row>
        <row r="112">
          <cell r="I112">
            <v>2.0729518555123662E-3</v>
          </cell>
          <cell r="J112">
            <v>2.0191762023671258E-3</v>
          </cell>
          <cell r="K112">
            <v>1.8608358772337586E-3</v>
          </cell>
          <cell r="L112">
            <v>1.8470919569452901E-3</v>
          </cell>
          <cell r="M112">
            <v>2.1814038870505083E-3</v>
          </cell>
          <cell r="N112">
            <v>2.2207382647803989E-3</v>
          </cell>
          <cell r="O112">
            <v>2.3114739830327139E-3</v>
          </cell>
          <cell r="P112">
            <v>2.2534002532352622E-3</v>
          </cell>
          <cell r="Q112">
            <v>2.2008640938566107E-3</v>
          </cell>
          <cell r="R112">
            <v>2.1508219647626632E-3</v>
          </cell>
          <cell r="S112">
            <v>2.4656577064792727E-3</v>
          </cell>
          <cell r="T112">
            <v>2.4360273325056718E-3</v>
          </cell>
          <cell r="U112">
            <v>2.5008790246198445E-3</v>
          </cell>
          <cell r="V112">
            <v>2.3670654127671237E-3</v>
          </cell>
          <cell r="W112">
            <v>2.4218622746488934E-3</v>
          </cell>
          <cell r="X112">
            <v>2.2196976325961357E-3</v>
          </cell>
          <cell r="Y112">
            <v>2.2150136813006882E-3</v>
          </cell>
          <cell r="Z112">
            <v>2.0437440222115682E-3</v>
          </cell>
          <cell r="AA112">
            <v>2.0827763195250446E-3</v>
          </cell>
          <cell r="AB112">
            <v>2.2573431317079629E-3</v>
          </cell>
          <cell r="AC112">
            <v>2.2525657266981936E-3</v>
          </cell>
          <cell r="AD112">
            <v>2.3034157854821052E-3</v>
          </cell>
          <cell r="AE112">
            <v>2.3563848865071819E-3</v>
          </cell>
          <cell r="AF112">
            <v>2.4168555335301596E-3</v>
          </cell>
          <cell r="AG112">
            <v>2.4849793565969538E-3</v>
          </cell>
          <cell r="AH112">
            <v>2.3574961227585995E-3</v>
          </cell>
          <cell r="AI112">
            <v>2.2819287157590626E-3</v>
          </cell>
          <cell r="AJ112">
            <v>2.3357988089476723E-3</v>
          </cell>
          <cell r="AK112">
            <v>2.4541799022964046E-3</v>
          </cell>
          <cell r="AL112">
            <v>2.5018378638591429E-3</v>
          </cell>
          <cell r="AM112">
            <v>2.4577871272768391E-3</v>
          </cell>
          <cell r="AN112">
            <v>2.4219684007877151E-3</v>
          </cell>
          <cell r="AO112">
            <v>2.6253064670031852E-3</v>
          </cell>
          <cell r="AP112">
            <v>2.6740962099347718E-3</v>
          </cell>
          <cell r="AQ112">
            <v>2.640666262720874E-3</v>
          </cell>
          <cell r="AR112">
            <v>2.612246629290051E-3</v>
          </cell>
          <cell r="AS112">
            <v>2.9053603309553591E-3</v>
          </cell>
          <cell r="AT112">
            <v>2.7999197592771885E-3</v>
          </cell>
          <cell r="AU112">
            <v>2.8590841993146126E-3</v>
          </cell>
          <cell r="AV112">
            <v>2.9241052801513442E-3</v>
          </cell>
          <cell r="AW112">
            <v>2.7085970184670682E-3</v>
          </cell>
          <cell r="AX112">
            <v>2.8512381277598442E-3</v>
          </cell>
          <cell r="AY112">
            <v>2.7128829350652854E-3</v>
          </cell>
          <cell r="AZ112">
            <v>2.6633495120803345E-3</v>
          </cell>
          <cell r="BA112">
            <v>2.827820020502437E-3</v>
          </cell>
          <cell r="BB112">
            <v>2.7839797948020174E-3</v>
          </cell>
          <cell r="BC112">
            <v>2.7306033451181457E-3</v>
          </cell>
          <cell r="BD112">
            <v>2.7852458643981698E-3</v>
          </cell>
          <cell r="BE112">
            <v>2.7303078223185509E-3</v>
          </cell>
          <cell r="BF112">
            <v>2.4573097990836668E-3</v>
          </cell>
          <cell r="BG112">
            <v>2.6337985802056115E-3</v>
          </cell>
          <cell r="BH112">
            <v>2.4355387360203325E-3</v>
          </cell>
          <cell r="BI112">
            <v>2.4847108101266682E-3</v>
          </cell>
          <cell r="BJ112">
            <v>2.4126939160996224E-3</v>
          </cell>
          <cell r="BK112">
            <v>2.8141328213876766E-3</v>
          </cell>
          <cell r="BL112">
            <v>2.7414258148899515E-3</v>
          </cell>
          <cell r="BM112">
            <v>2.5424018452995037E-3</v>
          </cell>
          <cell r="BN112">
            <v>2.4653714386630313E-3</v>
          </cell>
          <cell r="BO112">
            <v>2.6506197597860677E-3</v>
          </cell>
          <cell r="BP112">
            <v>2.5764507664493837E-3</v>
          </cell>
          <cell r="BQ112">
            <v>2.6343414375360769E-3</v>
          </cell>
          <cell r="BR112">
            <v>2.28326072637147E-3</v>
          </cell>
          <cell r="BS112">
            <v>2.4824506890159088E-3</v>
          </cell>
          <cell r="BT112">
            <v>2.54298686122373E-3</v>
          </cell>
        </row>
        <row r="113">
          <cell r="I113">
            <v>2.024018335569591E-3</v>
          </cell>
          <cell r="J113">
            <v>1.962598182943582E-3</v>
          </cell>
          <cell r="K113">
            <v>2.0004113437438469E-3</v>
          </cell>
          <cell r="L113">
            <v>1.9322201046376363E-3</v>
          </cell>
          <cell r="M113">
            <v>1.933231322537589E-3</v>
          </cell>
          <cell r="N113">
            <v>1.919421062590941E-3</v>
          </cell>
          <cell r="O113">
            <v>1.9008734814448044E-3</v>
          </cell>
          <cell r="P113">
            <v>1.885363638439266E-3</v>
          </cell>
          <cell r="Q113">
            <v>1.8172066705557446E-3</v>
          </cell>
          <cell r="R113">
            <v>1.6899635410370958E-3</v>
          </cell>
          <cell r="S113">
            <v>1.9160619526979491E-3</v>
          </cell>
          <cell r="T113">
            <v>2.0150076285570394E-3</v>
          </cell>
          <cell r="U113">
            <v>1.9156549707288358E-3</v>
          </cell>
          <cell r="V113">
            <v>1.9656153922783582E-3</v>
          </cell>
          <cell r="W113">
            <v>1.9036630492229112E-3</v>
          </cell>
          <cell r="X113">
            <v>1.7838411815994898E-3</v>
          </cell>
          <cell r="Y113">
            <v>1.7658589945553579E-3</v>
          </cell>
          <cell r="Z113">
            <v>1.8568885631961888E-3</v>
          </cell>
          <cell r="AA113">
            <v>1.8919517120066342E-3</v>
          </cell>
          <cell r="AB113">
            <v>1.9363291882112073E-3</v>
          </cell>
          <cell r="AC113">
            <v>1.9802640964599588E-3</v>
          </cell>
          <cell r="AD113">
            <v>2.0915267726514773E-3</v>
          </cell>
          <cell r="AE113">
            <v>2.0703615933102015E-3</v>
          </cell>
          <cell r="AF113">
            <v>2.0528358725122905E-3</v>
          </cell>
          <cell r="AG113">
            <v>2.1128889428253766E-3</v>
          </cell>
          <cell r="AH113">
            <v>2.1685656381474168E-3</v>
          </cell>
          <cell r="AI113">
            <v>2.1513044100157303E-3</v>
          </cell>
          <cell r="AJ113">
            <v>2.201868965289522E-3</v>
          </cell>
          <cell r="AK113">
            <v>2.1710004571700394E-3</v>
          </cell>
          <cell r="AL113">
            <v>2.1305603289737182E-3</v>
          </cell>
          <cell r="AM113">
            <v>2.3216787897399936E-3</v>
          </cell>
          <cell r="AN113">
            <v>2.3596133168117483E-3</v>
          </cell>
          <cell r="AO113">
            <v>2.3229571669101893E-3</v>
          </cell>
          <cell r="AP113">
            <v>2.1977981423091232E-3</v>
          </cell>
          <cell r="AQ113">
            <v>2.3236374896356471E-3</v>
          </cell>
          <cell r="AR113">
            <v>2.36768856784326E-3</v>
          </cell>
          <cell r="AS113">
            <v>2.3823147243390453E-3</v>
          </cell>
          <cell r="AT113">
            <v>2.2582704128351295E-3</v>
          </cell>
          <cell r="AU113">
            <v>2.2126489917101183E-3</v>
          </cell>
          <cell r="AV113">
            <v>2.2602365439217832E-3</v>
          </cell>
          <cell r="AW113">
            <v>2.3103593704622716E-3</v>
          </cell>
          <cell r="AX113">
            <v>2.4480551883819248E-3</v>
          </cell>
          <cell r="AY113">
            <v>2.4900219952128035E-3</v>
          </cell>
          <cell r="AZ113">
            <v>2.4325356662333272E-3</v>
          </cell>
          <cell r="BA113">
            <v>2.490912179853505E-3</v>
          </cell>
          <cell r="BB113">
            <v>2.5393826136204394E-3</v>
          </cell>
          <cell r="BC113">
            <v>2.5892795218146209E-3</v>
          </cell>
          <cell r="BD113">
            <v>2.7582324684891002E-3</v>
          </cell>
          <cell r="BE113">
            <v>2.9328189169475619E-3</v>
          </cell>
          <cell r="BF113">
            <v>3.1079753356334267E-3</v>
          </cell>
          <cell r="BG113">
            <v>3.0681468574986254E-3</v>
          </cell>
          <cell r="BH113">
            <v>3.2438248253364673E-3</v>
          </cell>
          <cell r="BI113">
            <v>3.1848223118719691E-3</v>
          </cell>
          <cell r="BJ113">
            <v>3.1153502200368076E-3</v>
          </cell>
          <cell r="BK113">
            <v>3.0347530921411535E-3</v>
          </cell>
          <cell r="BL113">
            <v>3.0894054811302176E-3</v>
          </cell>
          <cell r="BM113">
            <v>3.1509624225309705E-3</v>
          </cell>
          <cell r="BN113">
            <v>3.2147293711645123E-3</v>
          </cell>
          <cell r="BO113">
            <v>3.27779341448121E-3</v>
          </cell>
          <cell r="BP113">
            <v>3.0578646783604771E-3</v>
          </cell>
          <cell r="BQ113">
            <v>3.2783058918632725E-3</v>
          </cell>
          <cell r="BR113">
            <v>3.0570178773787625E-3</v>
          </cell>
          <cell r="BS113">
            <v>2.9740127939859675E-3</v>
          </cell>
          <cell r="BT113">
            <v>3.0442403163343647E-3</v>
          </cell>
        </row>
        <row r="114">
          <cell r="I114">
            <v>0</v>
          </cell>
          <cell r="J114">
            <v>0</v>
          </cell>
          <cell r="K114">
            <v>0</v>
          </cell>
          <cell r="L114">
            <v>0</v>
          </cell>
          <cell r="M114">
            <v>0</v>
          </cell>
          <cell r="N114">
            <v>0</v>
          </cell>
          <cell r="O114">
            <v>6.7058801799609638E-5</v>
          </cell>
          <cell r="P114">
            <v>0</v>
          </cell>
          <cell r="Q114">
            <v>5.7668359457160188E-5</v>
          </cell>
          <cell r="R114">
            <v>5.9303712183612164E-5</v>
          </cell>
          <cell r="S114">
            <v>1.5453778069719049E-4</v>
          </cell>
          <cell r="T114">
            <v>1.5878088603107375E-4</v>
          </cell>
          <cell r="U114">
            <v>1.632563863636954E-4</v>
          </cell>
          <cell r="V114">
            <v>1.6750829287736512E-4</v>
          </cell>
          <cell r="W114">
            <v>1.7160974089518453E-4</v>
          </cell>
          <cell r="X114">
            <v>1.7571559879099526E-4</v>
          </cell>
          <cell r="Y114">
            <v>1.7966773600897788E-4</v>
          </cell>
          <cell r="Z114">
            <v>1.8383025594882085E-4</v>
          </cell>
          <cell r="AA114">
            <v>1.2336155453155818E-4</v>
          </cell>
          <cell r="AB114">
            <v>1.3030260083795426E-4</v>
          </cell>
          <cell r="AC114">
            <v>1.3320753551760158E-4</v>
          </cell>
          <cell r="AD114">
            <v>1.3636767152750475E-4</v>
          </cell>
          <cell r="AE114">
            <v>1.3945818314908216E-4</v>
          </cell>
          <cell r="AF114">
            <v>2.1621265082961502E-4</v>
          </cell>
          <cell r="AG114">
            <v>1.4720848463254578E-4</v>
          </cell>
          <cell r="AH114">
            <v>1.5125651781012318E-4</v>
          </cell>
          <cell r="AI114">
            <v>1.549247056019951E-4</v>
          </cell>
          <cell r="AJ114">
            <v>7.9406444634830343E-5</v>
          </cell>
          <cell r="AK114">
            <v>8.103806764505524E-5</v>
          </cell>
          <cell r="AL114">
            <v>8.2587118304292416E-5</v>
          </cell>
          <cell r="AM114">
            <v>8.3902645939811795E-5</v>
          </cell>
          <cell r="AN114">
            <v>8.5317782998877781E-5</v>
          </cell>
          <cell r="AO114">
            <v>8.6947240613693784E-5</v>
          </cell>
          <cell r="AP114">
            <v>8.8453447338366045E-5</v>
          </cell>
          <cell r="AQ114">
            <v>9.0100642585462116E-5</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row>
        <row r="115">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2.0038241515033298E-4</v>
          </cell>
          <cell r="BQ118">
            <v>0</v>
          </cell>
          <cell r="BR118">
            <v>0</v>
          </cell>
          <cell r="BS118">
            <v>0</v>
          </cell>
          <cell r="BT118">
            <v>0</v>
          </cell>
        </row>
        <row r="119">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row>
        <row r="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row>
        <row r="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v>0.99999999999999978</v>
          </cell>
          <cell r="BD121">
            <v>1</v>
          </cell>
          <cell r="BE121">
            <v>1</v>
          </cell>
          <cell r="BF121">
            <v>1</v>
          </cell>
          <cell r="BG121">
            <v>1.0000000000000002</v>
          </cell>
          <cell r="BH121">
            <v>0.99999999999999967</v>
          </cell>
          <cell r="BI121">
            <v>1.0000000000000002</v>
          </cell>
          <cell r="BJ121">
            <v>1.0000000000000002</v>
          </cell>
          <cell r="BK121">
            <v>0.99999999999999956</v>
          </cell>
          <cell r="BL121">
            <v>0.99999999999999967</v>
          </cell>
          <cell r="BM121">
            <v>0.99999999999999989</v>
          </cell>
          <cell r="BN121">
            <v>0.99999999999999978</v>
          </cell>
          <cell r="BO121">
            <v>1.0000000000000002</v>
          </cell>
          <cell r="BP121">
            <v>0.99999999999999978</v>
          </cell>
          <cell r="BQ121">
            <v>1.0000000000000002</v>
          </cell>
          <cell r="BR121">
            <v>1</v>
          </cell>
          <cell r="BS121">
            <v>0.99999999999999978</v>
          </cell>
          <cell r="BT121">
            <v>0.99999999999999967</v>
          </cell>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cell r="DO121"/>
          <cell r="DP121"/>
          <cell r="DQ121"/>
          <cell r="DR121"/>
          <cell r="DS121"/>
          <cell r="DT121"/>
          <cell r="DU121"/>
          <cell r="DV121"/>
          <cell r="DW121"/>
          <cell r="DX121"/>
          <cell r="DY121"/>
          <cell r="DZ121"/>
          <cell r="EA121"/>
          <cell r="EB121"/>
          <cell r="EC121"/>
          <cell r="ED121"/>
          <cell r="EE121"/>
          <cell r="EF121"/>
          <cell r="EG121"/>
          <cell r="EH121"/>
          <cell r="EI121"/>
          <cell r="EJ121"/>
          <cell r="EK121"/>
          <cell r="EL121"/>
          <cell r="EM121"/>
          <cell r="EN121"/>
          <cell r="EO121"/>
          <cell r="EP121"/>
          <cell r="EQ121"/>
          <cell r="ER121"/>
          <cell r="ES121"/>
          <cell r="ET121"/>
          <cell r="EU121"/>
          <cell r="EV121"/>
          <cell r="EW121"/>
          <cell r="EX121"/>
          <cell r="EY121"/>
          <cell r="EZ121"/>
          <cell r="FA121"/>
          <cell r="FB121"/>
          <cell r="FC121"/>
          <cell r="FD121"/>
          <cell r="FE121"/>
          <cell r="FF121"/>
          <cell r="FG121"/>
          <cell r="FH121"/>
          <cell r="FI121"/>
        </row>
        <row r="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row>
        <row r="127">
          <cell r="I127">
            <v>11622</v>
          </cell>
          <cell r="J127">
            <v>11412</v>
          </cell>
          <cell r="K127">
            <v>11209</v>
          </cell>
          <cell r="L127">
            <v>10970</v>
          </cell>
          <cell r="M127">
            <v>11492</v>
          </cell>
          <cell r="N127">
            <v>11301</v>
          </cell>
          <cell r="O127">
            <v>11129</v>
          </cell>
          <cell r="P127">
            <v>10958</v>
          </cell>
          <cell r="Q127">
            <v>10785</v>
          </cell>
          <cell r="R127">
            <v>10521</v>
          </cell>
          <cell r="S127">
            <v>11484</v>
          </cell>
          <cell r="T127">
            <v>11247</v>
          </cell>
          <cell r="U127">
            <v>11014</v>
          </cell>
          <cell r="V127">
            <v>10767</v>
          </cell>
          <cell r="W127">
            <v>10554</v>
          </cell>
          <cell r="X127">
            <v>10327</v>
          </cell>
          <cell r="Y127">
            <v>10154</v>
          </cell>
          <cell r="Z127">
            <v>9994</v>
          </cell>
          <cell r="AA127">
            <v>9840</v>
          </cell>
          <cell r="AB127">
            <v>9555</v>
          </cell>
          <cell r="AC127">
            <v>9393</v>
          </cell>
          <cell r="AD127">
            <v>9646</v>
          </cell>
          <cell r="AE127">
            <v>9471</v>
          </cell>
          <cell r="AF127">
            <v>9299</v>
          </cell>
          <cell r="AG127">
            <v>9118</v>
          </cell>
          <cell r="AH127">
            <v>8954</v>
          </cell>
          <cell r="AI127">
            <v>8805</v>
          </cell>
          <cell r="AJ127">
            <v>8632</v>
          </cell>
          <cell r="AK127">
            <v>8470</v>
          </cell>
          <cell r="AL127">
            <v>8339</v>
          </cell>
          <cell r="AM127">
            <v>8240</v>
          </cell>
          <cell r="AN127">
            <v>8116</v>
          </cell>
          <cell r="AO127">
            <v>7972</v>
          </cell>
          <cell r="AP127">
            <v>7848</v>
          </cell>
          <cell r="AQ127">
            <v>7725</v>
          </cell>
          <cell r="AR127">
            <v>7576</v>
          </cell>
          <cell r="AS127">
            <v>7337</v>
          </cell>
          <cell r="AT127">
            <v>7332</v>
          </cell>
          <cell r="AU127">
            <v>7210</v>
          </cell>
          <cell r="AV127">
            <v>7073</v>
          </cell>
          <cell r="AW127">
            <v>6962</v>
          </cell>
          <cell r="AX127">
            <v>6843</v>
          </cell>
          <cell r="AY127">
            <v>6718</v>
          </cell>
          <cell r="AZ127">
            <v>6594</v>
          </cell>
          <cell r="BA127">
            <v>6417</v>
          </cell>
          <cell r="BB127">
            <v>6293</v>
          </cell>
          <cell r="BC127">
            <v>6177</v>
          </cell>
          <cell r="BD127">
            <v>5647</v>
          </cell>
          <cell r="BE127">
            <v>5531</v>
          </cell>
          <cell r="BF127">
            <v>5432</v>
          </cell>
          <cell r="BG127">
            <v>5265</v>
          </cell>
          <cell r="BH127">
            <v>5215</v>
          </cell>
          <cell r="BI127">
            <v>5108</v>
          </cell>
          <cell r="BJ127">
            <v>5018</v>
          </cell>
          <cell r="BK127">
            <v>4933</v>
          </cell>
          <cell r="BL127">
            <v>4841</v>
          </cell>
          <cell r="BM127">
            <v>4735</v>
          </cell>
          <cell r="BN127">
            <v>4645</v>
          </cell>
          <cell r="BO127">
            <v>4540</v>
          </cell>
          <cell r="BP127">
            <v>4426</v>
          </cell>
          <cell r="BQ127">
            <v>4316</v>
          </cell>
          <cell r="BR127">
            <v>4222</v>
          </cell>
          <cell r="BS127">
            <v>4122</v>
          </cell>
          <cell r="BT127">
            <v>4028</v>
          </cell>
        </row>
        <row r="128">
          <cell r="I128">
            <v>32996</v>
          </cell>
          <cell r="J128">
            <v>32425</v>
          </cell>
          <cell r="K128">
            <v>31822</v>
          </cell>
          <cell r="L128">
            <v>31222</v>
          </cell>
          <cell r="M128">
            <v>32783</v>
          </cell>
          <cell r="N128">
            <v>32298</v>
          </cell>
          <cell r="O128">
            <v>31820</v>
          </cell>
          <cell r="P128">
            <v>31341</v>
          </cell>
          <cell r="Q128">
            <v>30840</v>
          </cell>
          <cell r="R128">
            <v>30191</v>
          </cell>
          <cell r="S128">
            <v>33900</v>
          </cell>
          <cell r="T128">
            <v>33155</v>
          </cell>
          <cell r="U128">
            <v>32411</v>
          </cell>
          <cell r="V128">
            <v>31763</v>
          </cell>
          <cell r="W128">
            <v>31163</v>
          </cell>
          <cell r="X128">
            <v>30541</v>
          </cell>
          <cell r="Y128">
            <v>30011</v>
          </cell>
          <cell r="Z128">
            <v>29552</v>
          </cell>
          <cell r="AA128">
            <v>29086</v>
          </cell>
          <cell r="AB128">
            <v>28221</v>
          </cell>
          <cell r="AC128">
            <v>27712</v>
          </cell>
          <cell r="AD128">
            <v>25791</v>
          </cell>
          <cell r="AE128">
            <v>25338</v>
          </cell>
          <cell r="AF128">
            <v>24854</v>
          </cell>
          <cell r="AG128">
            <v>24317</v>
          </cell>
          <cell r="AH128">
            <v>23815</v>
          </cell>
          <cell r="AI128">
            <v>23311</v>
          </cell>
          <cell r="AJ128">
            <v>22836</v>
          </cell>
          <cell r="AK128">
            <v>22496</v>
          </cell>
          <cell r="AL128">
            <v>22165</v>
          </cell>
          <cell r="AM128">
            <v>21877</v>
          </cell>
          <cell r="AN128">
            <v>21594</v>
          </cell>
          <cell r="AO128">
            <v>21286</v>
          </cell>
          <cell r="AP128">
            <v>21002</v>
          </cell>
          <cell r="AQ128">
            <v>20646</v>
          </cell>
          <cell r="AR128">
            <v>20330</v>
          </cell>
          <cell r="AS128">
            <v>19634</v>
          </cell>
          <cell r="AT128">
            <v>19579</v>
          </cell>
          <cell r="AU128">
            <v>19260</v>
          </cell>
          <cell r="AV128">
            <v>18952</v>
          </cell>
          <cell r="AW128">
            <v>18662</v>
          </cell>
          <cell r="AX128">
            <v>18394</v>
          </cell>
          <cell r="AY128">
            <v>18157</v>
          </cell>
          <cell r="AZ128">
            <v>17871</v>
          </cell>
          <cell r="BA128">
            <v>17525</v>
          </cell>
          <cell r="BB128">
            <v>17229</v>
          </cell>
          <cell r="BC128">
            <v>16952</v>
          </cell>
          <cell r="BD128">
            <v>16573</v>
          </cell>
          <cell r="BE128">
            <v>16290</v>
          </cell>
          <cell r="BF128">
            <v>16015</v>
          </cell>
          <cell r="BG128">
            <v>15586</v>
          </cell>
          <cell r="BH128">
            <v>15450</v>
          </cell>
          <cell r="BI128">
            <v>15199</v>
          </cell>
          <cell r="BJ128">
            <v>14985</v>
          </cell>
          <cell r="BK128">
            <v>14736</v>
          </cell>
          <cell r="BL128">
            <v>14509</v>
          </cell>
          <cell r="BM128">
            <v>14290</v>
          </cell>
          <cell r="BN128">
            <v>14063</v>
          </cell>
          <cell r="BO128">
            <v>13785</v>
          </cell>
          <cell r="BP128">
            <v>13478</v>
          </cell>
          <cell r="BQ128">
            <v>13182</v>
          </cell>
          <cell r="BR128">
            <v>12914</v>
          </cell>
          <cell r="BS128">
            <v>12670</v>
          </cell>
          <cell r="BT128">
            <v>12406</v>
          </cell>
        </row>
        <row r="129">
          <cell r="I129">
            <v>49341</v>
          </cell>
          <cell r="J129">
            <v>48458</v>
          </cell>
          <cell r="K129">
            <v>47550</v>
          </cell>
          <cell r="L129">
            <v>46529</v>
          </cell>
          <cell r="M129">
            <v>49055</v>
          </cell>
          <cell r="N129">
            <v>48223</v>
          </cell>
          <cell r="O129">
            <v>47388</v>
          </cell>
          <cell r="P129">
            <v>46573</v>
          </cell>
          <cell r="Q129">
            <v>45636</v>
          </cell>
          <cell r="R129">
            <v>44482</v>
          </cell>
          <cell r="S129">
            <v>50699</v>
          </cell>
          <cell r="T129">
            <v>49527</v>
          </cell>
          <cell r="U129">
            <v>48239</v>
          </cell>
          <cell r="V129">
            <v>47191</v>
          </cell>
          <cell r="W129">
            <v>46212</v>
          </cell>
          <cell r="X129">
            <v>45227</v>
          </cell>
          <cell r="Y129">
            <v>44366</v>
          </cell>
          <cell r="Z129">
            <v>43542</v>
          </cell>
          <cell r="AA129">
            <v>42814</v>
          </cell>
          <cell r="AB129">
            <v>40752</v>
          </cell>
          <cell r="AC129">
            <v>39979</v>
          </cell>
          <cell r="AD129">
            <v>39402</v>
          </cell>
          <cell r="AE129">
            <v>38652</v>
          </cell>
          <cell r="AF129">
            <v>37803</v>
          </cell>
          <cell r="AG129">
            <v>36764</v>
          </cell>
          <cell r="AH129">
            <v>35798</v>
          </cell>
          <cell r="AI129">
            <v>34991</v>
          </cell>
          <cell r="AJ129">
            <v>34205</v>
          </cell>
          <cell r="AK129">
            <v>33591</v>
          </cell>
          <cell r="AL129">
            <v>33051</v>
          </cell>
          <cell r="AM129">
            <v>32570</v>
          </cell>
          <cell r="AN129">
            <v>32088</v>
          </cell>
          <cell r="AO129">
            <v>31533</v>
          </cell>
          <cell r="AP129">
            <v>31097</v>
          </cell>
          <cell r="AQ129">
            <v>30614</v>
          </cell>
          <cell r="AR129">
            <v>30139</v>
          </cell>
          <cell r="AS129">
            <v>29105</v>
          </cell>
          <cell r="AT129">
            <v>28728</v>
          </cell>
          <cell r="AU129">
            <v>28206</v>
          </cell>
          <cell r="AV129">
            <v>27705</v>
          </cell>
          <cell r="AW129">
            <v>27262</v>
          </cell>
          <cell r="AX129">
            <v>26883</v>
          </cell>
          <cell r="AY129">
            <v>26473</v>
          </cell>
          <cell r="AZ129">
            <v>26066</v>
          </cell>
          <cell r="BA129">
            <v>25583</v>
          </cell>
          <cell r="BB129">
            <v>25192</v>
          </cell>
          <cell r="BC129">
            <v>24806</v>
          </cell>
          <cell r="BD129">
            <v>24136</v>
          </cell>
          <cell r="BE129">
            <v>23807</v>
          </cell>
          <cell r="BF129">
            <v>23429</v>
          </cell>
          <cell r="BG129">
            <v>22959</v>
          </cell>
          <cell r="BH129">
            <v>22685</v>
          </cell>
          <cell r="BI129">
            <v>22313</v>
          </cell>
          <cell r="BJ129">
            <v>21970</v>
          </cell>
          <cell r="BK129">
            <v>21697</v>
          </cell>
          <cell r="BL129">
            <v>21388</v>
          </cell>
          <cell r="BM129">
            <v>21008</v>
          </cell>
          <cell r="BN129">
            <v>20664</v>
          </cell>
          <cell r="BO129">
            <v>20266</v>
          </cell>
          <cell r="BP129">
            <v>19894</v>
          </cell>
          <cell r="BQ129">
            <v>19494</v>
          </cell>
          <cell r="BR129">
            <v>19102</v>
          </cell>
          <cell r="BS129">
            <v>18709</v>
          </cell>
          <cell r="BT129">
            <v>18317</v>
          </cell>
        </row>
        <row r="130">
          <cell r="I130">
            <v>11574</v>
          </cell>
          <cell r="J130">
            <v>11409</v>
          </cell>
          <cell r="K130">
            <v>11218</v>
          </cell>
          <cell r="L130">
            <v>11064</v>
          </cell>
          <cell r="M130">
            <v>11608</v>
          </cell>
          <cell r="N130">
            <v>11409</v>
          </cell>
          <cell r="O130">
            <v>11226</v>
          </cell>
          <cell r="P130">
            <v>11049</v>
          </cell>
          <cell r="Q130">
            <v>10851</v>
          </cell>
          <cell r="R130">
            <v>10598</v>
          </cell>
          <cell r="S130">
            <v>12142</v>
          </cell>
          <cell r="T130">
            <v>11865</v>
          </cell>
          <cell r="U130">
            <v>11583</v>
          </cell>
          <cell r="V130">
            <v>11333</v>
          </cell>
          <cell r="W130">
            <v>11099</v>
          </cell>
          <cell r="X130">
            <v>10866</v>
          </cell>
          <cell r="Y130">
            <v>10687</v>
          </cell>
          <cell r="Z130">
            <v>10496</v>
          </cell>
          <cell r="AA130">
            <v>10307</v>
          </cell>
          <cell r="AB130">
            <v>9772</v>
          </cell>
          <cell r="AC130">
            <v>9567</v>
          </cell>
          <cell r="AD130">
            <v>9655</v>
          </cell>
          <cell r="AE130">
            <v>9463</v>
          </cell>
          <cell r="AF130">
            <v>9251</v>
          </cell>
          <cell r="AG130">
            <v>8981</v>
          </cell>
          <cell r="AH130">
            <v>8776</v>
          </cell>
          <cell r="AI130">
            <v>8609</v>
          </cell>
          <cell r="AJ130">
            <v>8427</v>
          </cell>
          <cell r="AK130">
            <v>8282</v>
          </cell>
          <cell r="AL130">
            <v>8152</v>
          </cell>
          <cell r="AM130">
            <v>8039</v>
          </cell>
          <cell r="AN130">
            <v>7916</v>
          </cell>
          <cell r="AO130">
            <v>7812</v>
          </cell>
          <cell r="AP130">
            <v>7717</v>
          </cell>
          <cell r="AQ130">
            <v>7617</v>
          </cell>
          <cell r="AR130">
            <v>7491</v>
          </cell>
          <cell r="AS130">
            <v>7202</v>
          </cell>
          <cell r="AT130">
            <v>7070</v>
          </cell>
          <cell r="AU130">
            <v>6934</v>
          </cell>
          <cell r="AV130">
            <v>6813</v>
          </cell>
          <cell r="AW130">
            <v>6677</v>
          </cell>
          <cell r="AX130">
            <v>6584</v>
          </cell>
          <cell r="AY130">
            <v>6487</v>
          </cell>
          <cell r="AZ130">
            <v>6365</v>
          </cell>
          <cell r="BA130">
            <v>6233</v>
          </cell>
          <cell r="BB130">
            <v>6125</v>
          </cell>
          <cell r="BC130">
            <v>6029</v>
          </cell>
          <cell r="BD130">
            <v>5841</v>
          </cell>
          <cell r="BE130">
            <v>5741</v>
          </cell>
          <cell r="BF130">
            <v>5637</v>
          </cell>
          <cell r="BG130">
            <v>5513</v>
          </cell>
          <cell r="BH130">
            <v>5448</v>
          </cell>
          <cell r="BI130">
            <v>5359</v>
          </cell>
          <cell r="BJ130">
            <v>5264</v>
          </cell>
          <cell r="BK130">
            <v>5190</v>
          </cell>
          <cell r="BL130">
            <v>5121</v>
          </cell>
          <cell r="BM130">
            <v>5037</v>
          </cell>
          <cell r="BN130">
            <v>4953</v>
          </cell>
          <cell r="BO130">
            <v>4849</v>
          </cell>
          <cell r="BP130">
            <v>4762</v>
          </cell>
          <cell r="BQ130">
            <v>4664</v>
          </cell>
          <cell r="BR130">
            <v>4555</v>
          </cell>
          <cell r="BS130">
            <v>4467</v>
          </cell>
          <cell r="BT130">
            <v>4379</v>
          </cell>
        </row>
        <row r="131">
          <cell r="I131">
            <v>9821</v>
          </cell>
          <cell r="J131">
            <v>9691</v>
          </cell>
          <cell r="K131">
            <v>9560</v>
          </cell>
          <cell r="L131">
            <v>9433</v>
          </cell>
          <cell r="M131">
            <v>9769</v>
          </cell>
          <cell r="N131">
            <v>9626</v>
          </cell>
          <cell r="O131">
            <v>9500</v>
          </cell>
          <cell r="P131">
            <v>9370</v>
          </cell>
          <cell r="Q131">
            <v>9248</v>
          </cell>
          <cell r="R131">
            <v>9076</v>
          </cell>
          <cell r="S131">
            <v>10032</v>
          </cell>
          <cell r="T131">
            <v>9822</v>
          </cell>
          <cell r="U131">
            <v>9614</v>
          </cell>
          <cell r="V131">
            <v>9440</v>
          </cell>
          <cell r="W131">
            <v>9260</v>
          </cell>
          <cell r="X131">
            <v>9103</v>
          </cell>
          <cell r="Y131">
            <v>8955</v>
          </cell>
          <cell r="Z131">
            <v>8795</v>
          </cell>
          <cell r="AA131">
            <v>8635</v>
          </cell>
          <cell r="AB131">
            <v>8105</v>
          </cell>
          <cell r="AC131">
            <v>7943</v>
          </cell>
          <cell r="AD131">
            <v>7744</v>
          </cell>
          <cell r="AE131">
            <v>7610</v>
          </cell>
          <cell r="AF131">
            <v>7461</v>
          </cell>
          <cell r="AG131">
            <v>7300</v>
          </cell>
          <cell r="AH131">
            <v>7156</v>
          </cell>
          <cell r="AI131">
            <v>7033</v>
          </cell>
          <cell r="AJ131">
            <v>6928</v>
          </cell>
          <cell r="AK131">
            <v>6821</v>
          </cell>
          <cell r="AL131">
            <v>6714</v>
          </cell>
          <cell r="AM131">
            <v>6627</v>
          </cell>
          <cell r="AN131">
            <v>6545</v>
          </cell>
          <cell r="AO131">
            <v>6447</v>
          </cell>
          <cell r="AP131">
            <v>6341</v>
          </cell>
          <cell r="AQ131">
            <v>6237</v>
          </cell>
          <cell r="AR131">
            <v>6135</v>
          </cell>
          <cell r="AS131">
            <v>5894</v>
          </cell>
          <cell r="AT131">
            <v>5770</v>
          </cell>
          <cell r="AU131">
            <v>5656</v>
          </cell>
          <cell r="AV131">
            <v>5547</v>
          </cell>
          <cell r="AW131">
            <v>5440</v>
          </cell>
          <cell r="AX131">
            <v>5350</v>
          </cell>
          <cell r="AY131">
            <v>5284</v>
          </cell>
          <cell r="AZ131">
            <v>5185</v>
          </cell>
          <cell r="BA131">
            <v>5081</v>
          </cell>
          <cell r="BB131">
            <v>5025</v>
          </cell>
          <cell r="BC131">
            <v>4945</v>
          </cell>
          <cell r="BD131">
            <v>4739</v>
          </cell>
          <cell r="BE131">
            <v>4651</v>
          </cell>
          <cell r="BF131">
            <v>4575</v>
          </cell>
          <cell r="BG131">
            <v>4459</v>
          </cell>
          <cell r="BH131">
            <v>4400</v>
          </cell>
          <cell r="BI131">
            <v>4325</v>
          </cell>
          <cell r="BJ131">
            <v>4266</v>
          </cell>
          <cell r="BK131">
            <v>4187</v>
          </cell>
          <cell r="BL131">
            <v>4123</v>
          </cell>
          <cell r="BM131">
            <v>4048</v>
          </cell>
          <cell r="BN131">
            <v>3999</v>
          </cell>
          <cell r="BO131">
            <v>3914</v>
          </cell>
          <cell r="BP131">
            <v>3836</v>
          </cell>
          <cell r="BQ131">
            <v>3744</v>
          </cell>
          <cell r="BR131">
            <v>3641</v>
          </cell>
          <cell r="BS131">
            <v>3540</v>
          </cell>
          <cell r="BT131">
            <v>3471</v>
          </cell>
        </row>
        <row r="132">
          <cell r="I132">
            <v>13192</v>
          </cell>
          <cell r="J132">
            <v>13027</v>
          </cell>
          <cell r="K132">
            <v>12873</v>
          </cell>
          <cell r="L132">
            <v>12713</v>
          </cell>
          <cell r="M132">
            <v>13098</v>
          </cell>
          <cell r="N132">
            <v>12941</v>
          </cell>
          <cell r="O132">
            <v>12809</v>
          </cell>
          <cell r="P132">
            <v>12647</v>
          </cell>
          <cell r="Q132">
            <v>12496</v>
          </cell>
          <cell r="R132">
            <v>12350</v>
          </cell>
          <cell r="S132">
            <v>13734</v>
          </cell>
          <cell r="T132">
            <v>13529</v>
          </cell>
          <cell r="U132">
            <v>13354</v>
          </cell>
          <cell r="V132">
            <v>13131</v>
          </cell>
          <cell r="W132">
            <v>12959</v>
          </cell>
          <cell r="X132">
            <v>12794</v>
          </cell>
          <cell r="Y132">
            <v>12593</v>
          </cell>
          <cell r="Z132">
            <v>12398</v>
          </cell>
          <cell r="AA132">
            <v>12226</v>
          </cell>
          <cell r="AB132">
            <v>11578</v>
          </cell>
          <cell r="AC132">
            <v>11395</v>
          </cell>
          <cell r="AD132">
            <v>11193</v>
          </cell>
          <cell r="AE132">
            <v>10992</v>
          </cell>
          <cell r="AF132">
            <v>10795</v>
          </cell>
          <cell r="AG132">
            <v>10549</v>
          </cell>
          <cell r="AH132">
            <v>10335</v>
          </cell>
          <cell r="AI132">
            <v>10162</v>
          </cell>
          <cell r="AJ132">
            <v>9992</v>
          </cell>
          <cell r="AK132">
            <v>9817</v>
          </cell>
          <cell r="AL132">
            <v>9680</v>
          </cell>
          <cell r="AM132">
            <v>9554</v>
          </cell>
          <cell r="AN132">
            <v>9420</v>
          </cell>
          <cell r="AO132">
            <v>9274</v>
          </cell>
          <cell r="AP132">
            <v>9145</v>
          </cell>
          <cell r="AQ132">
            <v>8996</v>
          </cell>
          <cell r="AR132">
            <v>8832</v>
          </cell>
          <cell r="AS132">
            <v>8486</v>
          </cell>
          <cell r="AT132">
            <v>8309</v>
          </cell>
          <cell r="AU132">
            <v>8163</v>
          </cell>
          <cell r="AV132">
            <v>7988</v>
          </cell>
          <cell r="AW132">
            <v>7823</v>
          </cell>
          <cell r="AX132">
            <v>7683</v>
          </cell>
          <cell r="AY132">
            <v>7589</v>
          </cell>
          <cell r="AZ132">
            <v>7458</v>
          </cell>
          <cell r="BA132">
            <v>7285</v>
          </cell>
          <cell r="BB132">
            <v>7170</v>
          </cell>
          <cell r="BC132">
            <v>7062</v>
          </cell>
          <cell r="BD132">
            <v>6696</v>
          </cell>
          <cell r="BE132">
            <v>6571</v>
          </cell>
          <cell r="BF132">
            <v>6474</v>
          </cell>
          <cell r="BG132">
            <v>6319</v>
          </cell>
          <cell r="BH132">
            <v>6229</v>
          </cell>
          <cell r="BI132">
            <v>6118</v>
          </cell>
          <cell r="BJ132">
            <v>6020</v>
          </cell>
          <cell r="BK132">
            <v>5938</v>
          </cell>
          <cell r="BL132">
            <v>5831</v>
          </cell>
          <cell r="BM132">
            <v>5719</v>
          </cell>
          <cell r="BN132">
            <v>5630</v>
          </cell>
          <cell r="BO132">
            <v>5538</v>
          </cell>
          <cell r="BP132">
            <v>5431</v>
          </cell>
          <cell r="BQ132">
            <v>5325</v>
          </cell>
          <cell r="BR132">
            <v>5210</v>
          </cell>
          <cell r="BS132">
            <v>5110</v>
          </cell>
          <cell r="BT132">
            <v>5015</v>
          </cell>
        </row>
        <row r="133">
          <cell r="I133">
            <v>9367</v>
          </cell>
          <cell r="J133">
            <v>9267</v>
          </cell>
          <cell r="K133">
            <v>9190</v>
          </cell>
          <cell r="L133">
            <v>9106</v>
          </cell>
          <cell r="M133">
            <v>9369</v>
          </cell>
          <cell r="N133">
            <v>9270</v>
          </cell>
          <cell r="O133">
            <v>9199</v>
          </cell>
          <cell r="P133">
            <v>9119</v>
          </cell>
          <cell r="Q133">
            <v>9010</v>
          </cell>
          <cell r="R133">
            <v>8932</v>
          </cell>
          <cell r="S133">
            <v>9636</v>
          </cell>
          <cell r="T133">
            <v>9517</v>
          </cell>
          <cell r="U133">
            <v>9402</v>
          </cell>
          <cell r="V133">
            <v>9285</v>
          </cell>
          <cell r="W133">
            <v>9197</v>
          </cell>
          <cell r="X133">
            <v>9108</v>
          </cell>
          <cell r="Y133">
            <v>9000</v>
          </cell>
          <cell r="Z133">
            <v>8885</v>
          </cell>
          <cell r="AA133">
            <v>8772</v>
          </cell>
          <cell r="AB133">
            <v>8202</v>
          </cell>
          <cell r="AC133">
            <v>8086</v>
          </cell>
          <cell r="AD133">
            <v>8371</v>
          </cell>
          <cell r="AE133">
            <v>8242</v>
          </cell>
          <cell r="AF133">
            <v>8115</v>
          </cell>
          <cell r="AG133">
            <v>7990</v>
          </cell>
          <cell r="AH133">
            <v>7852</v>
          </cell>
          <cell r="AI133">
            <v>7735</v>
          </cell>
          <cell r="AJ133">
            <v>7603</v>
          </cell>
          <cell r="AK133">
            <v>7478</v>
          </cell>
          <cell r="AL133">
            <v>7375</v>
          </cell>
          <cell r="AM133">
            <v>7287</v>
          </cell>
          <cell r="AN133">
            <v>7203</v>
          </cell>
          <cell r="AO133">
            <v>7088</v>
          </cell>
          <cell r="AP133">
            <v>6997</v>
          </cell>
          <cell r="AQ133">
            <v>6896</v>
          </cell>
          <cell r="AR133">
            <v>6775</v>
          </cell>
          <cell r="AS133">
            <v>6524</v>
          </cell>
          <cell r="AT133">
            <v>6413</v>
          </cell>
          <cell r="AU133">
            <v>6301</v>
          </cell>
          <cell r="AV133">
            <v>6170</v>
          </cell>
          <cell r="AW133">
            <v>6055</v>
          </cell>
          <cell r="AX133">
            <v>5967</v>
          </cell>
          <cell r="AY133">
            <v>5898</v>
          </cell>
          <cell r="AZ133">
            <v>5794</v>
          </cell>
          <cell r="BA133">
            <v>5673</v>
          </cell>
          <cell r="BB133">
            <v>5577</v>
          </cell>
          <cell r="BC133">
            <v>5480</v>
          </cell>
          <cell r="BD133">
            <v>4411</v>
          </cell>
          <cell r="BE133">
            <v>4332</v>
          </cell>
          <cell r="BF133">
            <v>4261</v>
          </cell>
          <cell r="BG133">
            <v>4186</v>
          </cell>
          <cell r="BH133">
            <v>4100</v>
          </cell>
          <cell r="BI133">
            <v>4030</v>
          </cell>
          <cell r="BJ133">
            <v>3962</v>
          </cell>
          <cell r="BK133">
            <v>3896</v>
          </cell>
          <cell r="BL133">
            <v>3826</v>
          </cell>
          <cell r="BM133">
            <v>3757</v>
          </cell>
          <cell r="BN133">
            <v>3696</v>
          </cell>
          <cell r="BO133">
            <v>3630</v>
          </cell>
          <cell r="BP133">
            <v>3566</v>
          </cell>
          <cell r="BQ133">
            <v>3497</v>
          </cell>
          <cell r="BR133">
            <v>3432</v>
          </cell>
          <cell r="BS133">
            <v>3376</v>
          </cell>
          <cell r="BT133">
            <v>3306</v>
          </cell>
        </row>
        <row r="134">
          <cell r="I134">
            <v>0</v>
          </cell>
          <cell r="J134">
            <v>3</v>
          </cell>
          <cell r="K134">
            <v>5</v>
          </cell>
          <cell r="L134">
            <v>40</v>
          </cell>
          <cell r="M134">
            <v>2</v>
          </cell>
          <cell r="N134">
            <v>2</v>
          </cell>
          <cell r="O134">
            <v>1</v>
          </cell>
          <cell r="P134">
            <v>1</v>
          </cell>
          <cell r="Q134">
            <v>2</v>
          </cell>
          <cell r="R134">
            <v>3</v>
          </cell>
          <cell r="S134">
            <v>13</v>
          </cell>
          <cell r="T134">
            <v>4</v>
          </cell>
          <cell r="U134">
            <v>1</v>
          </cell>
          <cell r="V134">
            <v>2</v>
          </cell>
          <cell r="W134">
            <v>4</v>
          </cell>
          <cell r="X134">
            <v>1</v>
          </cell>
          <cell r="Y134">
            <v>5</v>
          </cell>
          <cell r="Z134">
            <v>6</v>
          </cell>
          <cell r="AA134">
            <v>0</v>
          </cell>
          <cell r="AB134">
            <v>0</v>
          </cell>
          <cell r="AC134">
            <v>0</v>
          </cell>
          <cell r="AD134">
            <v>16</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I135">
            <v>1</v>
          </cell>
          <cell r="J135">
            <v>1</v>
          </cell>
          <cell r="K135">
            <v>1</v>
          </cell>
          <cell r="L135">
            <v>1</v>
          </cell>
          <cell r="M135">
            <v>1</v>
          </cell>
          <cell r="N135">
            <v>1</v>
          </cell>
          <cell r="O135">
            <v>1</v>
          </cell>
          <cell r="P135">
            <v>1</v>
          </cell>
          <cell r="Q135">
            <v>1</v>
          </cell>
          <cell r="R135">
            <v>1</v>
          </cell>
          <cell r="S135">
            <v>1</v>
          </cell>
          <cell r="T135">
            <v>1</v>
          </cell>
          <cell r="U135">
            <v>1</v>
          </cell>
          <cell r="V135">
            <v>1</v>
          </cell>
          <cell r="W135">
            <v>1</v>
          </cell>
          <cell r="X135">
            <v>1</v>
          </cell>
          <cell r="Y135">
            <v>0</v>
          </cell>
          <cell r="Z135">
            <v>0</v>
          </cell>
          <cell r="AA135">
            <v>0</v>
          </cell>
          <cell r="AB135">
            <v>0</v>
          </cell>
          <cell r="AC135">
            <v>0</v>
          </cell>
          <cell r="AD135">
            <v>79</v>
          </cell>
          <cell r="AE135">
            <v>78</v>
          </cell>
          <cell r="AF135">
            <v>75</v>
          </cell>
          <cell r="AG135">
            <v>74</v>
          </cell>
          <cell r="AH135">
            <v>74</v>
          </cell>
          <cell r="AI135">
            <v>73</v>
          </cell>
          <cell r="AJ135">
            <v>70</v>
          </cell>
          <cell r="AK135">
            <v>70</v>
          </cell>
          <cell r="AL135">
            <v>69</v>
          </cell>
          <cell r="AM135">
            <v>69</v>
          </cell>
          <cell r="AN135">
            <v>69</v>
          </cell>
          <cell r="AO135">
            <v>68</v>
          </cell>
          <cell r="AP135">
            <v>68</v>
          </cell>
          <cell r="AQ135">
            <v>68</v>
          </cell>
          <cell r="AR135">
            <v>67</v>
          </cell>
          <cell r="AS135">
            <v>65</v>
          </cell>
          <cell r="AT135">
            <v>66</v>
          </cell>
          <cell r="AU135">
            <v>64</v>
          </cell>
          <cell r="AV135">
            <v>62</v>
          </cell>
          <cell r="AW135">
            <v>60</v>
          </cell>
          <cell r="AX135">
            <v>59</v>
          </cell>
          <cell r="AY135">
            <v>58</v>
          </cell>
          <cell r="AZ135">
            <v>57</v>
          </cell>
          <cell r="BA135">
            <v>57</v>
          </cell>
          <cell r="BB135">
            <v>56</v>
          </cell>
          <cell r="BC135">
            <v>54</v>
          </cell>
          <cell r="BD135">
            <v>13</v>
          </cell>
          <cell r="BE135">
            <v>13</v>
          </cell>
          <cell r="BF135">
            <v>13</v>
          </cell>
          <cell r="BG135">
            <v>13</v>
          </cell>
          <cell r="BH135">
            <v>13</v>
          </cell>
          <cell r="BI135">
            <v>12</v>
          </cell>
          <cell r="BJ135">
            <v>12</v>
          </cell>
          <cell r="BK135">
            <v>11</v>
          </cell>
          <cell r="BL135">
            <v>11</v>
          </cell>
          <cell r="BM135">
            <v>11</v>
          </cell>
          <cell r="BN135">
            <v>11</v>
          </cell>
          <cell r="BO135">
            <v>11</v>
          </cell>
          <cell r="BP135">
            <v>11</v>
          </cell>
          <cell r="BQ135">
            <v>11</v>
          </cell>
          <cell r="BR135">
            <v>11</v>
          </cell>
          <cell r="BS135">
            <v>11</v>
          </cell>
          <cell r="BT135">
            <v>10</v>
          </cell>
        </row>
        <row r="136">
          <cell r="I136">
            <v>137914</v>
          </cell>
          <cell r="J136">
            <v>135693</v>
          </cell>
          <cell r="K136">
            <v>133428</v>
          </cell>
          <cell r="L136">
            <v>131078</v>
          </cell>
          <cell r="M136">
            <v>137177</v>
          </cell>
          <cell r="N136">
            <v>135071</v>
          </cell>
          <cell r="O136">
            <v>133073</v>
          </cell>
          <cell r="P136">
            <v>131059</v>
          </cell>
          <cell r="Q136">
            <v>128869</v>
          </cell>
          <cell r="R136">
            <v>126154</v>
          </cell>
          <cell r="S136">
            <v>141641</v>
          </cell>
          <cell r="T136">
            <v>138667</v>
          </cell>
          <cell r="U136">
            <v>135619</v>
          </cell>
          <cell r="V136">
            <v>132913</v>
          </cell>
          <cell r="W136">
            <v>130449</v>
          </cell>
          <cell r="X136">
            <v>127968</v>
          </cell>
          <cell r="Y136">
            <v>125771</v>
          </cell>
          <cell r="Z136">
            <v>123668</v>
          </cell>
          <cell r="AA136">
            <v>121680</v>
          </cell>
          <cell r="AB136">
            <v>116185</v>
          </cell>
          <cell r="AC136">
            <v>114075</v>
          </cell>
          <cell r="AD136">
            <v>111897</v>
          </cell>
          <cell r="AE136">
            <v>109846</v>
          </cell>
          <cell r="AF136">
            <v>107653</v>
          </cell>
          <cell r="AG136">
            <v>105093</v>
          </cell>
          <cell r="AH136">
            <v>102760</v>
          </cell>
          <cell r="AI136">
            <v>100719</v>
          </cell>
          <cell r="AJ136">
            <v>98693</v>
          </cell>
          <cell r="AK136">
            <v>97025</v>
          </cell>
          <cell r="AL136">
            <v>95545</v>
          </cell>
          <cell r="AM136">
            <v>94263</v>
          </cell>
          <cell r="AN136">
            <v>92951</v>
          </cell>
          <cell r="AO136">
            <v>91480</v>
          </cell>
          <cell r="AP136">
            <v>90215</v>
          </cell>
          <cell r="AQ136">
            <v>88799</v>
          </cell>
          <cell r="AR136">
            <v>87345</v>
          </cell>
          <cell r="AS136">
            <v>84247</v>
          </cell>
          <cell r="AT136">
            <v>83267</v>
          </cell>
          <cell r="AU136">
            <v>81794</v>
          </cell>
          <cell r="AV136">
            <v>80310</v>
          </cell>
          <cell r="AW136">
            <v>78941</v>
          </cell>
          <cell r="AX136">
            <v>77763</v>
          </cell>
          <cell r="AY136">
            <v>76664</v>
          </cell>
          <cell r="AZ136">
            <v>75390</v>
          </cell>
          <cell r="BA136">
            <v>73854</v>
          </cell>
          <cell r="BB136">
            <v>72667</v>
          </cell>
          <cell r="BC136">
            <v>71505</v>
          </cell>
          <cell r="BD136">
            <v>68056</v>
          </cell>
          <cell r="BE136">
            <v>66936</v>
          </cell>
          <cell r="BF136">
            <v>65836</v>
          </cell>
          <cell r="BG136">
            <v>64300</v>
          </cell>
          <cell r="BH136">
            <v>63540</v>
          </cell>
          <cell r="BI136">
            <v>62464</v>
          </cell>
          <cell r="BJ136">
            <v>61497</v>
          </cell>
          <cell r="BK136">
            <v>60588</v>
          </cell>
          <cell r="BL136">
            <v>59650</v>
          </cell>
          <cell r="BM136">
            <v>58605</v>
          </cell>
          <cell r="BN136">
            <v>57661</v>
          </cell>
          <cell r="BO136">
            <v>56533</v>
          </cell>
          <cell r="BP136">
            <v>55404</v>
          </cell>
          <cell r="BQ136">
            <v>54233</v>
          </cell>
          <cell r="BR136">
            <v>53087</v>
          </cell>
          <cell r="BS136">
            <v>52005</v>
          </cell>
          <cell r="BT136">
            <v>50932</v>
          </cell>
        </row>
        <row r="137">
          <cell r="BF137" t="str">
            <v>OK</v>
          </cell>
          <cell r="BG137" t="str">
            <v>OK</v>
          </cell>
          <cell r="BH137" t="str">
            <v>OK</v>
          </cell>
          <cell r="BI137" t="str">
            <v>OK</v>
          </cell>
          <cell r="BJ137" t="str">
            <v>OK</v>
          </cell>
          <cell r="BK137" t="str">
            <v>OK</v>
          </cell>
          <cell r="BL137" t="str">
            <v>OK</v>
          </cell>
          <cell r="BM137" t="str">
            <v>OK</v>
          </cell>
          <cell r="BN137" t="str">
            <v>OK</v>
          </cell>
          <cell r="BO137" t="str">
            <v>OK</v>
          </cell>
          <cell r="BP137" t="str">
            <v>OK</v>
          </cell>
          <cell r="BQ137" t="str">
            <v>OK</v>
          </cell>
          <cell r="BR137" t="str">
            <v>OK</v>
          </cell>
          <cell r="BS137" t="str">
            <v>OK</v>
          </cell>
          <cell r="BT137" t="str">
            <v>OK</v>
          </cell>
        </row>
        <row r="140">
          <cell r="I140">
            <v>8.4269907333555688E-2</v>
          </cell>
          <cell r="J140">
            <v>8.4101611726470779E-2</v>
          </cell>
          <cell r="K140">
            <v>8.400785442335941E-2</v>
          </cell>
          <cell r="L140">
            <v>8.3690626954942865E-2</v>
          </cell>
          <cell r="M140">
            <v>8.3774976854720545E-2</v>
          </cell>
          <cell r="N140">
            <v>8.366710840965122E-2</v>
          </cell>
          <cell r="O140">
            <v>8.3630789115748505E-2</v>
          </cell>
          <cell r="P140">
            <v>8.3611198010056537E-2</v>
          </cell>
          <cell r="Q140">
            <v>8.3689638314877898E-2</v>
          </cell>
          <cell r="R140">
            <v>8.3398069026745084E-2</v>
          </cell>
          <cell r="S140">
            <v>8.1078218877302474E-2</v>
          </cell>
          <cell r="T140">
            <v>8.1107978105821862E-2</v>
          </cell>
          <cell r="U140">
            <v>8.1212809414610052E-2</v>
          </cell>
          <cell r="V140">
            <v>8.1007877333293205E-2</v>
          </cell>
          <cell r="W140">
            <v>8.0905181335234458E-2</v>
          </cell>
          <cell r="X140">
            <v>8.0699862465616404E-2</v>
          </cell>
          <cell r="Y140">
            <v>8.0734032487616389E-2</v>
          </cell>
          <cell r="Z140">
            <v>8.0813144871753409E-2</v>
          </cell>
          <cell r="AA140">
            <v>8.0867850098619326E-2</v>
          </cell>
          <cell r="AB140">
            <v>8.2239531781211003E-2</v>
          </cell>
          <cell r="AC140">
            <v>8.2340565417488493E-2</v>
          </cell>
          <cell r="AD140">
            <v>8.6204277147734071E-2</v>
          </cell>
          <cell r="AE140">
            <v>8.6220708992589629E-2</v>
          </cell>
          <cell r="AF140">
            <v>8.6379385618607932E-2</v>
          </cell>
          <cell r="AG140">
            <v>8.67612495599136E-2</v>
          </cell>
          <cell r="AH140">
            <v>8.7135072012456211E-2</v>
          </cell>
          <cell r="AI140">
            <v>8.7421439847496507E-2</v>
          </cell>
          <cell r="AJ140">
            <v>8.746314328270495E-2</v>
          </cell>
          <cell r="AK140">
            <v>8.7297088379283697E-2</v>
          </cell>
          <cell r="AL140">
            <v>8.727824585273955E-2</v>
          </cell>
          <cell r="AM140">
            <v>8.7414998461750631E-2</v>
          </cell>
          <cell r="AN140">
            <v>8.7314821787823696E-2</v>
          </cell>
          <cell r="AO140">
            <v>8.714473108876257E-2</v>
          </cell>
          <cell r="AP140">
            <v>8.6992185335032973E-2</v>
          </cell>
          <cell r="AQ140">
            <v>8.6994222907915628E-2</v>
          </cell>
          <cell r="AR140">
            <v>8.6736504665407291E-2</v>
          </cell>
          <cell r="AS140">
            <v>8.7089154509952874E-2</v>
          </cell>
          <cell r="AT140">
            <v>8.805409105648096E-2</v>
          </cell>
          <cell r="AU140">
            <v>8.8148274934591778E-2</v>
          </cell>
          <cell r="AV140">
            <v>8.8071224006972981E-2</v>
          </cell>
          <cell r="AW140">
            <v>8.8192447524100284E-2</v>
          </cell>
          <cell r="AX140">
            <v>8.7998148219590289E-2</v>
          </cell>
          <cell r="AY140">
            <v>8.762913492643222E-2</v>
          </cell>
          <cell r="AZ140">
            <v>8.7465181058495822E-2</v>
          </cell>
          <cell r="BA140">
            <v>8.6887643187911284E-2</v>
          </cell>
          <cell r="BB140">
            <v>8.6600520181100094E-2</v>
          </cell>
          <cell r="BC140">
            <v>8.6385567442836167E-2</v>
          </cell>
          <cell r="BD140">
            <v>8.2975784647936993E-2</v>
          </cell>
          <cell r="BE140">
            <v>8.2631170072905463E-2</v>
          </cell>
          <cell r="BF140">
            <v>8.2508050306823011E-2</v>
          </cell>
          <cell r="BG140">
            <v>8.1881804043545878E-2</v>
          </cell>
          <cell r="BH140">
            <v>8.2074283915643684E-2</v>
          </cell>
          <cell r="BI140">
            <v>8.1775102459016397E-2</v>
          </cell>
          <cell r="BJ140">
            <v>8.1597476299656899E-2</v>
          </cell>
          <cell r="BK140">
            <v>8.1418762791311813E-2</v>
          </cell>
          <cell r="BL140">
            <v>8.1156747694886844E-2</v>
          </cell>
          <cell r="BM140">
            <v>8.0795153997099217E-2</v>
          </cell>
          <cell r="BN140">
            <v>8.0557048958568189E-2</v>
          </cell>
          <cell r="BO140">
            <v>8.0307077282295303E-2</v>
          </cell>
          <cell r="BP140">
            <v>7.9885928813804061E-2</v>
          </cell>
          <cell r="BQ140">
            <v>7.9582541994726461E-2</v>
          </cell>
          <cell r="BR140">
            <v>7.9529828394898944E-2</v>
          </cell>
          <cell r="BS140">
            <v>7.9261609460628782E-2</v>
          </cell>
          <cell r="BT140">
            <v>7.9085839943454014E-2</v>
          </cell>
        </row>
        <row r="141">
          <cell r="I141">
            <v>0.23925054744260915</v>
          </cell>
          <cell r="J141">
            <v>0.23895853139071285</v>
          </cell>
          <cell r="K141">
            <v>0.23849566807566627</v>
          </cell>
          <cell r="L141">
            <v>0.23819405239628313</v>
          </cell>
          <cell r="M141">
            <v>0.2389832114713108</v>
          </cell>
          <cell r="N141">
            <v>0.23911868572824663</v>
          </cell>
          <cell r="O141">
            <v>0.23911687569980386</v>
          </cell>
          <cell r="P141">
            <v>0.23913657207822431</v>
          </cell>
          <cell r="Q141">
            <v>0.23931279050819049</v>
          </cell>
          <cell r="R141">
            <v>0.23931861058706025</v>
          </cell>
          <cell r="S141">
            <v>0.23933747996695873</v>
          </cell>
          <cell r="T141">
            <v>0.239097982937541</v>
          </cell>
          <cell r="U141">
            <v>0.23898568784609825</v>
          </cell>
          <cell r="V141">
            <v>0.2389758714346979</v>
          </cell>
          <cell r="W141">
            <v>0.23889029429125558</v>
          </cell>
          <cell r="X141">
            <v>0.23866122780695173</v>
          </cell>
          <cell r="Y141">
            <v>0.23861621518474052</v>
          </cell>
          <cell r="Z141">
            <v>0.23896238315489859</v>
          </cell>
          <cell r="AA141">
            <v>0.23903681788297174</v>
          </cell>
          <cell r="AB141">
            <v>0.24289710375693938</v>
          </cell>
          <cell r="AC141">
            <v>0.24292789831251368</v>
          </cell>
          <cell r="AD141">
            <v>0.23048875304967961</v>
          </cell>
          <cell r="AE141">
            <v>0.23066839029186315</v>
          </cell>
          <cell r="AF141">
            <v>0.23087141092212943</v>
          </cell>
          <cell r="AG141">
            <v>0.23138553471686982</v>
          </cell>
          <cell r="AH141">
            <v>0.23175360062281042</v>
          </cell>
          <cell r="AI141">
            <v>0.23144590395059522</v>
          </cell>
          <cell r="AJ141">
            <v>0.2313841913813543</v>
          </cell>
          <cell r="AK141">
            <v>0.231857768616336</v>
          </cell>
          <cell r="AL141">
            <v>0.23198492856769062</v>
          </cell>
          <cell r="AM141">
            <v>0.23208469919268429</v>
          </cell>
          <cell r="AN141">
            <v>0.23231595141526182</v>
          </cell>
          <cell r="AO141">
            <v>0.23268473983384347</v>
          </cell>
          <cell r="AP141">
            <v>0.23279942359917974</v>
          </cell>
          <cell r="AQ141">
            <v>0.23250261827272831</v>
          </cell>
          <cell r="AR141">
            <v>0.23275516629457896</v>
          </cell>
          <cell r="AS141">
            <v>0.23305280900210096</v>
          </cell>
          <cell r="AT141">
            <v>0.23513516759340436</v>
          </cell>
          <cell r="AU141">
            <v>0.23546959434677361</v>
          </cell>
          <cell r="AV141">
            <v>0.23598555597061388</v>
          </cell>
          <cell r="AW141">
            <v>0.23640440328853193</v>
          </cell>
          <cell r="AX141">
            <v>0.23653922816763756</v>
          </cell>
          <cell r="AY141">
            <v>0.23683867264948347</v>
          </cell>
          <cell r="AZ141">
            <v>0.23704735376044569</v>
          </cell>
          <cell r="BA141">
            <v>0.23729249600563274</v>
          </cell>
          <cell r="BB141">
            <v>0.237095242682373</v>
          </cell>
          <cell r="BC141">
            <v>0.23707433046640095</v>
          </cell>
          <cell r="BD141">
            <v>0.24352004231809099</v>
          </cell>
          <cell r="BE141">
            <v>0.24336679813553244</v>
          </cell>
          <cell r="BF141">
            <v>0.24325596937845556</v>
          </cell>
          <cell r="BG141">
            <v>0.2423950233281493</v>
          </cell>
          <cell r="BH141">
            <v>0.24315391879131257</v>
          </cell>
          <cell r="BI141">
            <v>0.24332415471311475</v>
          </cell>
          <cell r="BJ141">
            <v>0.24367042294746086</v>
          </cell>
          <cell r="BK141">
            <v>0.24321647851059616</v>
          </cell>
          <cell r="BL141">
            <v>0.24323554065381392</v>
          </cell>
          <cell r="BM141">
            <v>0.24383585018343146</v>
          </cell>
          <cell r="BN141">
            <v>0.24389101819253914</v>
          </cell>
          <cell r="BO141">
            <v>0.24383988113137459</v>
          </cell>
          <cell r="BP141">
            <v>0.24326763410584074</v>
          </cell>
          <cell r="BQ141">
            <v>0.24306234211642358</v>
          </cell>
          <cell r="BR141">
            <v>0.24326106203025222</v>
          </cell>
          <cell r="BS141">
            <v>0.24363042015190847</v>
          </cell>
          <cell r="BT141">
            <v>0.24357967486059845</v>
          </cell>
        </row>
        <row r="142">
          <cell r="I142">
            <v>0.35776643415461812</v>
          </cell>
          <cell r="J142">
            <v>0.3571149580302595</v>
          </cell>
          <cell r="K142">
            <v>0.35637197589711306</v>
          </cell>
          <cell r="L142">
            <v>0.35497184882283833</v>
          </cell>
          <cell r="M142">
            <v>0.35760367991718728</v>
          </cell>
          <cell r="N142">
            <v>0.35701964152186627</v>
          </cell>
          <cell r="O142">
            <v>0.35610529558963877</v>
          </cell>
          <cell r="P142">
            <v>0.35535903676969915</v>
          </cell>
          <cell r="Q142">
            <v>0.35412705926173088</v>
          </cell>
          <cell r="R142">
            <v>0.3526007895112323</v>
          </cell>
          <cell r="S142">
            <v>0.35794014444970029</v>
          </cell>
          <cell r="T142">
            <v>0.35716500681488744</v>
          </cell>
          <cell r="U142">
            <v>0.35569499848841241</v>
          </cell>
          <cell r="V142">
            <v>0.35505180080202842</v>
          </cell>
          <cell r="W142">
            <v>0.35425338638088449</v>
          </cell>
          <cell r="X142">
            <v>0.35342429357339333</v>
          </cell>
          <cell r="Y142">
            <v>0.35275222428063702</v>
          </cell>
          <cell r="Z142">
            <v>0.35208784810945437</v>
          </cell>
          <cell r="AA142">
            <v>0.35185733070348457</v>
          </cell>
          <cell r="AB142">
            <v>0.35075095752463742</v>
          </cell>
          <cell r="AC142">
            <v>0.35046241507779968</v>
          </cell>
          <cell r="AD142">
            <v>0.35212740287943378</v>
          </cell>
          <cell r="AE142">
            <v>0.35187444240117982</v>
          </cell>
          <cell r="AF142">
            <v>0.35115602909347626</v>
          </cell>
          <cell r="AG142">
            <v>0.34982348967105326</v>
          </cell>
          <cell r="AH142">
            <v>0.34836512261580382</v>
          </cell>
          <cell r="AI142">
            <v>0.34741210695102215</v>
          </cell>
          <cell r="AJ142">
            <v>0.34657979795932842</v>
          </cell>
          <cell r="AK142">
            <v>0.3462097397577944</v>
          </cell>
          <cell r="AL142">
            <v>0.34592077031765139</v>
          </cell>
          <cell r="AM142">
            <v>0.34552263348291484</v>
          </cell>
          <cell r="AN142">
            <v>0.3452141450871965</v>
          </cell>
          <cell r="AO142">
            <v>0.34469829470922608</v>
          </cell>
          <cell r="AP142">
            <v>0.34469877514825692</v>
          </cell>
          <cell r="AQ142">
            <v>0.34475613464115584</v>
          </cell>
          <cell r="AR142">
            <v>0.34505695803995651</v>
          </cell>
          <cell r="AS142">
            <v>0.34547224233503865</v>
          </cell>
          <cell r="AT142">
            <v>0.34501062846025438</v>
          </cell>
          <cell r="AU142">
            <v>0.34484191994522828</v>
          </cell>
          <cell r="AV142">
            <v>0.34497571908853192</v>
          </cell>
          <cell r="AW142">
            <v>0.34534652461965265</v>
          </cell>
          <cell r="AX142">
            <v>0.34570425523706649</v>
          </cell>
          <cell r="AY142">
            <v>0.34531201085255137</v>
          </cell>
          <cell r="AZ142">
            <v>0.34574877304682317</v>
          </cell>
          <cell r="BA142">
            <v>0.34639965337016276</v>
          </cell>
          <cell r="BB142">
            <v>0.34667730881968434</v>
          </cell>
          <cell r="BC142">
            <v>0.34691280330046848</v>
          </cell>
          <cell r="BD142">
            <v>0.35464911249559189</v>
          </cell>
          <cell r="BE142">
            <v>0.35566810087247519</v>
          </cell>
          <cell r="BF142">
            <v>0.35586912935172244</v>
          </cell>
          <cell r="BG142">
            <v>0.35706065318818042</v>
          </cell>
          <cell r="BH142">
            <v>0.35701920050361979</v>
          </cell>
          <cell r="BI142">
            <v>0.35721375512295084</v>
          </cell>
          <cell r="BJ142">
            <v>0.35725319934305738</v>
          </cell>
          <cell r="BK142">
            <v>0.35810721595035322</v>
          </cell>
          <cell r="BL142">
            <v>0.35855825649622802</v>
          </cell>
          <cell r="BM142">
            <v>0.35846770753348689</v>
          </cell>
          <cell r="BN142">
            <v>0.35837047571148611</v>
          </cell>
          <cell r="BO142">
            <v>0.35848088726938249</v>
          </cell>
          <cell r="BP142">
            <v>0.35907154718070899</v>
          </cell>
          <cell r="BQ142">
            <v>0.35944904394003652</v>
          </cell>
          <cell r="BR142">
            <v>0.35982443912822348</v>
          </cell>
          <cell r="BS142">
            <v>0.35975386982020957</v>
          </cell>
          <cell r="BT142">
            <v>0.35963637791565223</v>
          </cell>
        </row>
        <row r="143">
          <cell r="I143">
            <v>8.3921864350247261E-2</v>
          </cell>
          <cell r="J143">
            <v>8.407950299573301E-2</v>
          </cell>
          <cell r="K143">
            <v>8.4075306532362018E-2</v>
          </cell>
          <cell r="L143">
            <v>8.4407757213262338E-2</v>
          </cell>
          <cell r="M143">
            <v>8.4620599663208854E-2</v>
          </cell>
          <cell r="N143">
            <v>8.4466687890072625E-2</v>
          </cell>
          <cell r="O143">
            <v>8.4359712338340609E-2</v>
          </cell>
          <cell r="P143">
            <v>8.4305541778893475E-2</v>
          </cell>
          <cell r="Q143">
            <v>8.4201786310128895E-2</v>
          </cell>
          <cell r="R143">
            <v>8.4008434136055937E-2</v>
          </cell>
          <cell r="S143">
            <v>8.5723766423563802E-2</v>
          </cell>
          <cell r="T143">
            <v>8.5564698161783262E-2</v>
          </cell>
          <cell r="U143">
            <v>8.5408386730472866E-2</v>
          </cell>
          <cell r="V143">
            <v>8.5266302017108941E-2</v>
          </cell>
          <cell r="W143">
            <v>8.5083059279871823E-2</v>
          </cell>
          <cell r="X143">
            <v>8.4911852963240816E-2</v>
          </cell>
          <cell r="Y143">
            <v>8.4971893361744752E-2</v>
          </cell>
          <cell r="Z143">
            <v>8.4872400297570913E-2</v>
          </cell>
          <cell r="AA143">
            <v>8.4705785667324132E-2</v>
          </cell>
          <cell r="AB143">
            <v>8.4107242759392353E-2</v>
          </cell>
          <cell r="AC143">
            <v>8.3865877712031564E-2</v>
          </cell>
          <cell r="AD143">
            <v>8.6284708258487719E-2</v>
          </cell>
          <cell r="AE143">
            <v>8.6147879758935231E-2</v>
          </cell>
          <cell r="AF143">
            <v>8.5933508587777402E-2</v>
          </cell>
          <cell r="AG143">
            <v>8.5457642278743584E-2</v>
          </cell>
          <cell r="AH143">
            <v>8.5402880498248346E-2</v>
          </cell>
          <cell r="AI143">
            <v>8.5475431646461944E-2</v>
          </cell>
          <cell r="AJ143">
            <v>8.538599495404943E-2</v>
          </cell>
          <cell r="AK143">
            <v>8.5359443442411753E-2</v>
          </cell>
          <cell r="AL143">
            <v>8.5321052907007172E-2</v>
          </cell>
          <cell r="AM143">
            <v>8.5282666581797742E-2</v>
          </cell>
          <cell r="AN143">
            <v>8.5163150477133118E-2</v>
          </cell>
          <cell r="AO143">
            <v>8.5395714910362922E-2</v>
          </cell>
          <cell r="AP143">
            <v>8.5540098653217309E-2</v>
          </cell>
          <cell r="AQ143">
            <v>8.5777992995416621E-2</v>
          </cell>
          <cell r="AR143">
            <v>8.5763352223939548E-2</v>
          </cell>
          <cell r="AS143">
            <v>8.5486723562856831E-2</v>
          </cell>
          <cell r="AT143">
            <v>8.4907586438805291E-2</v>
          </cell>
          <cell r="AU143">
            <v>8.4773944299092838E-2</v>
          </cell>
          <cell r="AV143">
            <v>8.4833769144564808E-2</v>
          </cell>
          <cell r="AW143">
            <v>8.4582156293941044E-2</v>
          </cell>
          <cell r="AX143">
            <v>8.4667515399354451E-2</v>
          </cell>
          <cell r="AY143">
            <v>8.4615986643013674E-2</v>
          </cell>
          <cell r="AZ143">
            <v>8.4427642923464649E-2</v>
          </cell>
          <cell r="BA143">
            <v>8.4396241232702354E-2</v>
          </cell>
          <cell r="BB143">
            <v>8.4288604180714766E-2</v>
          </cell>
          <cell r="BC143">
            <v>8.4315782113138935E-2</v>
          </cell>
          <cell r="BD143">
            <v>8.58263782767133E-2</v>
          </cell>
          <cell r="BE143">
            <v>8.5768495279072543E-2</v>
          </cell>
          <cell r="BF143">
            <v>8.5621848228932498E-2</v>
          </cell>
          <cell r="BG143">
            <v>8.5738724727838264E-2</v>
          </cell>
          <cell r="BH143">
            <v>8.574126534466478E-2</v>
          </cell>
          <cell r="BI143">
            <v>8.5793417008196718E-2</v>
          </cell>
          <cell r="BJ143">
            <v>8.5597671431126718E-2</v>
          </cell>
          <cell r="BK143">
            <v>8.566052683699743E-2</v>
          </cell>
          <cell r="BL143">
            <v>8.5850796311818939E-2</v>
          </cell>
          <cell r="BM143">
            <v>8.5948297926798048E-2</v>
          </cell>
          <cell r="BN143">
            <v>8.5898614314701444E-2</v>
          </cell>
          <cell r="BO143">
            <v>8.5772911396883242E-2</v>
          </cell>
          <cell r="BP143">
            <v>8.5950472890044038E-2</v>
          </cell>
          <cell r="BQ143">
            <v>8.5999299319602457E-2</v>
          </cell>
          <cell r="BR143">
            <v>8.5802550530261645E-2</v>
          </cell>
          <cell r="BS143">
            <v>8.5895586962792037E-2</v>
          </cell>
          <cell r="BT143">
            <v>8.5977381606848341E-2</v>
          </cell>
        </row>
        <row r="144">
          <cell r="I144">
            <v>7.121104456400365E-2</v>
          </cell>
          <cell r="J144">
            <v>7.1418569859904343E-2</v>
          </cell>
          <cell r="K144">
            <v>7.1649129118325994E-2</v>
          </cell>
          <cell r="L144">
            <v>7.1964784326889339E-2</v>
          </cell>
          <cell r="M144">
            <v>7.1214562207950319E-2</v>
          </cell>
          <cell r="N144">
            <v>7.1266222949411789E-2</v>
          </cell>
          <cell r="O144">
            <v>7.138938777963974E-2</v>
          </cell>
          <cell r="P144">
            <v>7.1494517736286706E-2</v>
          </cell>
          <cell r="Q144">
            <v>7.1762797880017687E-2</v>
          </cell>
          <cell r="R144">
            <v>7.194381470266499E-2</v>
          </cell>
          <cell r="S144">
            <v>7.0826949823850432E-2</v>
          </cell>
          <cell r="T144">
            <v>7.083156050105649E-2</v>
          </cell>
          <cell r="U144">
            <v>7.08897720820829E-2</v>
          </cell>
          <cell r="V144">
            <v>7.1023902853746435E-2</v>
          </cell>
          <cell r="W144">
            <v>7.0985595903379869E-2</v>
          </cell>
          <cell r="X144">
            <v>7.1134971242810707E-2</v>
          </cell>
          <cell r="Y144">
            <v>7.1200833260449542E-2</v>
          </cell>
          <cell r="Z144">
            <v>7.1117831613675325E-2</v>
          </cell>
          <cell r="AA144">
            <v>7.0964825772518086E-2</v>
          </cell>
          <cell r="AB144">
            <v>6.975943538322503E-2</v>
          </cell>
          <cell r="AC144">
            <v>6.9629629629629625E-2</v>
          </cell>
          <cell r="AD144">
            <v>6.9206502408464932E-2</v>
          </cell>
          <cell r="AE144">
            <v>6.9278808513737411E-2</v>
          </cell>
          <cell r="AF144">
            <v>6.9306010979721888E-2</v>
          </cell>
          <cell r="AG144">
            <v>6.9462285784971406E-2</v>
          </cell>
          <cell r="AH144">
            <v>6.9637991436356558E-2</v>
          </cell>
          <cell r="AI144">
            <v>6.9827937132020776E-2</v>
          </cell>
          <cell r="AJ144">
            <v>7.019748107768535E-2</v>
          </cell>
          <cell r="AK144">
            <v>7.0301468693635655E-2</v>
          </cell>
          <cell r="AL144">
            <v>7.0270553142498304E-2</v>
          </cell>
          <cell r="AM144">
            <v>7.0303300340536584E-2</v>
          </cell>
          <cell r="AN144">
            <v>7.0413443642349194E-2</v>
          </cell>
          <cell r="AO144">
            <v>7.0474420638390906E-2</v>
          </cell>
          <cell r="AP144">
            <v>7.0287646178573401E-2</v>
          </cell>
          <cell r="AQ144">
            <v>7.0237277446818097E-2</v>
          </cell>
          <cell r="AR144">
            <v>7.0238708569465916E-2</v>
          </cell>
          <cell r="AS144">
            <v>6.9960948164326325E-2</v>
          </cell>
          <cell r="AT144">
            <v>6.9295158946521426E-2</v>
          </cell>
          <cell r="AU144">
            <v>6.9149326356456459E-2</v>
          </cell>
          <cell r="AV144">
            <v>6.9069854314531193E-2</v>
          </cell>
          <cell r="AW144">
            <v>6.8912225586197293E-2</v>
          </cell>
          <cell r="AX144">
            <v>6.8798786055064745E-2</v>
          </cell>
          <cell r="AY144">
            <v>6.8924136491704063E-2</v>
          </cell>
          <cell r="AZ144">
            <v>6.8775699694919756E-2</v>
          </cell>
          <cell r="BA144">
            <v>6.8797898556611697E-2</v>
          </cell>
          <cell r="BB144">
            <v>6.9151058940096599E-2</v>
          </cell>
          <cell r="BC144">
            <v>6.9156003076707925E-2</v>
          </cell>
          <cell r="BD144">
            <v>6.9633830962736565E-2</v>
          </cell>
          <cell r="BE144">
            <v>6.9484283494681484E-2</v>
          </cell>
          <cell r="BF144">
            <v>6.949085606658971E-2</v>
          </cell>
          <cell r="BG144">
            <v>6.934681181959565E-2</v>
          </cell>
          <cell r="BH144">
            <v>6.9247717972930431E-2</v>
          </cell>
          <cell r="BI144">
            <v>6.9239882172131145E-2</v>
          </cell>
          <cell r="BJ144">
            <v>6.9369237523781643E-2</v>
          </cell>
          <cell r="BK144">
            <v>6.9106093615897535E-2</v>
          </cell>
          <cell r="BL144">
            <v>6.9119865884325227E-2</v>
          </cell>
          <cell r="BM144">
            <v>6.907260472655917E-2</v>
          </cell>
          <cell r="BN144">
            <v>6.9353635906418548E-2</v>
          </cell>
          <cell r="BO144">
            <v>6.9233898784780576E-2</v>
          </cell>
          <cell r="BP144">
            <v>6.9236878203739805E-2</v>
          </cell>
          <cell r="BQ144">
            <v>6.9035458115907292E-2</v>
          </cell>
          <cell r="BR144">
            <v>6.8585529413980828E-2</v>
          </cell>
          <cell r="BS144">
            <v>6.807037784828382E-2</v>
          </cell>
          <cell r="BT144">
            <v>6.8149689782455045E-2</v>
          </cell>
        </row>
        <row r="145">
          <cell r="I145">
            <v>9.5653813245935873E-2</v>
          </cell>
          <cell r="J145">
            <v>9.6003478440302742E-2</v>
          </cell>
          <cell r="K145">
            <v>9.6478999910063853E-2</v>
          </cell>
          <cell r="L145">
            <v>9.6988052915058215E-2</v>
          </cell>
          <cell r="M145">
            <v>9.5482478841205157E-2</v>
          </cell>
          <cell r="N145">
            <v>9.5808870890124451E-2</v>
          </cell>
          <cell r="O145">
            <v>9.625543874414795E-2</v>
          </cell>
          <cell r="P145">
            <v>9.6498523565722305E-2</v>
          </cell>
          <cell r="Q145">
            <v>9.6966687100854362E-2</v>
          </cell>
          <cell r="R145">
            <v>9.7896222077777956E-2</v>
          </cell>
          <cell r="S145">
            <v>9.6963449848560798E-2</v>
          </cell>
          <cell r="T145">
            <v>9.7564669315698765E-2</v>
          </cell>
          <cell r="U145">
            <v>9.8467028956119723E-2</v>
          </cell>
          <cell r="V145">
            <v>9.8793947920820385E-2</v>
          </cell>
          <cell r="W145">
            <v>9.9341505109276418E-2</v>
          </cell>
          <cell r="X145">
            <v>9.9978119529882475E-2</v>
          </cell>
          <cell r="Y145">
            <v>0.10012642023995992</v>
          </cell>
          <cell r="Z145">
            <v>0.10025228838503089</v>
          </cell>
          <cell r="AA145">
            <v>0.1004766600920447</v>
          </cell>
          <cell r="AB145">
            <v>9.9651417997159708E-2</v>
          </cell>
          <cell r="AC145">
            <v>9.9890422967346043E-2</v>
          </cell>
          <cell r="AD145">
            <v>0.10002949140727634</v>
          </cell>
          <cell r="AE145">
            <v>0.10006736704113031</v>
          </cell>
          <cell r="AF145">
            <v>0.10027588641282639</v>
          </cell>
          <cell r="AG145">
            <v>0.10037776065009087</v>
          </cell>
          <cell r="AH145">
            <v>0.1005741533670689</v>
          </cell>
          <cell r="AI145">
            <v>0.10089456805567966</v>
          </cell>
          <cell r="AJ145">
            <v>0.10124324926793186</v>
          </cell>
          <cell r="AK145">
            <v>0.10118010821953105</v>
          </cell>
          <cell r="AL145">
            <v>0.10131351719085248</v>
          </cell>
          <cell r="AM145">
            <v>0.10135472030383078</v>
          </cell>
          <cell r="AN145">
            <v>0.10134371873352627</v>
          </cell>
          <cell r="AO145">
            <v>0.10137735024048973</v>
          </cell>
          <cell r="AP145">
            <v>0.10136895194812393</v>
          </cell>
          <cell r="AQ145">
            <v>0.10130744715593644</v>
          </cell>
          <cell r="AR145">
            <v>0.10111626309462476</v>
          </cell>
          <cell r="AS145">
            <v>0.10072762234857027</v>
          </cell>
          <cell r="AT145">
            <v>9.9787430794912757E-2</v>
          </cell>
          <cell r="AU145">
            <v>9.9799496295571805E-2</v>
          </cell>
          <cell r="AV145">
            <v>9.9464574772755568E-2</v>
          </cell>
          <cell r="AW145">
            <v>9.909932734573923E-2</v>
          </cell>
          <cell r="AX145">
            <v>9.8800200609544378E-2</v>
          </cell>
          <cell r="AY145">
            <v>9.899039966607534E-2</v>
          </cell>
          <cell r="AZ145">
            <v>9.8925586947871069E-2</v>
          </cell>
          <cell r="BA145">
            <v>9.8640561107049038E-2</v>
          </cell>
          <cell r="BB145">
            <v>9.8669272159302018E-2</v>
          </cell>
          <cell r="BC145">
            <v>9.8762324312985109E-2</v>
          </cell>
          <cell r="BD145">
            <v>9.8389561537557305E-2</v>
          </cell>
          <cell r="BE145">
            <v>9.8168399665351971E-2</v>
          </cell>
          <cell r="BF145">
            <v>9.833525730603318E-2</v>
          </cell>
          <cell r="BG145">
            <v>9.8273716951788492E-2</v>
          </cell>
          <cell r="BH145">
            <v>9.8032735284859937E-2</v>
          </cell>
          <cell r="BI145">
            <v>9.7944415983606564E-2</v>
          </cell>
          <cell r="BJ145">
            <v>9.7890954030277894E-2</v>
          </cell>
          <cell r="BK145">
            <v>9.8006205849343109E-2</v>
          </cell>
          <cell r="BL145">
            <v>9.7753562447611062E-2</v>
          </cell>
          <cell r="BM145">
            <v>9.758553024485965E-2</v>
          </cell>
          <cell r="BN145">
            <v>9.7639652451396955E-2</v>
          </cell>
          <cell r="BO145">
            <v>9.7960483257566372E-2</v>
          </cell>
          <cell r="BP145">
            <v>9.8025413327557584E-2</v>
          </cell>
          <cell r="BQ145">
            <v>9.8187450445300833E-2</v>
          </cell>
          <cell r="BR145">
            <v>9.814078776348259E-2</v>
          </cell>
          <cell r="BS145">
            <v>9.8259782713200655E-2</v>
          </cell>
          <cell r="BT145">
            <v>9.8464619492656877E-2</v>
          </cell>
        </row>
        <row r="146">
          <cell r="I146">
            <v>6.7919138013544669E-2</v>
          </cell>
          <cell r="J146">
            <v>6.829386924896641E-2</v>
          </cell>
          <cell r="K146">
            <v>6.8876097970440989E-2</v>
          </cell>
          <cell r="L146">
            <v>6.9470086513373719E-2</v>
          </cell>
          <cell r="M146">
            <v>6.829862148902513E-2</v>
          </cell>
          <cell r="N146">
            <v>6.8630572069504181E-2</v>
          </cell>
          <cell r="O146">
            <v>6.9127471387884845E-2</v>
          </cell>
          <cell r="P146">
            <v>6.9579349758505715E-2</v>
          </cell>
          <cell r="Q146">
            <v>6.9915961169870172E-2</v>
          </cell>
          <cell r="R146">
            <v>7.0802352680057704E-2</v>
          </cell>
          <cell r="S146">
            <v>6.8031149172908978E-2</v>
          </cell>
          <cell r="T146">
            <v>6.8632046557580387E-2</v>
          </cell>
          <cell r="U146">
            <v>6.9326569286014494E-2</v>
          </cell>
          <cell r="V146">
            <v>6.9857726482736832E-2</v>
          </cell>
          <cell r="W146">
            <v>7.0502648544641972E-2</v>
          </cell>
          <cell r="X146">
            <v>7.1174043510877721E-2</v>
          </cell>
          <cell r="Y146">
            <v>7.1558626392411603E-2</v>
          </cell>
          <cell r="Z146">
            <v>7.1845586570495196E-2</v>
          </cell>
          <cell r="AA146">
            <v>7.2090729783037474E-2</v>
          </cell>
          <cell r="AB146">
            <v>7.0594310797435125E-2</v>
          </cell>
          <cell r="AC146">
            <v>7.088319088319088E-2</v>
          </cell>
          <cell r="AD146">
            <v>7.4809869790968486E-2</v>
          </cell>
          <cell r="AE146">
            <v>7.5032317972434134E-2</v>
          </cell>
          <cell r="AF146">
            <v>7.5381085524787977E-2</v>
          </cell>
          <cell r="AG146">
            <v>7.6027899098893362E-2</v>
          </cell>
          <cell r="AH146">
            <v>7.6411054885169333E-2</v>
          </cell>
          <cell r="AI146">
            <v>7.6797823647971095E-2</v>
          </cell>
          <cell r="AJ146">
            <v>7.7036871915941357E-2</v>
          </cell>
          <cell r="AK146">
            <v>7.707291935068282E-2</v>
          </cell>
          <cell r="AL146">
            <v>7.7188759223402584E-2</v>
          </cell>
          <cell r="AM146">
            <v>7.7304987110531173E-2</v>
          </cell>
          <cell r="AN146">
            <v>7.7492442254521204E-2</v>
          </cell>
          <cell r="AO146">
            <v>7.7481416703104503E-2</v>
          </cell>
          <cell r="AP146">
            <v>7.7559164218810622E-2</v>
          </cell>
          <cell r="AQ146">
            <v>7.7658532190677823E-2</v>
          </cell>
          <cell r="AR146">
            <v>7.756597401110539E-2</v>
          </cell>
          <cell r="AS146">
            <v>7.7438959250774514E-2</v>
          </cell>
          <cell r="AT146">
            <v>7.7017305775397213E-2</v>
          </cell>
          <cell r="AU146">
            <v>7.7034990341589851E-2</v>
          </cell>
          <cell r="AV146">
            <v>7.6827294234839999E-2</v>
          </cell>
          <cell r="AW146">
            <v>7.6702854030225101E-2</v>
          </cell>
          <cell r="AX146">
            <v>7.6733150727209598E-2</v>
          </cell>
          <cell r="AY146">
            <v>7.6933110716894501E-2</v>
          </cell>
          <cell r="AZ146">
            <v>7.6853694123889107E-2</v>
          </cell>
          <cell r="BA146">
            <v>7.6813713542936063E-2</v>
          </cell>
          <cell r="BB146">
            <v>7.6747354369934087E-2</v>
          </cell>
          <cell r="BC146">
            <v>7.6637997342843156E-2</v>
          </cell>
          <cell r="BD146">
            <v>6.4814270600681789E-2</v>
          </cell>
          <cell r="BE146">
            <v>6.4718537110075303E-2</v>
          </cell>
          <cell r="BF146">
            <v>6.472142900540738E-2</v>
          </cell>
          <cell r="BG146">
            <v>6.5101088646967342E-2</v>
          </cell>
          <cell r="BH146">
            <v>6.4526282656594269E-2</v>
          </cell>
          <cell r="BI146">
            <v>6.4517161885245908E-2</v>
          </cell>
          <cell r="BJ146">
            <v>6.4425906954810805E-2</v>
          </cell>
          <cell r="BK146">
            <v>6.4303162342378026E-2</v>
          </cell>
          <cell r="BL146">
            <v>6.4140821458507968E-2</v>
          </cell>
          <cell r="BM146">
            <v>6.4107158092312946E-2</v>
          </cell>
          <cell r="BN146">
            <v>6.4098784273599135E-2</v>
          </cell>
          <cell r="BO146">
            <v>6.4210284258751527E-2</v>
          </cell>
          <cell r="BP146">
            <v>6.4363583856761247E-2</v>
          </cell>
          <cell r="BQ146">
            <v>6.4481035531871733E-2</v>
          </cell>
          <cell r="BR146">
            <v>6.464859570139582E-2</v>
          </cell>
          <cell r="BS146">
            <v>6.4916834919719252E-2</v>
          </cell>
          <cell r="BT146">
            <v>6.4910076180004717E-2</v>
          </cell>
        </row>
        <row r="147">
          <cell r="I147">
            <v>0</v>
          </cell>
          <cell r="J147">
            <v>2.2108730737768346E-5</v>
          </cell>
          <cell r="K147">
            <v>3.7473393890337859E-5</v>
          </cell>
          <cell r="L147">
            <v>3.0516181205083996E-4</v>
          </cell>
          <cell r="M147">
            <v>1.4579703594625921E-5</v>
          </cell>
          <cell r="N147">
            <v>1.4807027415211259E-5</v>
          </cell>
          <cell r="O147">
            <v>7.5146723978568153E-6</v>
          </cell>
          <cell r="P147">
            <v>7.6301513059003953E-6</v>
          </cell>
          <cell r="Q147">
            <v>1.5519636219727009E-5</v>
          </cell>
          <cell r="R147">
            <v>2.3780458804318531E-5</v>
          </cell>
          <cell r="S147">
            <v>9.1781334500603642E-5</v>
          </cell>
          <cell r="T147">
            <v>2.8846084504604555E-5</v>
          </cell>
          <cell r="U147">
            <v>7.3735980946622519E-6</v>
          </cell>
          <cell r="V147">
            <v>1.5047437045285262E-5</v>
          </cell>
          <cell r="W147">
            <v>3.0663324364310958E-5</v>
          </cell>
          <cell r="X147">
            <v>7.8144536134033517E-6</v>
          </cell>
          <cell r="Y147">
            <v>3.975479244022867E-5</v>
          </cell>
          <cell r="Z147">
            <v>4.851699712132484E-5</v>
          </cell>
          <cell r="AA147">
            <v>0</v>
          </cell>
          <cell r="AB147">
            <v>0</v>
          </cell>
          <cell r="AC147">
            <v>0</v>
          </cell>
          <cell r="AD147">
            <v>1.4298864133980356E-4</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I148">
            <v>7.2508954855924707E-6</v>
          </cell>
          <cell r="J148">
            <v>7.3695769125894483E-6</v>
          </cell>
          <cell r="K148">
            <v>7.4946787780675724E-6</v>
          </cell>
          <cell r="L148">
            <v>7.6290453012709989E-6</v>
          </cell>
          <cell r="M148">
            <v>7.2898517973129607E-6</v>
          </cell>
          <cell r="N148">
            <v>7.4035137076056296E-6</v>
          </cell>
          <cell r="O148">
            <v>7.5146723978568153E-6</v>
          </cell>
          <cell r="P148">
            <v>7.6301513059003953E-6</v>
          </cell>
          <cell r="Q148">
            <v>7.7598181098635045E-6</v>
          </cell>
          <cell r="R148">
            <v>7.9268196014395105E-6</v>
          </cell>
          <cell r="S148">
            <v>7.0601026538925878E-6</v>
          </cell>
          <cell r="T148">
            <v>7.2115211261511387E-6</v>
          </cell>
          <cell r="U148">
            <v>7.3735980946622519E-6</v>
          </cell>
          <cell r="V148">
            <v>7.5237185226426309E-6</v>
          </cell>
          <cell r="W148">
            <v>7.6658310910777396E-6</v>
          </cell>
          <cell r="X148">
            <v>7.8144536134033517E-6</v>
          </cell>
          <cell r="Y148">
            <v>0</v>
          </cell>
          <cell r="Z148">
            <v>0</v>
          </cell>
          <cell r="AA148">
            <v>0</v>
          </cell>
          <cell r="AB148">
            <v>0</v>
          </cell>
          <cell r="AC148">
            <v>0</v>
          </cell>
          <cell r="AD148">
            <v>7.0600641661528016E-4</v>
          </cell>
          <cell r="AE148">
            <v>7.1008502813029145E-4</v>
          </cell>
          <cell r="AF148">
            <v>6.9668286067271702E-4</v>
          </cell>
          <cell r="AG148">
            <v>7.0413823946409372E-4</v>
          </cell>
          <cell r="AH148">
            <v>7.2012456208641489E-4</v>
          </cell>
          <cell r="AI148">
            <v>7.2478876875266827E-4</v>
          </cell>
          <cell r="AJ148">
            <v>7.0927016100432653E-4</v>
          </cell>
          <cell r="AK148">
            <v>7.2146354032465859E-4</v>
          </cell>
          <cell r="AL148">
            <v>7.221727981579361E-4</v>
          </cell>
          <cell r="AM148">
            <v>7.3199452595397983E-4</v>
          </cell>
          <cell r="AN148">
            <v>7.4232660218824975E-4</v>
          </cell>
          <cell r="AO148">
            <v>7.4333187581985128E-4</v>
          </cell>
          <cell r="AP148">
            <v>7.5375491880507676E-4</v>
          </cell>
          <cell r="AQ148">
            <v>7.6577438935123148E-4</v>
          </cell>
          <cell r="AR148">
            <v>7.6707310092163266E-4</v>
          </cell>
          <cell r="AS148">
            <v>7.7154082637957439E-4</v>
          </cell>
          <cell r="AT148">
            <v>7.9263093422364203E-4</v>
          </cell>
          <cell r="AU148">
            <v>7.8245348069540558E-4</v>
          </cell>
          <cell r="AV148">
            <v>7.7200846718964019E-4</v>
          </cell>
          <cell r="AW148">
            <v>7.6006131161247012E-4</v>
          </cell>
          <cell r="AX148">
            <v>7.5871558453248977E-4</v>
          </cell>
          <cell r="AY148">
            <v>7.5654805384535115E-4</v>
          </cell>
          <cell r="AZ148">
            <v>7.5606844409072821E-4</v>
          </cell>
          <cell r="BA148">
            <v>7.7179299699406943E-4</v>
          </cell>
          <cell r="BB148">
            <v>7.7063866679510646E-4</v>
          </cell>
          <cell r="BC148">
            <v>7.5519194461925738E-4</v>
          </cell>
          <cell r="BD148">
            <v>1.9101916069119549E-4</v>
          </cell>
          <cell r="BE148">
            <v>1.9421536990558145E-4</v>
          </cell>
          <cell r="BF148">
            <v>1.974603560362112E-4</v>
          </cell>
          <cell r="BG148">
            <v>2.0217729393468117E-4</v>
          </cell>
          <cell r="BH148">
            <v>2.045955303745672E-4</v>
          </cell>
          <cell r="BI148">
            <v>1.9211065573770491E-4</v>
          </cell>
          <cell r="BJ148">
            <v>1.9513146982779649E-4</v>
          </cell>
          <cell r="BK148">
            <v>1.8155410312273057E-4</v>
          </cell>
          <cell r="BL148">
            <v>1.8440905280804693E-4</v>
          </cell>
          <cell r="BM148">
            <v>1.8769729545260643E-4</v>
          </cell>
          <cell r="BN148">
            <v>1.9077019129047363E-4</v>
          </cell>
          <cell r="BO148">
            <v>1.9457661896591372E-4</v>
          </cell>
          <cell r="BP148">
            <v>1.9854162154357087E-4</v>
          </cell>
          <cell r="BQ148">
            <v>2.0282853613113786E-4</v>
          </cell>
          <cell r="BR148">
            <v>2.0720703750447378E-4</v>
          </cell>
          <cell r="BS148">
            <v>2.1151812325737911E-4</v>
          </cell>
          <cell r="BT148">
            <v>1.963402183303228E-4</v>
          </cell>
        </row>
        <row r="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row>
        <row r="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v>1</v>
          </cell>
          <cell r="BD150">
            <v>0.99999999999999989</v>
          </cell>
          <cell r="BE150">
            <v>0.99999999999999989</v>
          </cell>
          <cell r="BF150">
            <v>0.99999999999999989</v>
          </cell>
          <cell r="BG150">
            <v>1</v>
          </cell>
          <cell r="BH150">
            <v>0.99999999999999989</v>
          </cell>
          <cell r="BI150">
            <v>1.0000000000000002</v>
          </cell>
          <cell r="BJ150">
            <v>0.99999999999999989</v>
          </cell>
          <cell r="BK150">
            <v>1</v>
          </cell>
          <cell r="BL150">
            <v>0.99999999999999989</v>
          </cell>
          <cell r="BM150">
            <v>1</v>
          </cell>
          <cell r="BN150">
            <v>1</v>
          </cell>
          <cell r="BO150">
            <v>1</v>
          </cell>
          <cell r="BP150">
            <v>0.99999999999999989</v>
          </cell>
          <cell r="BQ150">
            <v>1</v>
          </cell>
          <cell r="BR150">
            <v>0.99999999999999989</v>
          </cell>
          <cell r="BS150">
            <v>1</v>
          </cell>
          <cell r="BT150">
            <v>0.99999999999999989</v>
          </cell>
        </row>
        <row r="154">
          <cell r="I154">
            <v>458532374.64999998</v>
          </cell>
          <cell r="J154">
            <v>449340937.06999999</v>
          </cell>
          <cell r="K154">
            <v>439577251</v>
          </cell>
          <cell r="L154">
            <v>428654039.82999998</v>
          </cell>
          <cell r="M154">
            <v>467504932.37</v>
          </cell>
          <cell r="N154">
            <v>458495883.86000001</v>
          </cell>
          <cell r="O154">
            <v>450181868.75</v>
          </cell>
          <cell r="P154">
            <v>442862566.06</v>
          </cell>
          <cell r="Q154">
            <v>434593862.67000002</v>
          </cell>
          <cell r="R154">
            <v>425716679.41000003</v>
          </cell>
          <cell r="S154">
            <v>476491681.06</v>
          </cell>
          <cell r="T154">
            <v>464808670.29000002</v>
          </cell>
          <cell r="U154">
            <v>455219412.58999997</v>
          </cell>
          <cell r="V154">
            <v>445020170.73000002</v>
          </cell>
          <cell r="W154">
            <v>436061229.82999998</v>
          </cell>
          <cell r="X154">
            <v>427897240.86000001</v>
          </cell>
          <cell r="Y154">
            <v>419383231.39999998</v>
          </cell>
          <cell r="Z154">
            <v>412514761.19</v>
          </cell>
          <cell r="AA154">
            <v>406399622.06</v>
          </cell>
          <cell r="AB154">
            <v>395496879.35000002</v>
          </cell>
          <cell r="AC154">
            <v>388743387.41000003</v>
          </cell>
          <cell r="AD154">
            <v>392146282.14999998</v>
          </cell>
          <cell r="AE154">
            <v>384885397</v>
          </cell>
          <cell r="AF154">
            <v>377060045.32999998</v>
          </cell>
          <cell r="AG154">
            <v>371177011.44999999</v>
          </cell>
          <cell r="AH154">
            <v>362037802.27999997</v>
          </cell>
          <cell r="AI154">
            <v>355053757.95999998</v>
          </cell>
          <cell r="AJ154">
            <v>349413735.92000002</v>
          </cell>
          <cell r="AK154">
            <v>342213177.69</v>
          </cell>
          <cell r="AL154">
            <v>335672736.05000001</v>
          </cell>
          <cell r="AM154">
            <v>331652881.69</v>
          </cell>
          <cell r="AN154">
            <v>325512348.50999999</v>
          </cell>
          <cell r="AO154">
            <v>320804354.83999997</v>
          </cell>
          <cell r="AP154">
            <v>315093767.69999999</v>
          </cell>
          <cell r="AQ154">
            <v>310686039.69999999</v>
          </cell>
          <cell r="AR154">
            <v>305102960.66000003</v>
          </cell>
          <cell r="AS154">
            <v>295199189.58999997</v>
          </cell>
          <cell r="AT154">
            <v>289489072.88</v>
          </cell>
          <cell r="AU154">
            <v>284784514.05000001</v>
          </cell>
          <cell r="AV154">
            <v>278812601.05000001</v>
          </cell>
          <cell r="AW154">
            <v>274764730.11000001</v>
          </cell>
          <cell r="AX154">
            <v>270365668.88</v>
          </cell>
          <cell r="AY154">
            <v>265186733.94999999</v>
          </cell>
          <cell r="AZ154">
            <v>259805523.19999999</v>
          </cell>
          <cell r="BA154">
            <v>254177983.27000001</v>
          </cell>
          <cell r="BB154">
            <v>250448000.13</v>
          </cell>
          <cell r="BC154">
            <v>246081714.50999999</v>
          </cell>
          <cell r="BD154">
            <v>225357043.84999999</v>
          </cell>
          <cell r="BE154">
            <v>220996677.63999999</v>
          </cell>
          <cell r="BF154">
            <v>217149599.80000001</v>
          </cell>
          <cell r="BG154">
            <v>210913225.47</v>
          </cell>
          <cell r="BH154">
            <v>209350496.99000001</v>
          </cell>
          <cell r="BI154">
            <v>205542739.56999999</v>
          </cell>
          <cell r="BJ154">
            <v>202302127.78999999</v>
          </cell>
          <cell r="BK154">
            <v>199749590.44</v>
          </cell>
          <cell r="BL154">
            <v>195461498.33000001</v>
          </cell>
          <cell r="BM154">
            <v>192198311.34</v>
          </cell>
          <cell r="BN154">
            <v>188663496.27000001</v>
          </cell>
          <cell r="BO154">
            <v>184941932.13999999</v>
          </cell>
          <cell r="BP154">
            <v>180144511.19999999</v>
          </cell>
          <cell r="BQ154">
            <v>176045598.88</v>
          </cell>
          <cell r="BR154">
            <v>172561520.11000001</v>
          </cell>
          <cell r="BS154">
            <v>169088648.97</v>
          </cell>
          <cell r="BT154">
            <v>165277983.12</v>
          </cell>
        </row>
        <row r="155">
          <cell r="I155">
            <v>2190807656.1999998</v>
          </cell>
          <cell r="J155">
            <v>2141135523.8199999</v>
          </cell>
          <cell r="K155">
            <v>2092321195.55</v>
          </cell>
          <cell r="L155">
            <v>2045567923.3399999</v>
          </cell>
          <cell r="M155">
            <v>2188152801.79</v>
          </cell>
          <cell r="N155">
            <v>2147153188.2</v>
          </cell>
          <cell r="O155">
            <v>2105039906.6099999</v>
          </cell>
          <cell r="P155">
            <v>2061881541.74</v>
          </cell>
          <cell r="Q155">
            <v>2012885108.8099999</v>
          </cell>
          <cell r="R155">
            <v>1964080474.47</v>
          </cell>
          <cell r="S155">
            <v>2309660333.7199998</v>
          </cell>
          <cell r="T155">
            <v>2241993789.8600001</v>
          </cell>
          <cell r="U155">
            <v>2177766619.5</v>
          </cell>
          <cell r="V155">
            <v>2121468469.03</v>
          </cell>
          <cell r="W155">
            <v>2070016720.7</v>
          </cell>
          <cell r="X155">
            <v>2018333967.6800001</v>
          </cell>
          <cell r="Y155">
            <v>1974599267.0699999</v>
          </cell>
          <cell r="Z155">
            <v>1933180957.6600001</v>
          </cell>
          <cell r="AA155">
            <v>1897634694.21</v>
          </cell>
          <cell r="AB155">
            <v>1833647491.99</v>
          </cell>
          <cell r="AC155">
            <v>1793559044.8299999</v>
          </cell>
          <cell r="AD155">
            <v>1630184178.8699999</v>
          </cell>
          <cell r="AE155">
            <v>1597762438</v>
          </cell>
          <cell r="AF155">
            <v>1558419131.5899999</v>
          </cell>
          <cell r="AG155">
            <v>1518165283.3099999</v>
          </cell>
          <cell r="AH155">
            <v>1479965337.48</v>
          </cell>
          <cell r="AI155">
            <v>1444110886.0999999</v>
          </cell>
          <cell r="AJ155">
            <v>1410627169.8299999</v>
          </cell>
          <cell r="AK155">
            <v>1385301892.45</v>
          </cell>
          <cell r="AL155">
            <v>1358697990.76</v>
          </cell>
          <cell r="AM155">
            <v>1337500928.02</v>
          </cell>
          <cell r="AN155">
            <v>1316974113.45</v>
          </cell>
          <cell r="AO155">
            <v>1295266162.3699999</v>
          </cell>
          <cell r="AP155">
            <v>1273375428.3099999</v>
          </cell>
          <cell r="AQ155">
            <v>1245847478.2</v>
          </cell>
          <cell r="AR155">
            <v>1226013881.79</v>
          </cell>
          <cell r="AS155">
            <v>1174450556.6300001</v>
          </cell>
          <cell r="AT155">
            <v>1150987324.6400001</v>
          </cell>
          <cell r="AU155">
            <v>1131097439.1099999</v>
          </cell>
          <cell r="AV155">
            <v>1110880234.8399999</v>
          </cell>
          <cell r="AW155">
            <v>1091206161.4300001</v>
          </cell>
          <cell r="AX155">
            <v>1072889924.89</v>
          </cell>
          <cell r="AY155">
            <v>1057518862.5700001</v>
          </cell>
          <cell r="AZ155">
            <v>1038153429.91</v>
          </cell>
          <cell r="BA155">
            <v>1017107982</v>
          </cell>
          <cell r="BB155">
            <v>996407670.10000002</v>
          </cell>
          <cell r="BC155">
            <v>977029348.59000003</v>
          </cell>
          <cell r="BD155">
            <v>967959880.67999995</v>
          </cell>
          <cell r="BE155">
            <v>948217467.02999997</v>
          </cell>
          <cell r="BF155">
            <v>930625851.41999996</v>
          </cell>
          <cell r="BG155">
            <v>902794040.44000006</v>
          </cell>
          <cell r="BH155">
            <v>893123626.84000003</v>
          </cell>
          <cell r="BI155">
            <v>876257203.92999995</v>
          </cell>
          <cell r="BJ155">
            <v>860466870.13999999</v>
          </cell>
          <cell r="BK155">
            <v>846390508.97000003</v>
          </cell>
          <cell r="BL155">
            <v>830343496.11000001</v>
          </cell>
          <cell r="BM155">
            <v>814945874.75</v>
          </cell>
          <cell r="BN155">
            <v>798067255.75</v>
          </cell>
          <cell r="BO155">
            <v>780895377.08000004</v>
          </cell>
          <cell r="BP155">
            <v>763776715.30999994</v>
          </cell>
          <cell r="BQ155">
            <v>741763812.62</v>
          </cell>
          <cell r="BR155">
            <v>723866517.07000005</v>
          </cell>
          <cell r="BS155">
            <v>709094720.13999999</v>
          </cell>
          <cell r="BT155">
            <v>692521461.77999997</v>
          </cell>
        </row>
        <row r="156">
          <cell r="I156">
            <v>5585179633.3100004</v>
          </cell>
          <cell r="J156">
            <v>5461403005.5200005</v>
          </cell>
          <cell r="K156">
            <v>5339439758.8599997</v>
          </cell>
          <cell r="L156">
            <v>5206463863.7200003</v>
          </cell>
          <cell r="M156">
            <v>5541307741.1899996</v>
          </cell>
          <cell r="N156">
            <v>5427359522.3400002</v>
          </cell>
          <cell r="O156">
            <v>5306650458.0699997</v>
          </cell>
          <cell r="P156">
            <v>5183129121.6800003</v>
          </cell>
          <cell r="Q156">
            <v>5044882071.04</v>
          </cell>
          <cell r="R156">
            <v>4890870374.8900003</v>
          </cell>
          <cell r="S156">
            <v>5716343687.3400002</v>
          </cell>
          <cell r="T156">
            <v>5551468274.04</v>
          </cell>
          <cell r="U156">
            <v>5378060280.3599997</v>
          </cell>
          <cell r="V156">
            <v>5233882455.0500002</v>
          </cell>
          <cell r="W156">
            <v>5093017463.5600004</v>
          </cell>
          <cell r="X156">
            <v>4959894378.0200005</v>
          </cell>
          <cell r="Y156">
            <v>4843023834.8800001</v>
          </cell>
          <cell r="Z156">
            <v>4732033149.8900003</v>
          </cell>
          <cell r="AA156">
            <v>4637441808.5</v>
          </cell>
          <cell r="AB156">
            <v>4389144327.6000004</v>
          </cell>
          <cell r="AC156">
            <v>4291155147.9899998</v>
          </cell>
          <cell r="AD156">
            <v>4196346635.5900002</v>
          </cell>
          <cell r="AE156">
            <v>4099276328</v>
          </cell>
          <cell r="AF156">
            <v>3988735326.8899999</v>
          </cell>
          <cell r="AG156">
            <v>3856688477.8800001</v>
          </cell>
          <cell r="AH156">
            <v>3735020415.4000001</v>
          </cell>
          <cell r="AI156">
            <v>3628875932.3299999</v>
          </cell>
          <cell r="AJ156">
            <v>3530965592.5700002</v>
          </cell>
          <cell r="AK156">
            <v>3458171988.3299999</v>
          </cell>
          <cell r="AL156">
            <v>3391167046.8099999</v>
          </cell>
          <cell r="AM156">
            <v>3329646246.73</v>
          </cell>
          <cell r="AN156">
            <v>3271217898.2800002</v>
          </cell>
          <cell r="AO156">
            <v>3205390865.3200002</v>
          </cell>
          <cell r="AP156">
            <v>3150055037.0500002</v>
          </cell>
          <cell r="AQ156">
            <v>3092743181.8800001</v>
          </cell>
          <cell r="AR156">
            <v>3035128573.3200002</v>
          </cell>
          <cell r="AS156">
            <v>2907916300.04</v>
          </cell>
          <cell r="AT156">
            <v>2841034417.04</v>
          </cell>
          <cell r="AU156">
            <v>2778769313.0900002</v>
          </cell>
          <cell r="AV156">
            <v>2721577765.79</v>
          </cell>
          <cell r="AW156">
            <v>2671367872.8899999</v>
          </cell>
          <cell r="AX156">
            <v>2625557954.3699999</v>
          </cell>
          <cell r="AY156">
            <v>2579047264.0799999</v>
          </cell>
          <cell r="AZ156">
            <v>2531255821.4899998</v>
          </cell>
          <cell r="BA156">
            <v>2475499908.4000001</v>
          </cell>
          <cell r="BB156">
            <v>2427819704.1599998</v>
          </cell>
          <cell r="BC156">
            <v>2381641821.7600002</v>
          </cell>
          <cell r="BD156">
            <v>2355375346.5300002</v>
          </cell>
          <cell r="BE156">
            <v>2314650796.0300002</v>
          </cell>
          <cell r="BF156">
            <v>2267923003</v>
          </cell>
          <cell r="BG156">
            <v>2215667341.8899999</v>
          </cell>
          <cell r="BH156">
            <v>2185245436.8099999</v>
          </cell>
          <cell r="BI156">
            <v>2145829483.6500001</v>
          </cell>
          <cell r="BJ156">
            <v>2106526918.01</v>
          </cell>
          <cell r="BK156">
            <v>2077936828.24</v>
          </cell>
          <cell r="BL156">
            <v>2046330295.6099999</v>
          </cell>
          <cell r="BM156">
            <v>2006250355.6400001</v>
          </cell>
          <cell r="BN156">
            <v>1966094115.25</v>
          </cell>
          <cell r="BO156">
            <v>1923688095.79</v>
          </cell>
          <cell r="BP156">
            <v>1881213788.79</v>
          </cell>
          <cell r="BQ156">
            <v>1838695329.1199999</v>
          </cell>
          <cell r="BR156">
            <v>1793695887.9200001</v>
          </cell>
          <cell r="BS156">
            <v>1750743762.3199999</v>
          </cell>
          <cell r="BT156">
            <v>1709279942.3499999</v>
          </cell>
        </row>
        <row r="157">
          <cell r="I157">
            <v>1590001678.1900001</v>
          </cell>
          <cell r="J157">
            <v>1564181574.76</v>
          </cell>
          <cell r="K157">
            <v>1533360169.5</v>
          </cell>
          <cell r="L157">
            <v>1505888918.1500001</v>
          </cell>
          <cell r="M157">
            <v>1592118490.5699999</v>
          </cell>
          <cell r="N157">
            <v>1558541013.6099999</v>
          </cell>
          <cell r="O157">
            <v>1528974927.8099999</v>
          </cell>
          <cell r="P157">
            <v>1498984508.6900001</v>
          </cell>
          <cell r="Q157">
            <v>1467315999.3599999</v>
          </cell>
          <cell r="R157">
            <v>1425952083.26</v>
          </cell>
          <cell r="S157">
            <v>1672818780.1500001</v>
          </cell>
          <cell r="T157">
            <v>1627795068.3599999</v>
          </cell>
          <cell r="U157">
            <v>1582167180.8699999</v>
          </cell>
          <cell r="V157">
            <v>1542048980.2</v>
          </cell>
          <cell r="W157">
            <v>1504654648.95</v>
          </cell>
          <cell r="X157">
            <v>1469687471.8199999</v>
          </cell>
          <cell r="Y157">
            <v>1441424139.24</v>
          </cell>
          <cell r="Z157">
            <v>1409107786.75</v>
          </cell>
          <cell r="AA157">
            <v>1381387889.8800001</v>
          </cell>
          <cell r="AB157">
            <v>1305381227.78</v>
          </cell>
          <cell r="AC157">
            <v>1274129967.53</v>
          </cell>
          <cell r="AD157">
            <v>1276463780.03</v>
          </cell>
          <cell r="AE157">
            <v>1246240724</v>
          </cell>
          <cell r="AF157">
            <v>1213017581.4000001</v>
          </cell>
          <cell r="AG157">
            <v>1171763699.1099999</v>
          </cell>
          <cell r="AH157">
            <v>1141050219.5799999</v>
          </cell>
          <cell r="AI157">
            <v>1117421609.1300001</v>
          </cell>
          <cell r="AJ157">
            <v>1090375899.6300001</v>
          </cell>
          <cell r="AK157">
            <v>1067048163.61</v>
          </cell>
          <cell r="AL157">
            <v>1047862380.77</v>
          </cell>
          <cell r="AM157">
            <v>1033455864.0599999</v>
          </cell>
          <cell r="AN157">
            <v>1016601597.6900001</v>
          </cell>
          <cell r="AO157">
            <v>999344710.25999999</v>
          </cell>
          <cell r="AP157">
            <v>985633913.45000005</v>
          </cell>
          <cell r="AQ157">
            <v>971275733.79999995</v>
          </cell>
          <cell r="AR157">
            <v>951752419.05999994</v>
          </cell>
          <cell r="AS157">
            <v>910295948</v>
          </cell>
          <cell r="AT157">
            <v>884184855.89999998</v>
          </cell>
          <cell r="AU157">
            <v>864995989.63999999</v>
          </cell>
          <cell r="AV157">
            <v>848354493.82000005</v>
          </cell>
          <cell r="AW157">
            <v>830477967.25</v>
          </cell>
          <cell r="AX157">
            <v>814912479.63</v>
          </cell>
          <cell r="AY157">
            <v>802465180</v>
          </cell>
          <cell r="AZ157">
            <v>786917880.20000005</v>
          </cell>
          <cell r="BA157">
            <v>767916691.88</v>
          </cell>
          <cell r="BB157">
            <v>753813754.96000004</v>
          </cell>
          <cell r="BC157">
            <v>739845997.71000004</v>
          </cell>
          <cell r="BD157">
            <v>733015581.87</v>
          </cell>
          <cell r="BE157">
            <v>718718722.22000003</v>
          </cell>
          <cell r="BF157">
            <v>702718149.95000005</v>
          </cell>
          <cell r="BG157">
            <v>685304824.21000004</v>
          </cell>
          <cell r="BH157">
            <v>674161334.55999994</v>
          </cell>
          <cell r="BI157">
            <v>662025871.32000005</v>
          </cell>
          <cell r="BJ157">
            <v>648929846.84000003</v>
          </cell>
          <cell r="BK157">
            <v>638211806.70000005</v>
          </cell>
          <cell r="BL157">
            <v>627605065.65999997</v>
          </cell>
          <cell r="BM157">
            <v>615882735.52999997</v>
          </cell>
          <cell r="BN157">
            <v>603266881.02999997</v>
          </cell>
          <cell r="BO157">
            <v>590119051.5</v>
          </cell>
          <cell r="BP157">
            <v>578108472.12</v>
          </cell>
          <cell r="BQ157">
            <v>565923378.87</v>
          </cell>
          <cell r="BR157">
            <v>551606961.17999995</v>
          </cell>
          <cell r="BS157">
            <v>539324475.91999996</v>
          </cell>
          <cell r="BT157">
            <v>526622960.89999998</v>
          </cell>
        </row>
        <row r="158">
          <cell r="I158">
            <v>1420582778.02</v>
          </cell>
          <cell r="J158">
            <v>1397845812.9100001</v>
          </cell>
          <cell r="K158">
            <v>1374320981.3399999</v>
          </cell>
          <cell r="L158">
            <v>1351222350.1700001</v>
          </cell>
          <cell r="M158">
            <v>1401809371.55</v>
          </cell>
          <cell r="N158">
            <v>1376073511.3299999</v>
          </cell>
          <cell r="O158">
            <v>1354224661.02</v>
          </cell>
          <cell r="P158">
            <v>1332716576.47</v>
          </cell>
          <cell r="Q158">
            <v>1310632846.21</v>
          </cell>
          <cell r="R158">
            <v>1285762485.79</v>
          </cell>
          <cell r="S158">
            <v>1431370176.05</v>
          </cell>
          <cell r="T158">
            <v>1398062101.02</v>
          </cell>
          <cell r="U158">
            <v>1365377438.1400001</v>
          </cell>
          <cell r="V158">
            <v>1334553709.98</v>
          </cell>
          <cell r="W158">
            <v>1305546693.22</v>
          </cell>
          <cell r="X158">
            <v>1280340009.76</v>
          </cell>
          <cell r="Y158">
            <v>1256744511.9200001</v>
          </cell>
          <cell r="Z158">
            <v>1231779374.8800001</v>
          </cell>
          <cell r="AA158">
            <v>1205450452.5899999</v>
          </cell>
          <cell r="AB158">
            <v>1122905834.1600001</v>
          </cell>
          <cell r="AC158">
            <v>1095000503.02</v>
          </cell>
          <cell r="AD158">
            <v>1068468130.61</v>
          </cell>
          <cell r="AE158">
            <v>1046637045</v>
          </cell>
          <cell r="AF158">
            <v>1019788655.59</v>
          </cell>
          <cell r="AG158">
            <v>995065678.23000002</v>
          </cell>
          <cell r="AH158">
            <v>972624820.48000002</v>
          </cell>
          <cell r="AI158">
            <v>952560047.76999998</v>
          </cell>
          <cell r="AJ158">
            <v>936716340.67999995</v>
          </cell>
          <cell r="AK158">
            <v>919290745.88999999</v>
          </cell>
          <cell r="AL158">
            <v>901153393.62</v>
          </cell>
          <cell r="AM158">
            <v>888407458.97000003</v>
          </cell>
          <cell r="AN158">
            <v>875400101.30999994</v>
          </cell>
          <cell r="AO158">
            <v>860765173.82000005</v>
          </cell>
          <cell r="AP158">
            <v>842134814.23000002</v>
          </cell>
          <cell r="AQ158">
            <v>826723863.84000003</v>
          </cell>
          <cell r="AR158">
            <v>809884677.02999997</v>
          </cell>
          <cell r="AS158">
            <v>771704638.64999998</v>
          </cell>
          <cell r="AT158">
            <v>750857633.52999997</v>
          </cell>
          <cell r="AU158">
            <v>733316946.03999996</v>
          </cell>
          <cell r="AV158">
            <v>716799983.5</v>
          </cell>
          <cell r="AW158">
            <v>699814555.46000004</v>
          </cell>
          <cell r="AX158">
            <v>686187596.32000005</v>
          </cell>
          <cell r="AY158">
            <v>675987248.69000006</v>
          </cell>
          <cell r="AZ158">
            <v>661602187.37</v>
          </cell>
          <cell r="BA158">
            <v>646677002.97000003</v>
          </cell>
          <cell r="BB158">
            <v>638615768.04999995</v>
          </cell>
          <cell r="BC158">
            <v>625820275.25999999</v>
          </cell>
          <cell r="BD158">
            <v>617880704.71000004</v>
          </cell>
          <cell r="BE158">
            <v>604983967.02999997</v>
          </cell>
          <cell r="BF158">
            <v>593193538.26999998</v>
          </cell>
          <cell r="BG158">
            <v>576948284.99000001</v>
          </cell>
          <cell r="BH158">
            <v>567022976.01999998</v>
          </cell>
          <cell r="BI158">
            <v>555226275.00999999</v>
          </cell>
          <cell r="BJ158">
            <v>546910328.26999998</v>
          </cell>
          <cell r="BK158">
            <v>536962496.69000006</v>
          </cell>
          <cell r="BL158">
            <v>528205387.36000001</v>
          </cell>
          <cell r="BM158">
            <v>516806640.00999999</v>
          </cell>
          <cell r="BN158">
            <v>509358556.77999997</v>
          </cell>
          <cell r="BO158">
            <v>497451747.94999999</v>
          </cell>
          <cell r="BP158">
            <v>486425455.39999998</v>
          </cell>
          <cell r="BQ158">
            <v>473412626.66000003</v>
          </cell>
          <cell r="BR158">
            <v>458681924.20999998</v>
          </cell>
          <cell r="BS158">
            <v>444271962.25</v>
          </cell>
          <cell r="BT158">
            <v>434956098.97000003</v>
          </cell>
        </row>
        <row r="159">
          <cell r="I159">
            <v>1884047880.99</v>
          </cell>
          <cell r="J159">
            <v>1858187511.8699999</v>
          </cell>
          <cell r="K159">
            <v>1831707227.1300001</v>
          </cell>
          <cell r="L159">
            <v>1804289049.3699999</v>
          </cell>
          <cell r="M159">
            <v>1862482047.0899999</v>
          </cell>
          <cell r="N159">
            <v>1837284049.3399999</v>
          </cell>
          <cell r="O159">
            <v>1815438220.51</v>
          </cell>
          <cell r="P159">
            <v>1788498371.1199999</v>
          </cell>
          <cell r="Q159">
            <v>1761678216.5799999</v>
          </cell>
          <cell r="R159">
            <v>1740450899.75</v>
          </cell>
          <cell r="S159">
            <v>1940660369.22</v>
          </cell>
          <cell r="T159">
            <v>1908130287.04</v>
          </cell>
          <cell r="U159">
            <v>1880707559.8199999</v>
          </cell>
          <cell r="V159">
            <v>1844265368.1199999</v>
          </cell>
          <cell r="W159">
            <v>1817373645.1500001</v>
          </cell>
          <cell r="X159">
            <v>1791504635.4100001</v>
          </cell>
          <cell r="Y159">
            <v>1759908085.98</v>
          </cell>
          <cell r="Z159">
            <v>1728917379.95</v>
          </cell>
          <cell r="AA159">
            <v>1699639576.72</v>
          </cell>
          <cell r="AB159">
            <v>1597503527.7</v>
          </cell>
          <cell r="AC159">
            <v>1566693853.22</v>
          </cell>
          <cell r="AD159">
            <v>1546706690.24</v>
          </cell>
          <cell r="AE159">
            <v>1512768768</v>
          </cell>
          <cell r="AF159">
            <v>1482587185.3499999</v>
          </cell>
          <cell r="AG159">
            <v>1443685929.24</v>
          </cell>
          <cell r="AH159">
            <v>1411164500.3199999</v>
          </cell>
          <cell r="AI159">
            <v>1383948845.0899999</v>
          </cell>
          <cell r="AJ159">
            <v>1356797058.6900001</v>
          </cell>
          <cell r="AK159">
            <v>1329253477.21</v>
          </cell>
          <cell r="AL159">
            <v>1307628656.22</v>
          </cell>
          <cell r="AM159">
            <v>1290214024.5599999</v>
          </cell>
          <cell r="AN159">
            <v>1269175432.54</v>
          </cell>
          <cell r="AO159">
            <v>1245974110.9100001</v>
          </cell>
          <cell r="AP159">
            <v>1226155124.8699999</v>
          </cell>
          <cell r="AQ159">
            <v>1202942246.8299999</v>
          </cell>
          <cell r="AR159">
            <v>1177808760.97</v>
          </cell>
          <cell r="AS159">
            <v>1120884264.8199999</v>
          </cell>
          <cell r="AT159">
            <v>1091930914.6600001</v>
          </cell>
          <cell r="AU159">
            <v>1070220632.92</v>
          </cell>
          <cell r="AV159">
            <v>1044870456.4299999</v>
          </cell>
          <cell r="AW159">
            <v>1020626812.12</v>
          </cell>
          <cell r="AX159">
            <v>1001070762.38</v>
          </cell>
          <cell r="AY159">
            <v>986369104.23000002</v>
          </cell>
          <cell r="AZ159">
            <v>966322680.17999995</v>
          </cell>
          <cell r="BA159">
            <v>939840166.55999994</v>
          </cell>
          <cell r="BB159">
            <v>922301985.25</v>
          </cell>
          <cell r="BC159">
            <v>905683240.60000002</v>
          </cell>
          <cell r="BD159">
            <v>884147415.03999996</v>
          </cell>
          <cell r="BE159">
            <v>865630175.50999999</v>
          </cell>
          <cell r="BF159">
            <v>850182931.85000002</v>
          </cell>
          <cell r="BG159">
            <v>828595406.20000005</v>
          </cell>
          <cell r="BH159">
            <v>813958308.27999997</v>
          </cell>
          <cell r="BI159">
            <v>797261524.04999995</v>
          </cell>
          <cell r="BJ159">
            <v>782907243.09000003</v>
          </cell>
          <cell r="BK159">
            <v>769269963.92999995</v>
          </cell>
          <cell r="BL159">
            <v>752573747.60000002</v>
          </cell>
          <cell r="BM159">
            <v>737447984.59000003</v>
          </cell>
          <cell r="BN159">
            <v>723650412.88</v>
          </cell>
          <cell r="BO159">
            <v>709024419.25999999</v>
          </cell>
          <cell r="BP159">
            <v>695020591.90999997</v>
          </cell>
          <cell r="BQ159">
            <v>679952997.58000004</v>
          </cell>
          <cell r="BR159">
            <v>662540020.89999998</v>
          </cell>
          <cell r="BS159">
            <v>647474585.63999999</v>
          </cell>
          <cell r="BT159">
            <v>633687185.82000005</v>
          </cell>
        </row>
        <row r="160">
          <cell r="I160">
            <v>1067393196.52</v>
          </cell>
          <cell r="J160">
            <v>1054624051.45</v>
          </cell>
          <cell r="K160">
            <v>1041778338.72</v>
          </cell>
          <cell r="L160">
            <v>1031765625.7</v>
          </cell>
          <cell r="M160">
            <v>1055647983.23</v>
          </cell>
          <cell r="N160">
            <v>1042010402.42</v>
          </cell>
          <cell r="O160">
            <v>1031402219.34</v>
          </cell>
          <cell r="P160">
            <v>1021137969.3</v>
          </cell>
          <cell r="Q160">
            <v>1004245059.8200001</v>
          </cell>
          <cell r="R160">
            <v>993302210.54999995</v>
          </cell>
          <cell r="S160">
            <v>1075924916.95</v>
          </cell>
          <cell r="T160">
            <v>1059968607.3099999</v>
          </cell>
          <cell r="U160">
            <v>1042194127.64</v>
          </cell>
          <cell r="V160">
            <v>1025812390.15</v>
          </cell>
          <cell r="W160">
            <v>1013447592.66</v>
          </cell>
          <cell r="X160">
            <v>1001044269.6</v>
          </cell>
          <cell r="Y160">
            <v>985415031.35000002</v>
          </cell>
          <cell r="Z160">
            <v>969138485.87</v>
          </cell>
          <cell r="AA160">
            <v>951389072.34000003</v>
          </cell>
          <cell r="AB160">
            <v>884924279.57000005</v>
          </cell>
          <cell r="AC160">
            <v>869830002.74000001</v>
          </cell>
          <cell r="AD160">
            <v>901865164.32000005</v>
          </cell>
          <cell r="AE160">
            <v>882672921</v>
          </cell>
          <cell r="AF160">
            <v>864431142.28999996</v>
          </cell>
          <cell r="AG160">
            <v>846651031.66999996</v>
          </cell>
          <cell r="AH160">
            <v>828187722.85000002</v>
          </cell>
          <cell r="AI160">
            <v>812503437.63999999</v>
          </cell>
          <cell r="AJ160">
            <v>794581370.42999995</v>
          </cell>
          <cell r="AK160">
            <v>777491148.82000005</v>
          </cell>
          <cell r="AL160">
            <v>762538675.26999998</v>
          </cell>
          <cell r="AM160">
            <v>751108168.48000002</v>
          </cell>
          <cell r="AN160">
            <v>738418704.11000001</v>
          </cell>
          <cell r="AO160">
            <v>720545219.00999999</v>
          </cell>
          <cell r="AP160">
            <v>708342494.67999995</v>
          </cell>
          <cell r="AQ160">
            <v>695168360.65999997</v>
          </cell>
          <cell r="AR160">
            <v>680085145.25999999</v>
          </cell>
          <cell r="AS160">
            <v>647459166.79999995</v>
          </cell>
          <cell r="AT160">
            <v>630433348.64999998</v>
          </cell>
          <cell r="AU160">
            <v>614877643.5</v>
          </cell>
          <cell r="AV160">
            <v>597869459.38</v>
          </cell>
          <cell r="AW160">
            <v>582386704.96000004</v>
          </cell>
          <cell r="AX160">
            <v>572161422.58000004</v>
          </cell>
          <cell r="AY160">
            <v>563292125.78999996</v>
          </cell>
          <cell r="AZ160">
            <v>551238405.88999999</v>
          </cell>
          <cell r="BA160">
            <v>536254519.82999998</v>
          </cell>
          <cell r="BB160">
            <v>524406227.60000002</v>
          </cell>
          <cell r="BC160">
            <v>510747893.31999999</v>
          </cell>
          <cell r="BD160">
            <v>471865601.92000002</v>
          </cell>
          <cell r="BE160">
            <v>460058222.79000002</v>
          </cell>
          <cell r="BF160">
            <v>451020135.79000002</v>
          </cell>
          <cell r="BG160">
            <v>440830275.33999997</v>
          </cell>
          <cell r="BH160">
            <v>430183376.93000001</v>
          </cell>
          <cell r="BI160">
            <v>420628964.80000001</v>
          </cell>
          <cell r="BJ160">
            <v>411508439.60000002</v>
          </cell>
          <cell r="BK160">
            <v>402533180.32999998</v>
          </cell>
          <cell r="BL160">
            <v>393921677.31999999</v>
          </cell>
          <cell r="BM160">
            <v>384497804.58999997</v>
          </cell>
          <cell r="BN160">
            <v>376713673.14999998</v>
          </cell>
          <cell r="BO160">
            <v>368256340.35000002</v>
          </cell>
          <cell r="BP160">
            <v>361793482.20999998</v>
          </cell>
          <cell r="BQ160">
            <v>352789958.73000002</v>
          </cell>
          <cell r="BR160">
            <v>344494540.70999998</v>
          </cell>
          <cell r="BS160">
            <v>337128706.51999998</v>
          </cell>
          <cell r="BT160">
            <v>328292606.85000002</v>
          </cell>
        </row>
        <row r="161">
          <cell r="I161">
            <v>0</v>
          </cell>
          <cell r="J161">
            <v>264245.81</v>
          </cell>
          <cell r="K161">
            <v>355355.72</v>
          </cell>
          <cell r="L161">
            <v>5396227.9400000004</v>
          </cell>
          <cell r="M161">
            <v>253910.89</v>
          </cell>
          <cell r="N161">
            <v>265615.01</v>
          </cell>
          <cell r="O161">
            <v>121326.34</v>
          </cell>
          <cell r="P161">
            <v>100165.18</v>
          </cell>
          <cell r="Q161">
            <v>166477.49</v>
          </cell>
          <cell r="R161">
            <v>561033.73</v>
          </cell>
          <cell r="S161">
            <v>2009581.18</v>
          </cell>
          <cell r="T161">
            <v>561104.46</v>
          </cell>
          <cell r="U161">
            <v>175754.18</v>
          </cell>
          <cell r="V161">
            <v>196141.57</v>
          </cell>
          <cell r="W161">
            <v>533824.31000000006</v>
          </cell>
          <cell r="X161">
            <v>199217.76</v>
          </cell>
          <cell r="Y161">
            <v>965474.27</v>
          </cell>
          <cell r="Z161">
            <v>996991.98</v>
          </cell>
          <cell r="AA161">
            <v>0</v>
          </cell>
          <cell r="AB161">
            <v>0</v>
          </cell>
          <cell r="AC161">
            <v>0</v>
          </cell>
          <cell r="AD161">
            <v>1694893.1</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row>
        <row r="162">
          <cell r="I162">
            <v>228114.41</v>
          </cell>
          <cell r="J162">
            <v>228080.97</v>
          </cell>
          <cell r="K162">
            <v>228030.95</v>
          </cell>
          <cell r="L162">
            <v>228013.83</v>
          </cell>
          <cell r="M162">
            <v>227963.66</v>
          </cell>
          <cell r="N162">
            <v>227946.35</v>
          </cell>
          <cell r="O162">
            <v>227912.49</v>
          </cell>
          <cell r="P162">
            <v>227825.58</v>
          </cell>
          <cell r="Q162">
            <v>227844.51</v>
          </cell>
          <cell r="R162">
            <v>227793.92000000001</v>
          </cell>
          <cell r="S162">
            <v>227776.19</v>
          </cell>
          <cell r="T162">
            <v>227725.44</v>
          </cell>
          <cell r="U162">
            <v>227707.53</v>
          </cell>
          <cell r="V162">
            <v>227673.07</v>
          </cell>
          <cell r="W162">
            <v>227622.07</v>
          </cell>
          <cell r="X162">
            <v>227603.89</v>
          </cell>
          <cell r="Y162">
            <v>0</v>
          </cell>
          <cell r="Z162">
            <v>0</v>
          </cell>
          <cell r="AA162">
            <v>0</v>
          </cell>
          <cell r="AB162">
            <v>0</v>
          </cell>
          <cell r="AC162">
            <v>0</v>
          </cell>
          <cell r="AD162">
            <v>3393610.85</v>
          </cell>
          <cell r="AE162">
            <v>3329974</v>
          </cell>
          <cell r="AF162">
            <v>3177050.89</v>
          </cell>
          <cell r="AG162">
            <v>3162283.07</v>
          </cell>
          <cell r="AH162">
            <v>3158816.16</v>
          </cell>
          <cell r="AI162">
            <v>3135456.27</v>
          </cell>
          <cell r="AJ162">
            <v>3069468.22</v>
          </cell>
          <cell r="AK162">
            <v>3055489.2</v>
          </cell>
          <cell r="AL162">
            <v>3010028.71</v>
          </cell>
          <cell r="AM162">
            <v>2943263.46</v>
          </cell>
          <cell r="AN162">
            <v>2930413.5</v>
          </cell>
          <cell r="AO162">
            <v>2917125.98</v>
          </cell>
          <cell r="AP162">
            <v>2905687.45</v>
          </cell>
          <cell r="AQ162">
            <v>2847118.91</v>
          </cell>
          <cell r="AR162">
            <v>2822388.07</v>
          </cell>
          <cell r="AS162">
            <v>2514009.7599999998</v>
          </cell>
          <cell r="AT162">
            <v>2495751.46</v>
          </cell>
          <cell r="AU162">
            <v>2316132.09</v>
          </cell>
          <cell r="AV162">
            <v>2157737.7599999998</v>
          </cell>
          <cell r="AW162">
            <v>2098190.6</v>
          </cell>
          <cell r="AX162">
            <v>2147908.94</v>
          </cell>
          <cell r="AY162">
            <v>2099625.2400000002</v>
          </cell>
          <cell r="AZ162">
            <v>2076578.78</v>
          </cell>
          <cell r="BA162">
            <v>2057035.58</v>
          </cell>
          <cell r="BB162">
            <v>2000245.82</v>
          </cell>
          <cell r="BC162">
            <v>1963631.39</v>
          </cell>
          <cell r="BD162">
            <v>634796.75</v>
          </cell>
          <cell r="BE162">
            <v>630375.73</v>
          </cell>
          <cell r="BF162">
            <v>636158.62</v>
          </cell>
          <cell r="BG162">
            <v>631965.72</v>
          </cell>
          <cell r="BH162">
            <v>627431</v>
          </cell>
          <cell r="BI162">
            <v>635495.06000000006</v>
          </cell>
          <cell r="BJ162">
            <v>631559.29</v>
          </cell>
          <cell r="BK162">
            <v>626109.35</v>
          </cell>
          <cell r="BL162">
            <v>622180.42000000004</v>
          </cell>
          <cell r="BM162">
            <v>618247.36</v>
          </cell>
          <cell r="BN162">
            <v>614310.16</v>
          </cell>
          <cell r="BO162">
            <v>610368.81000000006</v>
          </cell>
          <cell r="BP162">
            <v>606423.30000000005</v>
          </cell>
          <cell r="BQ162">
            <v>622473.6</v>
          </cell>
          <cell r="BR162">
            <v>623106.16</v>
          </cell>
          <cell r="BS162">
            <v>624972.94999999995</v>
          </cell>
          <cell r="BT162">
            <v>580737.44999999995</v>
          </cell>
        </row>
        <row r="164">
          <cell r="I164">
            <v>14196773312.290001</v>
          </cell>
          <cell r="J164">
            <v>13927210744.18</v>
          </cell>
          <cell r="K164">
            <v>13653088308.77</v>
          </cell>
          <cell r="L164">
            <v>13379476012.050003</v>
          </cell>
          <cell r="M164">
            <v>14109505242.339998</v>
          </cell>
          <cell r="N164">
            <v>13847411132.460001</v>
          </cell>
          <cell r="O164">
            <v>13592261500.940001</v>
          </cell>
          <cell r="P164">
            <v>13329538645.819998</v>
          </cell>
          <cell r="Q164">
            <v>13036627486.49</v>
          </cell>
          <cell r="R164">
            <v>12726924035.769999</v>
          </cell>
          <cell r="S164">
            <v>14625507301.860001</v>
          </cell>
          <cell r="T164">
            <v>14253015627.82</v>
          </cell>
          <cell r="U164">
            <v>13881896080.629999</v>
          </cell>
          <cell r="V164">
            <v>13547475357.9</v>
          </cell>
          <cell r="W164">
            <v>13240879440.449999</v>
          </cell>
          <cell r="X164">
            <v>12949128794.800001</v>
          </cell>
          <cell r="Y164">
            <v>12681463576.110001</v>
          </cell>
          <cell r="Z164">
            <v>12417668888.17</v>
          </cell>
          <cell r="AA164">
            <v>12179343116.299999</v>
          </cell>
          <cell r="AB164">
            <v>11529003568.150002</v>
          </cell>
          <cell r="AC164">
            <v>11279111906.739998</v>
          </cell>
          <cell r="AD164">
            <v>11017269365.76</v>
          </cell>
          <cell r="AE164">
            <v>10773573595</v>
          </cell>
          <cell r="AF164">
            <v>10507216119.329998</v>
          </cell>
          <cell r="AG164">
            <v>10206359393.959999</v>
          </cell>
          <cell r="AH164">
            <v>9933209634.5499992</v>
          </cell>
          <cell r="AI164">
            <v>9697609972.289999</v>
          </cell>
          <cell r="AJ164">
            <v>9472546635.9699993</v>
          </cell>
          <cell r="AK164">
            <v>9281826083.2000008</v>
          </cell>
          <cell r="AL164">
            <v>9107730908.2099991</v>
          </cell>
          <cell r="AM164">
            <v>8964928835.9699993</v>
          </cell>
          <cell r="AN164">
            <v>8816230609.3899994</v>
          </cell>
          <cell r="AO164">
            <v>8651007722.5099983</v>
          </cell>
          <cell r="AP164">
            <v>8503696267.7399998</v>
          </cell>
          <cell r="AQ164">
            <v>8348234023.8200006</v>
          </cell>
          <cell r="AR164">
            <v>8188598806.1599998</v>
          </cell>
          <cell r="AS164">
            <v>7830424074.29</v>
          </cell>
          <cell r="AT164">
            <v>7641413318.7599993</v>
          </cell>
          <cell r="AU164">
            <v>7480378610.4400005</v>
          </cell>
          <cell r="AV164">
            <v>7321322732.5700006</v>
          </cell>
          <cell r="AW164">
            <v>7172742994.8200006</v>
          </cell>
          <cell r="AX164">
            <v>7045293717.9899988</v>
          </cell>
          <cell r="AY164">
            <v>6931966144.5500002</v>
          </cell>
          <cell r="AZ164">
            <v>6797372507.0199995</v>
          </cell>
          <cell r="BA164">
            <v>6639531290.4899998</v>
          </cell>
          <cell r="BB164">
            <v>6515813356.0700006</v>
          </cell>
          <cell r="BC164">
            <v>6388813923.1400003</v>
          </cell>
          <cell r="BD164">
            <v>6256236371.3500004</v>
          </cell>
          <cell r="BE164">
            <v>6133886403.9799995</v>
          </cell>
          <cell r="BF164">
            <v>6013449368.7000008</v>
          </cell>
          <cell r="BG164">
            <v>5861685364.2600002</v>
          </cell>
          <cell r="BH164">
            <v>5773672987.4299994</v>
          </cell>
          <cell r="BI164">
            <v>5663407557.3900013</v>
          </cell>
          <cell r="BJ164">
            <v>5560183333.0300007</v>
          </cell>
          <cell r="BK164">
            <v>5471680484.6500015</v>
          </cell>
          <cell r="BL164">
            <v>5375063348.4099998</v>
          </cell>
          <cell r="BM164">
            <v>5268647953.8100004</v>
          </cell>
          <cell r="BN164">
            <v>5166428701.2699995</v>
          </cell>
          <cell r="BO164">
            <v>5054987332.8800011</v>
          </cell>
          <cell r="BP164">
            <v>4947089440.2400007</v>
          </cell>
          <cell r="BQ164">
            <v>4829206176.0599995</v>
          </cell>
          <cell r="BR164">
            <v>4708070478.2600002</v>
          </cell>
          <cell r="BS164">
            <v>4597751834.71</v>
          </cell>
          <cell r="BT164">
            <v>4491218977.2399998</v>
          </cell>
        </row>
        <row r="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row>
        <row r="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t="str">
            <v>OK</v>
          </cell>
          <cell r="BG166" t="str">
            <v>OK</v>
          </cell>
          <cell r="BH166" t="str">
            <v>OK</v>
          </cell>
          <cell r="BI166" t="str">
            <v>OK</v>
          </cell>
          <cell r="BJ166" t="str">
            <v>OK</v>
          </cell>
          <cell r="BK166" t="str">
            <v>OK</v>
          </cell>
          <cell r="BL166" t="str">
            <v>OK</v>
          </cell>
          <cell r="BM166" t="str">
            <v>OK</v>
          </cell>
          <cell r="BN166" t="str">
            <v>OK</v>
          </cell>
          <cell r="BO166" t="str">
            <v>OK</v>
          </cell>
          <cell r="BP166" t="str">
            <v>OK</v>
          </cell>
          <cell r="BQ166" t="str">
            <v>OK</v>
          </cell>
          <cell r="BR166" t="str">
            <v>OK</v>
          </cell>
          <cell r="BS166" t="str">
            <v>OK</v>
          </cell>
          <cell r="BT166" t="str">
            <v>OK</v>
          </cell>
        </row>
        <row r="169">
          <cell r="I169">
            <v>3.2298351503087901E-2</v>
          </cell>
          <cell r="J169">
            <v>3.2263526798269618E-2</v>
          </cell>
          <cell r="K169">
            <v>3.2196177235420023E-2</v>
          </cell>
          <cell r="L169">
            <v>3.203817843418829E-2</v>
          </cell>
          <cell r="M169">
            <v>3.3134041508918737E-2</v>
          </cell>
          <cell r="N169">
            <v>3.3110585038183087E-2</v>
          </cell>
          <cell r="O169">
            <v>3.3120453775765481E-2</v>
          </cell>
          <cell r="P169">
            <v>3.3224148098994932E-2</v>
          </cell>
          <cell r="Q169">
            <v>3.3336371935178362E-2</v>
          </cell>
          <cell r="R169">
            <v>3.3450084106221627E-2</v>
          </cell>
          <cell r="S169">
            <v>3.2579497669759608E-2</v>
          </cell>
          <cell r="T169">
            <v>3.2611251010119927E-2</v>
          </cell>
          <cell r="U169">
            <v>3.2792308049704177E-2</v>
          </cell>
          <cell r="V169">
            <v>3.284893745685933E-2</v>
          </cell>
          <cell r="W169">
            <v>3.2932950699472587E-2</v>
          </cell>
          <cell r="X169">
            <v>3.304448103349094E-2</v>
          </cell>
          <cell r="Y169">
            <v>3.3070570197438087E-2</v>
          </cell>
          <cell r="Z169">
            <v>3.321998395230142E-2</v>
          </cell>
          <cell r="AA169">
            <v>3.3367942604072179E-2</v>
          </cell>
          <cell r="AB169">
            <v>3.4304515304566199E-2</v>
          </cell>
          <cell r="AC169">
            <v>3.446577980822238E-2</v>
          </cell>
          <cell r="AD169">
            <v>3.5593781828438455E-2</v>
          </cell>
          <cell r="AE169">
            <v>3.572495176332436E-2</v>
          </cell>
          <cell r="AF169">
            <v>3.5885817998577874E-2</v>
          </cell>
          <cell r="AG169">
            <v>3.6367229207082213E-2</v>
          </cell>
          <cell r="AH169">
            <v>3.6447212492198774E-2</v>
          </cell>
          <cell r="AI169">
            <v>3.6612501325020537E-2</v>
          </cell>
          <cell r="AJ169">
            <v>3.6886990304505339E-2</v>
          </cell>
          <cell r="AK169">
            <v>3.6869165035251193E-2</v>
          </cell>
          <cell r="AL169">
            <v>3.6855802991216387E-2</v>
          </cell>
          <cell r="AM169">
            <v>3.6994480130094126E-2</v>
          </cell>
          <cell r="AN169">
            <v>3.6921941239071374E-2</v>
          </cell>
          <cell r="AO169">
            <v>3.7082888506186885E-2</v>
          </cell>
          <cell r="AP169">
            <v>3.705374201749817E-2</v>
          </cell>
          <cell r="AQ169">
            <v>3.7215779865959683E-2</v>
          </cell>
          <cell r="AR169">
            <v>3.7259483323383927E-2</v>
          </cell>
          <cell r="AS169">
            <v>3.7699004139410706E-2</v>
          </cell>
          <cell r="AT169">
            <v>3.788423172573218E-2</v>
          </cell>
          <cell r="AU169">
            <v>3.8070868986837127E-2</v>
          </cell>
          <cell r="AV169">
            <v>3.8082271637836757E-2</v>
          </cell>
          <cell r="AW169">
            <v>3.8306785884901932E-2</v>
          </cell>
          <cell r="AX169">
            <v>3.8375358033637029E-2</v>
          </cell>
          <cell r="AY169">
            <v>3.8255630281531762E-2</v>
          </cell>
          <cell r="AZ169">
            <v>3.8221463209745433E-2</v>
          </cell>
          <cell r="BA169">
            <v>3.8282519073909144E-2</v>
          </cell>
          <cell r="BB169">
            <v>3.8436951220631219E-2</v>
          </cell>
          <cell r="BC169">
            <v>3.8517589879821505E-2</v>
          </cell>
          <cell r="BD169">
            <v>3.6021184378839478E-2</v>
          </cell>
          <cell r="BE169">
            <v>3.6028818123629631E-2</v>
          </cell>
          <cell r="BF169">
            <v>3.6110655712886436E-2</v>
          </cell>
          <cell r="BG169">
            <v>3.5981669496623764E-2</v>
          </cell>
          <cell r="BH169">
            <v>3.62595002255552E-2</v>
          </cell>
          <cell r="BI169">
            <v>3.6293121674034173E-2</v>
          </cell>
          <cell r="BJ169">
            <v>3.6384075069653542E-2</v>
          </cell>
          <cell r="BK169">
            <v>3.650607724635388E-2</v>
          </cell>
          <cell r="BL169">
            <v>3.6364501338913439E-2</v>
          </cell>
          <cell r="BM169">
            <v>3.6479626846392839E-2</v>
          </cell>
          <cell r="BN169">
            <v>3.6517197309550248E-2</v>
          </cell>
          <cell r="BO169">
            <v>3.6586032755621598E-2</v>
          </cell>
          <cell r="BP169">
            <v>3.6414241823624793E-2</v>
          </cell>
          <cell r="BQ169">
            <v>3.6454355532119807E-2</v>
          </cell>
          <cell r="BR169">
            <v>3.6652280569464832E-2</v>
          </cell>
          <cell r="BS169">
            <v>3.6776375726391322E-2</v>
          </cell>
          <cell r="BT169">
            <v>3.6800250434809285E-2</v>
          </cell>
        </row>
        <row r="170">
          <cell r="I170">
            <v>0.15431729506474828</v>
          </cell>
          <cell r="J170">
            <v>0.15373756907604436</v>
          </cell>
          <cell r="K170">
            <v>0.15324893154071279</v>
          </cell>
          <cell r="L170">
            <v>0.15288849290493089</v>
          </cell>
          <cell r="M170">
            <v>0.15508359536405011</v>
          </cell>
          <cell r="N170">
            <v>0.15505809480638688</v>
          </cell>
          <cell r="O170">
            <v>0.15487046849888972</v>
          </cell>
          <cell r="P170">
            <v>0.15468513926298449</v>
          </cell>
          <cell r="Q170">
            <v>0.15440228777695572</v>
          </cell>
          <cell r="R170">
            <v>0.15432483677515485</v>
          </cell>
          <cell r="S170">
            <v>0.15792001508393957</v>
          </cell>
          <cell r="T170">
            <v>0.15729960931803968</v>
          </cell>
          <cell r="U170">
            <v>0.15687818197535208</v>
          </cell>
          <cell r="V170">
            <v>0.15659511554622602</v>
          </cell>
          <cell r="W170">
            <v>0.15633528951077355</v>
          </cell>
          <cell r="X170">
            <v>0.15586639067876945</v>
          </cell>
          <cell r="Y170">
            <v>0.15570752186599759</v>
          </cell>
          <cell r="Z170">
            <v>0.15567986029178896</v>
          </cell>
          <cell r="AA170">
            <v>0.15580763889230903</v>
          </cell>
          <cell r="AB170">
            <v>0.15904648490660808</v>
          </cell>
          <cell r="AC170">
            <v>0.1590159810151571</v>
          </cell>
          <cell r="AD170">
            <v>0.14796626321367476</v>
          </cell>
          <cell r="AE170">
            <v>0.1483038495918865</v>
          </cell>
          <cell r="AF170">
            <v>0.14831893756548845</v>
          </cell>
          <cell r="AG170">
            <v>0.1487469943698467</v>
          </cell>
          <cell r="AH170">
            <v>0.14899165445299156</v>
          </cell>
          <cell r="AI170">
            <v>0.14891410257026316</v>
          </cell>
          <cell r="AJ170">
            <v>0.14891741619655274</v>
          </cell>
          <cell r="AK170">
            <v>0.14924885254609335</v>
          </cell>
          <cell r="AL170">
            <v>0.1491807349660744</v>
          </cell>
          <cell r="AM170">
            <v>0.14919258730237128</v>
          </cell>
          <cell r="AN170">
            <v>0.14938063349288028</v>
          </cell>
          <cell r="AO170">
            <v>0.14972431003612516</v>
          </cell>
          <cell r="AP170">
            <v>0.14974375709310475</v>
          </cell>
          <cell r="AQ170">
            <v>0.14923485310129372</v>
          </cell>
          <cell r="AR170">
            <v>0.14972206000222066</v>
          </cell>
          <cell r="AS170">
            <v>0.14998556214677169</v>
          </cell>
          <cell r="AT170">
            <v>0.15062492717339038</v>
          </cell>
          <cell r="AU170">
            <v>0.1512085815457766</v>
          </cell>
          <cell r="AV170">
            <v>0.15173217674151732</v>
          </cell>
          <cell r="AW170">
            <v>0.15213233796583056</v>
          </cell>
          <cell r="AX170">
            <v>0.15228462684960881</v>
          </cell>
          <cell r="AY170">
            <v>0.15255684181340598</v>
          </cell>
          <cell r="AZ170">
            <v>0.15272863578358328</v>
          </cell>
          <cell r="BA170">
            <v>0.15318972642795348</v>
          </cell>
          <cell r="BB170">
            <v>0.15292145671603172</v>
          </cell>
          <cell r="BC170">
            <v>0.15292812724616114</v>
          </cell>
          <cell r="BD170">
            <v>0.15471919908792209</v>
          </cell>
          <cell r="BE170">
            <v>0.15458673418124352</v>
          </cell>
          <cell r="BF170">
            <v>0.1547574103249138</v>
          </cell>
          <cell r="BG170">
            <v>0.15401612067828413</v>
          </cell>
          <cell r="BH170">
            <v>0.15468898719834681</v>
          </cell>
          <cell r="BI170">
            <v>0.15472261091056386</v>
          </cell>
          <cell r="BJ170">
            <v>0.15475512561401314</v>
          </cell>
          <cell r="BK170">
            <v>0.15468566034592565</v>
          </cell>
          <cell r="BL170">
            <v>0.15448069023328337</v>
          </cell>
          <cell r="BM170">
            <v>0.15467836945922253</v>
          </cell>
          <cell r="BN170">
            <v>0.154471744776778</v>
          </cell>
          <cell r="BO170">
            <v>0.15448018474758413</v>
          </cell>
          <cell r="BP170">
            <v>0.1543891058644265</v>
          </cell>
          <cell r="BQ170">
            <v>0.15359953283775146</v>
          </cell>
          <cell r="BR170">
            <v>0.15375014465321371</v>
          </cell>
          <cell r="BS170">
            <v>0.15422640143097799</v>
          </cell>
          <cell r="BT170">
            <v>0.15419454390655807</v>
          </cell>
        </row>
        <row r="171">
          <cell r="I171">
            <v>0.39341190497667294</v>
          </cell>
          <cell r="J171">
            <v>0.3921390367272391</v>
          </cell>
          <cell r="K171">
            <v>0.39107926632469187</v>
          </cell>
          <cell r="L171">
            <v>0.38913809920738934</v>
          </cell>
          <cell r="M171">
            <v>0.39273579377975398</v>
          </cell>
          <cell r="N171">
            <v>0.39194037574414292</v>
          </cell>
          <cell r="O171">
            <v>0.3904170367604396</v>
          </cell>
          <cell r="P171">
            <v>0.38884535012060412</v>
          </cell>
          <cell r="Q171">
            <v>0.38697754279379898</v>
          </cell>
          <cell r="R171">
            <v>0.38429320086643348</v>
          </cell>
          <cell r="S171">
            <v>0.39084754937786148</v>
          </cell>
          <cell r="T171">
            <v>0.38949429503215227</v>
          </cell>
          <cell r="U171">
            <v>0.38741539694020877</v>
          </cell>
          <cell r="V171">
            <v>0.38633637019298528</v>
          </cell>
          <cell r="W171">
            <v>0.38464344354659508</v>
          </cell>
          <cell r="X171">
            <v>0.38302919498427968</v>
          </cell>
          <cell r="Y171">
            <v>0.38189786264130743</v>
          </cell>
          <cell r="Z171">
            <v>0.38107258234257552</v>
          </cell>
          <cell r="AA171">
            <v>0.38076288386141</v>
          </cell>
          <cell r="AB171">
            <v>0.38070456840914163</v>
          </cell>
          <cell r="AC171">
            <v>0.38045150925630566</v>
          </cell>
          <cell r="AD171">
            <v>0.38088808544807012</v>
          </cell>
          <cell r="AE171">
            <v>0.38049364882070963</v>
          </cell>
          <cell r="AF171">
            <v>0.37961866222128732</v>
          </cell>
          <cell r="AG171">
            <v>0.37787112221056435</v>
          </cell>
          <cell r="AH171">
            <v>0.37601344910800388</v>
          </cell>
          <cell r="AI171">
            <v>0.3742031224909198</v>
          </cell>
          <cell r="AJ171">
            <v>0.37275779452612062</v>
          </cell>
          <cell r="AK171">
            <v>0.37257452976728916</v>
          </cell>
          <cell r="AL171">
            <v>0.37233939836244984</v>
          </cell>
          <cell r="AM171">
            <v>0.3714079952726958</v>
          </cell>
          <cell r="AN171">
            <v>0.37104495596971887</v>
          </cell>
          <cell r="AO171">
            <v>0.37052225222034479</v>
          </cell>
          <cell r="AP171">
            <v>0.37043362531658014</v>
          </cell>
          <cell r="AQ171">
            <v>0.3704667565685727</v>
          </cell>
          <cell r="AR171">
            <v>0.37065298290554644</v>
          </cell>
          <cell r="AS171">
            <v>0.37136127908930228</v>
          </cell>
          <cell r="AT171">
            <v>0.3717943655874677</v>
          </cell>
          <cell r="AU171">
            <v>0.37147442098877281</v>
          </cell>
          <cell r="AV171">
            <v>0.371733068627429</v>
          </cell>
          <cell r="AW171">
            <v>0.37243323437340553</v>
          </cell>
          <cell r="AX171">
            <v>0.37266834563131085</v>
          </cell>
          <cell r="AY171">
            <v>0.37205133584036321</v>
          </cell>
          <cell r="AZ171">
            <v>0.37238739216893596</v>
          </cell>
          <cell r="BA171">
            <v>0.37284256976779867</v>
          </cell>
          <cell r="BB171">
            <v>0.3726042431676303</v>
          </cell>
          <cell r="BC171">
            <v>0.37278309407851107</v>
          </cell>
          <cell r="BD171">
            <v>0.37648439200863282</v>
          </cell>
          <cell r="BE171">
            <v>0.37735468895024349</v>
          </cell>
          <cell r="BF171">
            <v>0.3771417806898878</v>
          </cell>
          <cell r="BG171">
            <v>0.37799151680835968</v>
          </cell>
          <cell r="BH171">
            <v>0.3784844485594438</v>
          </cell>
          <cell r="BI171">
            <v>0.37889370699623676</v>
          </cell>
          <cell r="BJ171">
            <v>0.37885925550265198</v>
          </cell>
          <cell r="BK171">
            <v>0.37976209211582213</v>
          </cell>
          <cell r="BL171">
            <v>0.38070812620568012</v>
          </cell>
          <cell r="BM171">
            <v>0.38079036087222123</v>
          </cell>
          <cell r="BN171">
            <v>0.38055187227623971</v>
          </cell>
          <cell r="BO171">
            <v>0.38055250569619298</v>
          </cell>
          <cell r="BP171">
            <v>0.38026678343190329</v>
          </cell>
          <cell r="BQ171">
            <v>0.38074483923155561</v>
          </cell>
          <cell r="BR171">
            <v>0.38098322788551603</v>
          </cell>
          <cell r="BS171">
            <v>0.38078257053872216</v>
          </cell>
          <cell r="BT171">
            <v>0.38058263269104908</v>
          </cell>
        </row>
        <row r="172">
          <cell r="I172">
            <v>0.11199739850840275</v>
          </cell>
          <cell r="J172">
            <v>0.1123111873218154</v>
          </cell>
          <cell r="K172">
            <v>0.11230866854607927</v>
          </cell>
          <cell r="L172">
            <v>0.11255215950114536</v>
          </cell>
          <cell r="M172">
            <v>0.11284013600932999</v>
          </cell>
          <cell r="N172">
            <v>0.11255107533830579</v>
          </cell>
          <cell r="O172">
            <v>0.11248863389688762</v>
          </cell>
          <cell r="P172">
            <v>0.11245584326056669</v>
          </cell>
          <cell r="Q172">
            <v>0.11255334256352692</v>
          </cell>
          <cell r="R172">
            <v>0.11204216189648433</v>
          </cell>
          <cell r="S172">
            <v>0.11437680386903634</v>
          </cell>
          <cell r="T172">
            <v>0.11420706402529718</v>
          </cell>
          <cell r="U172">
            <v>0.11397342061057963</v>
          </cell>
          <cell r="V172">
            <v>0.11382556081202083</v>
          </cell>
          <cell r="W172">
            <v>0.11363706283386139</v>
          </cell>
          <cell r="X172">
            <v>0.11349701552201599</v>
          </cell>
          <cell r="Y172">
            <v>0.11366386305405865</v>
          </cell>
          <cell r="Z172">
            <v>0.11347603156760135</v>
          </cell>
          <cell r="AA172">
            <v>0.11342055779931556</v>
          </cell>
          <cell r="AB172">
            <v>0.11322584992394687</v>
          </cell>
          <cell r="AC172">
            <v>0.11296367817475284</v>
          </cell>
          <cell r="AD172">
            <v>0.11586026788062889</v>
          </cell>
          <cell r="AE172">
            <v>0.11567570528115002</v>
          </cell>
          <cell r="AF172">
            <v>0.11544614364297945</v>
          </cell>
          <cell r="AG172">
            <v>0.11480721517639636</v>
          </cell>
          <cell r="AH172">
            <v>0.11487225796696805</v>
          </cell>
          <cell r="AI172">
            <v>0.11522649522128921</v>
          </cell>
          <cell r="AJ172">
            <v>0.1151090558361072</v>
          </cell>
          <cell r="AK172">
            <v>0.11496101672723054</v>
          </cell>
          <cell r="AL172">
            <v>0.11505196973105819</v>
          </cell>
          <cell r="AM172">
            <v>0.11527764279772787</v>
          </cell>
          <cell r="AN172">
            <v>0.11531023208572119</v>
          </cell>
          <cell r="AO172">
            <v>0.11551772259544935</v>
          </cell>
          <cell r="AP172">
            <v>0.11590652845741266</v>
          </cell>
          <cell r="AQ172">
            <v>0.11634505346024808</v>
          </cell>
          <cell r="AR172">
            <v>0.11622897171907232</v>
          </cell>
          <cell r="AS172">
            <v>0.11625116843783947</v>
          </cell>
          <cell r="AT172">
            <v>0.11570959703609907</v>
          </cell>
          <cell r="AU172">
            <v>0.11563532204543325</v>
          </cell>
          <cell r="AV172">
            <v>0.11587448399808521</v>
          </cell>
          <cell r="AW172">
            <v>0.11578247928996664</v>
          </cell>
          <cell r="AX172">
            <v>0.11566763746827749</v>
          </cell>
          <cell r="AY172">
            <v>0.11576299757766537</v>
          </cell>
          <cell r="AZ172">
            <v>0.11576794995232483</v>
          </cell>
          <cell r="BA172">
            <v>0.11565826837504481</v>
          </cell>
          <cell r="BB172">
            <v>0.11568989376556686</v>
          </cell>
          <cell r="BC172">
            <v>0.11580334105995961</v>
          </cell>
          <cell r="BD172">
            <v>0.11716558300559006</v>
          </cell>
          <cell r="BE172">
            <v>0.11717183444311198</v>
          </cell>
          <cell r="BF172">
            <v>0.11685774783565112</v>
          </cell>
          <cell r="BG172">
            <v>0.11691259111047754</v>
          </cell>
          <cell r="BH172">
            <v>0.1167647242972944</v>
          </cell>
          <cell r="BI172">
            <v>0.11689532575774869</v>
          </cell>
          <cell r="BJ172">
            <v>0.11671015288022314</v>
          </cell>
          <cell r="BK172">
            <v>0.11663908528475116</v>
          </cell>
          <cell r="BL172">
            <v>0.11676235701401587</v>
          </cell>
          <cell r="BM172">
            <v>0.11689578444591785</v>
          </cell>
          <cell r="BN172">
            <v>0.11676670983221085</v>
          </cell>
          <cell r="BO172">
            <v>0.11673996642119946</v>
          </cell>
          <cell r="BP172">
            <v>0.11685830205890799</v>
          </cell>
          <cell r="BQ172">
            <v>0.11718766154062187</v>
          </cell>
          <cell r="BR172">
            <v>0.11716200165802569</v>
          </cell>
          <cell r="BS172">
            <v>0.11730178037197553</v>
          </cell>
          <cell r="BT172">
            <v>0.11725613103452527</v>
          </cell>
        </row>
        <row r="173">
          <cell r="I173">
            <v>0.10006377835097333</v>
          </cell>
          <cell r="J173">
            <v>0.10036796588966256</v>
          </cell>
          <cell r="K173">
            <v>0.10066008145990024</v>
          </cell>
          <cell r="L173">
            <v>0.10099217255990026</v>
          </cell>
          <cell r="M173">
            <v>9.9352128049354352E-2</v>
          </cell>
          <cell r="N173">
            <v>9.9374063365845894E-2</v>
          </cell>
          <cell r="O173">
            <v>9.9632034075149728E-2</v>
          </cell>
          <cell r="P173">
            <v>9.9982198325215543E-2</v>
          </cell>
          <cell r="Q173">
            <v>0.10053465496104903</v>
          </cell>
          <cell r="R173">
            <v>0.10102696316692593</v>
          </cell>
          <cell r="S173">
            <v>9.7868070249294212E-2</v>
          </cell>
          <cell r="T173">
            <v>9.8088863264218118E-2</v>
          </cell>
          <cell r="U173">
            <v>9.835669639143671E-2</v>
          </cell>
          <cell r="V173">
            <v>9.8509403023329792E-2</v>
          </cell>
          <cell r="W173">
            <v>9.8599696424366071E-2</v>
          </cell>
          <cell r="X173">
            <v>9.8874606164558954E-2</v>
          </cell>
          <cell r="Y173">
            <v>9.9100904590186306E-2</v>
          </cell>
          <cell r="Z173">
            <v>9.9195701381076862E-2</v>
          </cell>
          <cell r="AA173">
            <v>9.8974997344208782E-2</v>
          </cell>
          <cell r="AB173">
            <v>9.7398342148330763E-2</v>
          </cell>
          <cell r="AC173">
            <v>9.7082156119549318E-2</v>
          </cell>
          <cell r="AD173">
            <v>9.6981211508782444E-2</v>
          </cell>
          <cell r="AE173">
            <v>9.7148549250709412E-2</v>
          </cell>
          <cell r="AF173">
            <v>9.705602740138819E-2</v>
          </cell>
          <cell r="AG173">
            <v>9.749467364620415E-2</v>
          </cell>
          <cell r="AH173">
            <v>9.7916469727668487E-2</v>
          </cell>
          <cell r="AI173">
            <v>9.8226269203633684E-2</v>
          </cell>
          <cell r="AJ173">
            <v>9.8887487882405048E-2</v>
          </cell>
          <cell r="AK173">
            <v>9.9042013678095703E-2</v>
          </cell>
          <cell r="AL173">
            <v>9.8943787722985052E-2</v>
          </cell>
          <cell r="AM173">
            <v>9.9098104984999019E-2</v>
          </cell>
          <cell r="AN173">
            <v>9.9294147362437177E-2</v>
          </cell>
          <cell r="AO173">
            <v>9.9498833133656955E-2</v>
          </cell>
          <cell r="AP173">
            <v>9.9031619629308745E-2</v>
          </cell>
          <cell r="AQ173">
            <v>9.9029790190489436E-2</v>
          </cell>
          <cell r="AR173">
            <v>9.8903939025655002E-2</v>
          </cell>
          <cell r="AS173">
            <v>9.8552087515128867E-2</v>
          </cell>
          <cell r="AT173">
            <v>9.8261617610267471E-2</v>
          </cell>
          <cell r="AU173">
            <v>9.8032062844592538E-2</v>
          </cell>
          <cell r="AV173">
            <v>9.7905803320376517E-2</v>
          </cell>
          <cell r="AW173">
            <v>9.756582049090437E-2</v>
          </cell>
          <cell r="AX173">
            <v>9.7396591794013568E-2</v>
          </cell>
          <cell r="AY173">
            <v>9.7517390390238684E-2</v>
          </cell>
          <cell r="AZ173">
            <v>9.7332048035726898E-2</v>
          </cell>
          <cell r="BA173">
            <v>9.7397990110575261E-2</v>
          </cell>
          <cell r="BB173">
            <v>9.8010138282288023E-2</v>
          </cell>
          <cell r="BC173">
            <v>9.7955627255523398E-2</v>
          </cell>
          <cell r="BD173">
            <v>9.8762365747487063E-2</v>
          </cell>
          <cell r="BE173">
            <v>9.8629796377946194E-2</v>
          </cell>
          <cell r="BF173">
            <v>9.8644472065828284E-2</v>
          </cell>
          <cell r="BG173">
            <v>9.8427030646813976E-2</v>
          </cell>
          <cell r="BH173">
            <v>9.8208363593587505E-2</v>
          </cell>
          <cell r="BI173">
            <v>9.8037492337188906E-2</v>
          </cell>
          <cell r="BJ173">
            <v>9.8361923611602078E-2</v>
          </cell>
          <cell r="BK173">
            <v>9.8134841425110572E-2</v>
          </cell>
          <cell r="BL173">
            <v>9.8269611560252351E-2</v>
          </cell>
          <cell r="BM173">
            <v>9.8090941839504286E-2</v>
          </cell>
          <cell r="BN173">
            <v>9.8590067962186459E-2</v>
          </cell>
          <cell r="BO173">
            <v>9.8408109692845566E-2</v>
          </cell>
          <cell r="BP173">
            <v>9.8325583411405182E-2</v>
          </cell>
          <cell r="BQ173">
            <v>9.8031148267569479E-2</v>
          </cell>
          <cell r="BR173">
            <v>9.7424608728355053E-2</v>
          </cell>
          <cell r="BS173">
            <v>9.6628086556572956E-2</v>
          </cell>
          <cell r="BT173">
            <v>9.6845889985372011E-2</v>
          </cell>
        </row>
        <row r="174">
          <cell r="I174">
            <v>0.13270958404041003</v>
          </cell>
          <cell r="J174">
            <v>0.1334213681405311</v>
          </cell>
          <cell r="K174">
            <v>0.13416065183973147</v>
          </cell>
          <cell r="L174">
            <v>0.13485498593106313</v>
          </cell>
          <cell r="M174">
            <v>0.13200193877110858</v>
          </cell>
          <cell r="N174">
            <v>0.13268068895803814</v>
          </cell>
          <cell r="O174">
            <v>0.13356410339695493</v>
          </cell>
          <cell r="P174">
            <v>0.13417556440941442</v>
          </cell>
          <cell r="Q174">
            <v>0.13513297195963039</v>
          </cell>
          <cell r="R174">
            <v>0.13675346021224993</v>
          </cell>
          <cell r="S174">
            <v>0.13269012343750949</v>
          </cell>
          <cell r="T174">
            <v>0.13387554864639187</v>
          </cell>
          <cell r="U174">
            <v>0.13547915564965446</v>
          </cell>
          <cell r="V174">
            <v>0.13613350970552202</v>
          </cell>
          <cell r="W174">
            <v>0.13725475360783404</v>
          </cell>
          <cell r="X174">
            <v>0.13834943368000302</v>
          </cell>
          <cell r="Y174">
            <v>0.13877799478093414</v>
          </cell>
          <cell r="Z174">
            <v>0.13923043008475577</v>
          </cell>
          <cell r="AA174">
            <v>0.13955100537772999</v>
          </cell>
          <cell r="AB174">
            <v>0.13856388527047209</v>
          </cell>
          <cell r="AC174">
            <v>0.13890223504953428</v>
          </cell>
          <cell r="AD174">
            <v>0.14038929601257907</v>
          </cell>
          <cell r="AE174">
            <v>0.14041476160724181</v>
          </cell>
          <cell r="AF174">
            <v>0.14110180741619108</v>
          </cell>
          <cell r="AG174">
            <v>0.14144964658939563</v>
          </cell>
          <cell r="AH174">
            <v>0.14206530942542916</v>
          </cell>
          <cell r="AI174">
            <v>0.142710301718104</v>
          </cell>
          <cell r="AJ174">
            <v>0.14323466654023631</v>
          </cell>
          <cell r="AK174">
            <v>0.14321034086341411</v>
          </cell>
          <cell r="AL174">
            <v>0.14357348382364502</v>
          </cell>
          <cell r="AM174">
            <v>0.14391793266481626</v>
          </cell>
          <cell r="AN174">
            <v>0.14395896486512336</v>
          </cell>
          <cell r="AO174">
            <v>0.14402647077379951</v>
          </cell>
          <cell r="AP174">
            <v>0.14419084198968823</v>
          </cell>
          <cell r="AQ174">
            <v>0.14409541507792512</v>
          </cell>
          <cell r="AR174">
            <v>0.14383520170556838</v>
          </cell>
          <cell r="AS174">
            <v>0.14314477149459273</v>
          </cell>
          <cell r="AT174">
            <v>0.14289646026334718</v>
          </cell>
          <cell r="AU174">
            <v>0.14307038301862757</v>
          </cell>
          <cell r="AV174">
            <v>0.14271607667037231</v>
          </cell>
          <cell r="AW174">
            <v>0.14229239955440681</v>
          </cell>
          <cell r="AX174">
            <v>0.142090706569662</v>
          </cell>
          <cell r="AY174">
            <v>0.14229283347055813</v>
          </cell>
          <cell r="AZ174">
            <v>0.14216120702257062</v>
          </cell>
          <cell r="BA174">
            <v>0.14155218575536518</v>
          </cell>
          <cell r="BB174">
            <v>0.14154825113134986</v>
          </cell>
          <cell r="BC174">
            <v>0.14176077930829314</v>
          </cell>
          <cell r="BD174">
            <v>0.1413225720001392</v>
          </cell>
          <cell r="BE174">
            <v>0.14112262903146233</v>
          </cell>
          <cell r="BF174">
            <v>0.14138024280626715</v>
          </cell>
          <cell r="BG174">
            <v>0.14135787827373517</v>
          </cell>
          <cell r="BH174">
            <v>0.14097755623709343</v>
          </cell>
          <cell r="BI174">
            <v>0.14077417455321198</v>
          </cell>
          <cell r="BJ174">
            <v>0.14080601235559578</v>
          </cell>
          <cell r="BK174">
            <v>0.14059117049836412</v>
          </cell>
          <cell r="BL174">
            <v>0.14001207033636529</v>
          </cell>
          <cell r="BM174">
            <v>0.13996911371858081</v>
          </cell>
          <cell r="BN174">
            <v>0.14006782145316626</v>
          </cell>
          <cell r="BO174">
            <v>0.14026235330960646</v>
          </cell>
          <cell r="BP174">
            <v>0.14049080783877682</v>
          </cell>
          <cell r="BQ174">
            <v>0.14080015903043361</v>
          </cell>
          <cell r="BR174">
            <v>0.14072432092071405</v>
          </cell>
          <cell r="BS174">
            <v>0.14082416992409053</v>
          </cell>
          <cell r="BT174">
            <v>0.1410946981279059</v>
          </cell>
        </row>
        <row r="175">
          <cell r="I175">
            <v>7.5185619509467588E-2</v>
          </cell>
          <cell r="J175">
            <v>7.572399605504021E-2</v>
          </cell>
          <cell r="K175">
            <v>7.630349377076967E-2</v>
          </cell>
          <cell r="L175">
            <v>7.7115548080564394E-2</v>
          </cell>
          <cell r="M175">
            <v>7.4818214040716105E-2</v>
          </cell>
          <cell r="N175">
            <v>7.5249473887389826E-2</v>
          </cell>
          <cell r="O175">
            <v>7.5881575650135286E-2</v>
          </cell>
          <cell r="P175">
            <v>7.6607150212225694E-2</v>
          </cell>
          <cell r="Q175">
            <v>7.7032580769889322E-2</v>
          </cell>
          <cell r="R175">
            <v>7.8047311963067245E-2</v>
          </cell>
          <cell r="S175">
            <v>7.3564963918425527E-2</v>
          </cell>
          <cell r="T175">
            <v>7.4368023931797395E-2</v>
          </cell>
          <cell r="U175">
            <v>7.5075776506799946E-2</v>
          </cell>
          <cell r="V175">
            <v>7.5719819601060459E-2</v>
          </cell>
          <cell r="W175">
            <v>7.6539296141009003E-2</v>
          </cell>
          <cell r="X175">
            <v>7.7305916518645698E-2</v>
          </cell>
          <cell r="Y175">
            <v>7.7705150153675948E-2</v>
          </cell>
          <cell r="Z175">
            <v>7.8045122204319181E-2</v>
          </cell>
          <cell r="AA175">
            <v>7.8114974120954528E-2</v>
          </cell>
          <cell r="AB175">
            <v>7.6756354036934274E-2</v>
          </cell>
          <cell r="AC175">
            <v>7.7118660576478579E-2</v>
          </cell>
          <cell r="AD175">
            <v>8.1859227942893006E-2</v>
          </cell>
          <cell r="AE175">
            <v>8.1929446456804944E-2</v>
          </cell>
          <cell r="AF175">
            <v>8.227023528141926E-2</v>
          </cell>
          <cell r="AG175">
            <v>8.2953284221113935E-2</v>
          </cell>
          <cell r="AH175">
            <v>8.3375641239803469E-2</v>
          </cell>
          <cell r="AI175">
            <v>8.3783884891396071E-2</v>
          </cell>
          <cell r="AJ175">
            <v>8.3882550381197879E-2</v>
          </cell>
          <cell r="AK175">
            <v>8.3764890857764521E-2</v>
          </cell>
          <cell r="AL175">
            <v>8.3724330786126247E-2</v>
          </cell>
          <cell r="AM175">
            <v>8.3782948222224304E-2</v>
          </cell>
          <cell r="AN175">
            <v>8.3756736504093293E-2</v>
          </cell>
          <cell r="AO175">
            <v>8.3290322020535823E-2</v>
          </cell>
          <cell r="AP175">
            <v>8.329818850271023E-2</v>
          </cell>
          <cell r="AQ175">
            <v>8.3271307282052398E-2</v>
          </cell>
          <cell r="AR175">
            <v>8.3052688421906259E-2</v>
          </cell>
          <cell r="AS175">
            <v>8.2685070522021037E-2</v>
          </cell>
          <cell r="AT175">
            <v>8.2502191983550854E-2</v>
          </cell>
          <cell r="AU175">
            <v>8.2198732914647549E-2</v>
          </cell>
          <cell r="AV175">
            <v>8.1661399342537952E-2</v>
          </cell>
          <cell r="AW175">
            <v>8.1194419677463298E-2</v>
          </cell>
          <cell r="AX175">
            <v>8.1211862199442264E-2</v>
          </cell>
          <cell r="AY175">
            <v>8.1260080335629939E-2</v>
          </cell>
          <cell r="AZ175">
            <v>8.1095806551826827E-2</v>
          </cell>
          <cell r="BA175">
            <v>8.076692410473213E-2</v>
          </cell>
          <cell r="BB175">
            <v>8.0482082426666463E-2</v>
          </cell>
          <cell r="BC175">
            <v>7.9944086565128122E-2</v>
          </cell>
          <cell r="BD175">
            <v>7.5423237536368634E-2</v>
          </cell>
          <cell r="BE175">
            <v>7.5002729507916741E-2</v>
          </cell>
          <cell r="BF175">
            <v>7.5001901261123022E-2</v>
          </cell>
          <cell r="BG175">
            <v>7.5205380013714185E-2</v>
          </cell>
          <cell r="BH175">
            <v>7.4507748857020911E-2</v>
          </cell>
          <cell r="BI175">
            <v>7.4271357047425379E-2</v>
          </cell>
          <cell r="BJ175">
            <v>7.4009868911237869E-2</v>
          </cell>
          <cell r="BK175">
            <v>7.3566645833806982E-2</v>
          </cell>
          <cell r="BL175">
            <v>7.3286890178982947E-2</v>
          </cell>
          <cell r="BM175">
            <v>7.2978458223224421E-2</v>
          </cell>
          <cell r="BN175">
            <v>7.2915682172754473E-2</v>
          </cell>
          <cell r="BO175">
            <v>7.2850101513546553E-2</v>
          </cell>
          <cell r="BP175">
            <v>7.313259373625719E-2</v>
          </cell>
          <cell r="BQ175">
            <v>7.3053405853512443E-2</v>
          </cell>
          <cell r="BR175">
            <v>7.3171067064679463E-2</v>
          </cell>
          <cell r="BS175">
            <v>7.3324685333144804E-2</v>
          </cell>
          <cell r="BT175">
            <v>7.3096548735137948E-2</v>
          </cell>
        </row>
        <row r="176">
          <cell r="I176">
            <v>0</v>
          </cell>
          <cell r="J176">
            <v>1.8973347560668233E-5</v>
          </cell>
          <cell r="K176">
            <v>2.6027497366419202E-5</v>
          </cell>
          <cell r="L176">
            <v>4.0332132103977592E-4</v>
          </cell>
          <cell r="M176">
            <v>1.7995733063556383E-5</v>
          </cell>
          <cell r="N176">
            <v>1.9181564514782581E-5</v>
          </cell>
          <cell r="O176">
            <v>8.9261334467122653E-6</v>
          </cell>
          <cell r="P176">
            <v>7.5145271461747656E-6</v>
          </cell>
          <cell r="Q176">
            <v>1.276998136001987E-5</v>
          </cell>
          <cell r="R176">
            <v>4.4082429377528422E-5</v>
          </cell>
          <cell r="S176">
            <v>1.3740249404849234E-4</v>
          </cell>
          <cell r="T176">
            <v>3.936742052711977E-5</v>
          </cell>
          <cell r="U176">
            <v>1.2660675384628277E-5</v>
          </cell>
          <cell r="V176">
            <v>1.4478090184207134E-5</v>
          </cell>
          <cell r="W176">
            <v>4.031637871191566E-5</v>
          </cell>
          <cell r="X176">
            <v>1.5384645805669965E-5</v>
          </cell>
          <cell r="Y176">
            <v>7.6132716401820579E-5</v>
          </cell>
          <cell r="Z176">
            <v>8.0288175580990815E-5</v>
          </cell>
          <cell r="AA176">
            <v>0</v>
          </cell>
          <cell r="AB176">
            <v>0</v>
          </cell>
          <cell r="AC176">
            <v>0</v>
          </cell>
          <cell r="AD176">
            <v>1.5383967149495959E-4</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I177">
            <v>1.6068046237135004E-5</v>
          </cell>
          <cell r="J177">
            <v>1.6376643836980214E-5</v>
          </cell>
          <cell r="K177">
            <v>1.6701785328197531E-5</v>
          </cell>
          <cell r="L177">
            <v>1.7042059778323392E-5</v>
          </cell>
          <cell r="M177">
            <v>1.6156743704656878E-5</v>
          </cell>
          <cell r="N177">
            <v>1.646129719263309E-5</v>
          </cell>
          <cell r="O177">
            <v>1.6767812330879467E-5</v>
          </cell>
          <cell r="P177">
            <v>1.709178284812158E-5</v>
          </cell>
          <cell r="Q177">
            <v>1.7477258611256459E-5</v>
          </cell>
          <cell r="R177">
            <v>1.7898584085185681E-5</v>
          </cell>
          <cell r="S177">
            <v>1.5573900125230701E-5</v>
          </cell>
          <cell r="T177">
            <v>1.5977351456453194E-5</v>
          </cell>
          <cell r="U177">
            <v>1.6403200879577971E-5</v>
          </cell>
          <cell r="V177">
            <v>1.6805571812111545E-5</v>
          </cell>
          <cell r="W177">
            <v>1.7190857376484363E-5</v>
          </cell>
          <cell r="X177">
            <v>1.7576772430543683E-5</v>
          </cell>
          <cell r="Y177">
            <v>0</v>
          </cell>
          <cell r="Z177">
            <v>0</v>
          </cell>
          <cell r="AA177">
            <v>0</v>
          </cell>
          <cell r="AB177">
            <v>0</v>
          </cell>
          <cell r="AC177">
            <v>0</v>
          </cell>
          <cell r="AD177">
            <v>3.0802649343827676E-4</v>
          </cell>
          <cell r="AE177">
            <v>3.0908722817333666E-4</v>
          </cell>
          <cell r="AF177">
            <v>3.0236847266853286E-4</v>
          </cell>
          <cell r="AG177">
            <v>3.0983457939678287E-4</v>
          </cell>
          <cell r="AH177">
            <v>3.180055869366642E-4</v>
          </cell>
          <cell r="AI177">
            <v>3.2332257937360537E-4</v>
          </cell>
          <cell r="AJ177">
            <v>3.2403833287495695E-4</v>
          </cell>
          <cell r="AK177">
            <v>3.2919052486130945E-4</v>
          </cell>
          <cell r="AL177">
            <v>3.304916164449549E-4</v>
          </cell>
          <cell r="AM177">
            <v>3.2830862507137132E-4</v>
          </cell>
          <cell r="AN177">
            <v>3.3238848095453317E-4</v>
          </cell>
          <cell r="AO177">
            <v>3.3720071390175879E-4</v>
          </cell>
          <cell r="AP177">
            <v>3.4169699369709916E-4</v>
          </cell>
          <cell r="AQ177">
            <v>3.410444534588179E-4</v>
          </cell>
          <cell r="AR177">
            <v>3.4467289664708142E-4</v>
          </cell>
          <cell r="AS177">
            <v>3.210566549332068E-4</v>
          </cell>
          <cell r="AT177">
            <v>3.2660862014528418E-4</v>
          </cell>
          <cell r="AU177">
            <v>3.0962765531245798E-4</v>
          </cell>
          <cell r="AV177">
            <v>2.9471966184484399E-4</v>
          </cell>
          <cell r="AW177">
            <v>2.9252276312078485E-4</v>
          </cell>
          <cell r="AX177">
            <v>3.0487145404816307E-4</v>
          </cell>
          <cell r="AY177">
            <v>3.0289029060690843E-4</v>
          </cell>
          <cell r="AZ177">
            <v>3.0549727528620936E-4</v>
          </cell>
          <cell r="BA177">
            <v>3.0981638462135931E-4</v>
          </cell>
          <cell r="BB177">
            <v>3.0698328983542957E-4</v>
          </cell>
          <cell r="BC177">
            <v>3.0735460660198823E-4</v>
          </cell>
          <cell r="BD177">
            <v>1.0146623502062799E-4</v>
          </cell>
          <cell r="BE177">
            <v>1.027693844462098E-4</v>
          </cell>
          <cell r="BF177">
            <v>1.0578930344224816E-4</v>
          </cell>
          <cell r="BG177">
            <v>1.0781297199150871E-4</v>
          </cell>
          <cell r="BH177">
            <v>1.0867103165800955E-4</v>
          </cell>
          <cell r="BI177">
            <v>1.1221072359003418E-4</v>
          </cell>
          <cell r="BJ177">
            <v>1.1358605502236817E-4</v>
          </cell>
          <cell r="BK177">
            <v>1.1442724986527595E-4</v>
          </cell>
          <cell r="BL177">
            <v>1.1575313250662387E-4</v>
          </cell>
          <cell r="BM177">
            <v>1.1734459493595829E-4</v>
          </cell>
          <cell r="BN177">
            <v>1.1890421711403697E-4</v>
          </cell>
          <cell r="BO177">
            <v>1.2074586340303484E-4</v>
          </cell>
          <cell r="BP177">
            <v>1.2258183469805638E-4</v>
          </cell>
          <cell r="BQ177">
            <v>1.2889770643585507E-4</v>
          </cell>
          <cell r="BR177">
            <v>1.3234852003113733E-4</v>
          </cell>
          <cell r="BS177">
            <v>1.3593011812465945E-4</v>
          </cell>
          <cell r="BT177">
            <v>1.2930508464249543E-4</v>
          </cell>
        </row>
        <row r="178">
          <cell r="I178">
            <v>0.99999999999999989</v>
          </cell>
          <cell r="J178">
            <v>1</v>
          </cell>
          <cell r="K178">
            <v>0.99999999999999989</v>
          </cell>
          <cell r="L178">
            <v>0.99999999999999989</v>
          </cell>
          <cell r="M178">
            <v>1</v>
          </cell>
          <cell r="N178">
            <v>0.99999999999999989</v>
          </cell>
          <cell r="O178">
            <v>0.99999999999999989</v>
          </cell>
          <cell r="P178">
            <v>1.0000000000000002</v>
          </cell>
          <cell r="Q178">
            <v>0.99999999999999989</v>
          </cell>
          <cell r="R178">
            <v>1</v>
          </cell>
          <cell r="S178">
            <v>0.99999999999999989</v>
          </cell>
          <cell r="T178">
            <v>1</v>
          </cell>
          <cell r="U178">
            <v>1</v>
          </cell>
          <cell r="V178">
            <v>1</v>
          </cell>
          <cell r="W178">
            <v>1</v>
          </cell>
          <cell r="X178">
            <v>0.99999999999999989</v>
          </cell>
          <cell r="Y178">
            <v>0.99999999999999989</v>
          </cell>
          <cell r="Z178">
            <v>1</v>
          </cell>
          <cell r="AA178">
            <v>1.0000000000000002</v>
          </cell>
          <cell r="AB178">
            <v>1</v>
          </cell>
          <cell r="AC178">
            <v>1</v>
          </cell>
          <cell r="AD178">
            <v>1</v>
          </cell>
          <cell r="AE178">
            <v>1</v>
          </cell>
          <cell r="AF178">
            <v>1.0000000000000002</v>
          </cell>
          <cell r="AG178">
            <v>1</v>
          </cell>
          <cell r="AH178">
            <v>1.0000000000000002</v>
          </cell>
          <cell r="AI178">
            <v>1</v>
          </cell>
          <cell r="AJ178">
            <v>1</v>
          </cell>
          <cell r="AK178">
            <v>1</v>
          </cell>
          <cell r="AL178">
            <v>1.0000000000000002</v>
          </cell>
          <cell r="AM178">
            <v>1</v>
          </cell>
          <cell r="AN178">
            <v>1.0000000000000002</v>
          </cell>
          <cell r="AO178">
            <v>1.0000000000000002</v>
          </cell>
          <cell r="AP178">
            <v>1</v>
          </cell>
          <cell r="AQ178">
            <v>1</v>
          </cell>
          <cell r="AR178">
            <v>1.0000000000000002</v>
          </cell>
          <cell r="AS178">
            <v>1</v>
          </cell>
          <cell r="AT178">
            <v>1</v>
          </cell>
          <cell r="AU178">
            <v>0.99999999999999989</v>
          </cell>
          <cell r="AV178">
            <v>0.99999999999999978</v>
          </cell>
          <cell r="AW178">
            <v>0.99999999999999989</v>
          </cell>
          <cell r="AX178">
            <v>1</v>
          </cell>
          <cell r="AY178">
            <v>1</v>
          </cell>
          <cell r="AZ178">
            <v>1</v>
          </cell>
          <cell r="BA178">
            <v>1</v>
          </cell>
          <cell r="BB178">
            <v>0.99999999999999978</v>
          </cell>
          <cell r="BC178">
            <v>1</v>
          </cell>
          <cell r="BD178">
            <v>1</v>
          </cell>
          <cell r="BE178">
            <v>1.0000000000000002</v>
          </cell>
          <cell r="BF178">
            <v>0.99999999999999989</v>
          </cell>
          <cell r="BG178">
            <v>0.99999999999999989</v>
          </cell>
          <cell r="BH178">
            <v>1.0000000000000002</v>
          </cell>
          <cell r="BI178">
            <v>0.99999999999999989</v>
          </cell>
          <cell r="BJ178">
            <v>0.99999999999999989</v>
          </cell>
          <cell r="BK178">
            <v>0.99999999999999978</v>
          </cell>
          <cell r="BL178">
            <v>1</v>
          </cell>
          <cell r="BM178">
            <v>0.99999999999999989</v>
          </cell>
          <cell r="BN178">
            <v>1</v>
          </cell>
          <cell r="BO178">
            <v>0.99999999999999978</v>
          </cell>
          <cell r="BP178">
            <v>0.99999999999999989</v>
          </cell>
          <cell r="BQ178">
            <v>1.0000000000000002</v>
          </cell>
          <cell r="BR178">
            <v>1</v>
          </cell>
          <cell r="BS178">
            <v>1</v>
          </cell>
          <cell r="BT178">
            <v>1</v>
          </cell>
        </row>
        <row r="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row>
        <row r="183">
          <cell r="I183">
            <v>25858</v>
          </cell>
          <cell r="J183">
            <v>25661</v>
          </cell>
          <cell r="K183">
            <v>25453</v>
          </cell>
          <cell r="L183">
            <v>25183</v>
          </cell>
          <cell r="M183">
            <v>26503</v>
          </cell>
          <cell r="N183">
            <v>26340</v>
          </cell>
          <cell r="O183">
            <v>26136</v>
          </cell>
          <cell r="P183">
            <v>25974</v>
          </cell>
          <cell r="Q183">
            <v>25973</v>
          </cell>
          <cell r="R183">
            <v>25525</v>
          </cell>
          <cell r="S183">
            <v>27486</v>
          </cell>
          <cell r="T183">
            <v>27247</v>
          </cell>
          <cell r="U183">
            <v>26938</v>
          </cell>
          <cell r="V183">
            <v>26678</v>
          </cell>
          <cell r="W183">
            <v>26445</v>
          </cell>
          <cell r="X183">
            <v>26130</v>
          </cell>
          <cell r="Y183">
            <v>25949</v>
          </cell>
          <cell r="Z183">
            <v>25757</v>
          </cell>
          <cell r="AA183">
            <v>25564</v>
          </cell>
          <cell r="AB183">
            <v>25118</v>
          </cell>
          <cell r="AC183">
            <v>24893</v>
          </cell>
          <cell r="AD183">
            <v>24598</v>
          </cell>
          <cell r="AE183">
            <v>24356</v>
          </cell>
          <cell r="AF183">
            <v>24065</v>
          </cell>
          <cell r="AG183">
            <v>23783</v>
          </cell>
          <cell r="AH183">
            <v>23499</v>
          </cell>
          <cell r="AI183">
            <v>23281</v>
          </cell>
          <cell r="AJ183">
            <v>23033</v>
          </cell>
          <cell r="AK183">
            <v>22851</v>
          </cell>
          <cell r="AL183">
            <v>22735</v>
          </cell>
          <cell r="AM183">
            <v>22622</v>
          </cell>
          <cell r="AN183">
            <v>22470</v>
          </cell>
          <cell r="AO183">
            <v>22323</v>
          </cell>
          <cell r="AP183">
            <v>22165</v>
          </cell>
          <cell r="AQ183">
            <v>21963</v>
          </cell>
          <cell r="AR183">
            <v>21727</v>
          </cell>
          <cell r="AS183">
            <v>21288</v>
          </cell>
          <cell r="AT183">
            <v>21772</v>
          </cell>
          <cell r="AU183">
            <v>21545</v>
          </cell>
          <cell r="AV183">
            <v>21327</v>
          </cell>
          <cell r="AW183">
            <v>21156</v>
          </cell>
          <cell r="AX183">
            <v>20996</v>
          </cell>
          <cell r="AY183">
            <v>20830</v>
          </cell>
          <cell r="AZ183">
            <v>20614</v>
          </cell>
          <cell r="BA183">
            <v>20318</v>
          </cell>
          <cell r="BB183">
            <v>20100</v>
          </cell>
          <cell r="BC183">
            <v>19959</v>
          </cell>
          <cell r="BD183">
            <v>19091</v>
          </cell>
          <cell r="BE183">
            <v>18908</v>
          </cell>
          <cell r="BF183">
            <v>18751</v>
          </cell>
          <cell r="BG183">
            <v>18390</v>
          </cell>
          <cell r="BH183">
            <v>18309</v>
          </cell>
          <cell r="BI183">
            <v>18137</v>
          </cell>
          <cell r="BJ183">
            <v>17993</v>
          </cell>
          <cell r="BK183">
            <v>17834</v>
          </cell>
          <cell r="BL183">
            <v>17674</v>
          </cell>
          <cell r="BM183">
            <v>17473</v>
          </cell>
          <cell r="BN183">
            <v>17361</v>
          </cell>
          <cell r="BO183">
            <v>17147</v>
          </cell>
          <cell r="BP183">
            <v>16905</v>
          </cell>
          <cell r="BQ183">
            <v>16661</v>
          </cell>
          <cell r="BR183">
            <v>16462</v>
          </cell>
          <cell r="BS183">
            <v>16254</v>
          </cell>
          <cell r="BT183">
            <v>16072</v>
          </cell>
        </row>
        <row r="184">
          <cell r="I184">
            <v>34860</v>
          </cell>
          <cell r="J184">
            <v>34271</v>
          </cell>
          <cell r="K184">
            <v>33676</v>
          </cell>
          <cell r="L184">
            <v>33143</v>
          </cell>
          <cell r="M184">
            <v>34907</v>
          </cell>
          <cell r="N184">
            <v>34408</v>
          </cell>
          <cell r="O184">
            <v>33943</v>
          </cell>
          <cell r="P184">
            <v>33446</v>
          </cell>
          <cell r="Q184">
            <v>32841</v>
          </cell>
          <cell r="R184">
            <v>32227</v>
          </cell>
          <cell r="S184">
            <v>36911</v>
          </cell>
          <cell r="T184">
            <v>36134</v>
          </cell>
          <cell r="U184">
            <v>35332</v>
          </cell>
          <cell r="V184">
            <v>34616</v>
          </cell>
          <cell r="W184">
            <v>34009</v>
          </cell>
          <cell r="X184">
            <v>33379</v>
          </cell>
          <cell r="Y184">
            <v>32850</v>
          </cell>
          <cell r="Z184">
            <v>32370</v>
          </cell>
          <cell r="AA184">
            <v>31872</v>
          </cell>
          <cell r="AB184">
            <v>30836</v>
          </cell>
          <cell r="AC184">
            <v>30325</v>
          </cell>
          <cell r="AD184">
            <v>29804</v>
          </cell>
          <cell r="AE184">
            <v>29283</v>
          </cell>
          <cell r="AF184">
            <v>28788</v>
          </cell>
          <cell r="AG184">
            <v>28109</v>
          </cell>
          <cell r="AH184">
            <v>27522</v>
          </cell>
          <cell r="AI184">
            <v>26910</v>
          </cell>
          <cell r="AJ184">
            <v>26364</v>
          </cell>
          <cell r="AK184">
            <v>25917</v>
          </cell>
          <cell r="AL184">
            <v>25486</v>
          </cell>
          <cell r="AM184">
            <v>25117</v>
          </cell>
          <cell r="AN184">
            <v>24775</v>
          </cell>
          <cell r="AO184">
            <v>24376</v>
          </cell>
          <cell r="AP184">
            <v>24103</v>
          </cell>
          <cell r="AQ184">
            <v>23764</v>
          </cell>
          <cell r="AR184">
            <v>23471</v>
          </cell>
          <cell r="AS184">
            <v>22728</v>
          </cell>
          <cell r="AT184">
            <v>22344</v>
          </cell>
          <cell r="AU184">
            <v>22040</v>
          </cell>
          <cell r="AV184">
            <v>21708</v>
          </cell>
          <cell r="AW184">
            <v>21378</v>
          </cell>
          <cell r="AX184">
            <v>21150</v>
          </cell>
          <cell r="AY184">
            <v>20851</v>
          </cell>
          <cell r="AZ184">
            <v>20538</v>
          </cell>
          <cell r="BA184">
            <v>20221</v>
          </cell>
          <cell r="BB184">
            <v>19983</v>
          </cell>
          <cell r="BC184">
            <v>19698</v>
          </cell>
          <cell r="BD184">
            <v>18634</v>
          </cell>
          <cell r="BE184">
            <v>18368</v>
          </cell>
          <cell r="BF184">
            <v>18093</v>
          </cell>
          <cell r="BG184">
            <v>17728</v>
          </cell>
          <cell r="BH184">
            <v>17575</v>
          </cell>
          <cell r="BI184">
            <v>17298</v>
          </cell>
          <cell r="BJ184">
            <v>17038</v>
          </cell>
          <cell r="BK184">
            <v>16791</v>
          </cell>
          <cell r="BL184">
            <v>16550</v>
          </cell>
          <cell r="BM184">
            <v>16280</v>
          </cell>
          <cell r="BN184">
            <v>15995</v>
          </cell>
          <cell r="BO184">
            <v>15666</v>
          </cell>
          <cell r="BP184">
            <v>15343</v>
          </cell>
          <cell r="BQ184">
            <v>14991</v>
          </cell>
          <cell r="BR184">
            <v>14646</v>
          </cell>
          <cell r="BS184">
            <v>14335</v>
          </cell>
          <cell r="BT184">
            <v>13970</v>
          </cell>
        </row>
        <row r="185">
          <cell r="I185">
            <v>47170</v>
          </cell>
          <cell r="J185">
            <v>46216</v>
          </cell>
          <cell r="K185">
            <v>45261</v>
          </cell>
          <cell r="L185">
            <v>44226</v>
          </cell>
          <cell r="M185">
            <v>46340</v>
          </cell>
          <cell r="N185">
            <v>45434</v>
          </cell>
          <cell r="O185">
            <v>44583</v>
          </cell>
          <cell r="P185">
            <v>43728</v>
          </cell>
          <cell r="Q185">
            <v>42671</v>
          </cell>
          <cell r="R185">
            <v>41509</v>
          </cell>
          <cell r="S185">
            <v>47174</v>
          </cell>
          <cell r="T185">
            <v>45878</v>
          </cell>
          <cell r="U185">
            <v>44581</v>
          </cell>
          <cell r="V185">
            <v>43501</v>
          </cell>
          <cell r="W185">
            <v>42421</v>
          </cell>
          <cell r="X185">
            <v>41409</v>
          </cell>
          <cell r="Y185">
            <v>40476</v>
          </cell>
          <cell r="Z185">
            <v>39624</v>
          </cell>
          <cell r="AA185">
            <v>38861</v>
          </cell>
          <cell r="AB185">
            <v>36653</v>
          </cell>
          <cell r="AC185">
            <v>35786</v>
          </cell>
          <cell r="AD185">
            <v>34792</v>
          </cell>
          <cell r="AE185">
            <v>34048</v>
          </cell>
          <cell r="AF185">
            <v>33172</v>
          </cell>
          <cell r="AG185">
            <v>32144</v>
          </cell>
          <cell r="AH185">
            <v>31167</v>
          </cell>
          <cell r="AI185">
            <v>30395</v>
          </cell>
          <cell r="AJ185">
            <v>29626</v>
          </cell>
          <cell r="AK185">
            <v>28992</v>
          </cell>
          <cell r="AL185">
            <v>28442</v>
          </cell>
          <cell r="AM185">
            <v>27923</v>
          </cell>
          <cell r="AN185">
            <v>27475</v>
          </cell>
          <cell r="AO185">
            <v>26875</v>
          </cell>
          <cell r="AP185">
            <v>26378</v>
          </cell>
          <cell r="AQ185">
            <v>25827</v>
          </cell>
          <cell r="AR185">
            <v>25294</v>
          </cell>
          <cell r="AS185">
            <v>24208</v>
          </cell>
          <cell r="AT185">
            <v>23553</v>
          </cell>
          <cell r="AU185">
            <v>22974</v>
          </cell>
          <cell r="AV185">
            <v>22440</v>
          </cell>
          <cell r="AW185">
            <v>21949</v>
          </cell>
          <cell r="AX185">
            <v>21470</v>
          </cell>
          <cell r="AY185">
            <v>21060</v>
          </cell>
          <cell r="AZ185">
            <v>20626</v>
          </cell>
          <cell r="BA185">
            <v>20090</v>
          </cell>
          <cell r="BB185">
            <v>19608</v>
          </cell>
          <cell r="BC185">
            <v>19185</v>
          </cell>
          <cell r="BD185">
            <v>18585</v>
          </cell>
          <cell r="BE185">
            <v>18183</v>
          </cell>
          <cell r="BF185">
            <v>17759</v>
          </cell>
          <cell r="BG185">
            <v>17273</v>
          </cell>
          <cell r="BH185">
            <v>16962</v>
          </cell>
          <cell r="BI185">
            <v>16546</v>
          </cell>
          <cell r="BJ185">
            <v>16184</v>
          </cell>
          <cell r="BK185">
            <v>15861</v>
          </cell>
          <cell r="BL185">
            <v>15535</v>
          </cell>
          <cell r="BM185">
            <v>15178</v>
          </cell>
          <cell r="BN185">
            <v>14816</v>
          </cell>
          <cell r="BO185">
            <v>14422</v>
          </cell>
          <cell r="BP185">
            <v>14062</v>
          </cell>
          <cell r="BQ185">
            <v>13702</v>
          </cell>
          <cell r="BR185">
            <v>13309</v>
          </cell>
          <cell r="BS185">
            <v>12959</v>
          </cell>
          <cell r="BT185">
            <v>12634</v>
          </cell>
        </row>
        <row r="186">
          <cell r="I186">
            <v>10108</v>
          </cell>
          <cell r="J186">
            <v>9993</v>
          </cell>
          <cell r="K186">
            <v>9827</v>
          </cell>
          <cell r="L186">
            <v>9684</v>
          </cell>
          <cell r="M186">
            <v>10019</v>
          </cell>
          <cell r="N186">
            <v>9808</v>
          </cell>
          <cell r="O186">
            <v>9649</v>
          </cell>
          <cell r="P186">
            <v>9436</v>
          </cell>
          <cell r="Q186">
            <v>9267</v>
          </cell>
          <cell r="R186">
            <v>9070</v>
          </cell>
          <cell r="S186">
            <v>9938</v>
          </cell>
          <cell r="T186">
            <v>9648</v>
          </cell>
          <cell r="U186">
            <v>9373</v>
          </cell>
          <cell r="V186">
            <v>9111</v>
          </cell>
          <cell r="W186">
            <v>8862</v>
          </cell>
          <cell r="X186">
            <v>8688</v>
          </cell>
          <cell r="Y186">
            <v>8468</v>
          </cell>
          <cell r="Z186">
            <v>8264</v>
          </cell>
          <cell r="AA186">
            <v>8080</v>
          </cell>
          <cell r="AB186">
            <v>7572</v>
          </cell>
          <cell r="AC186">
            <v>7383</v>
          </cell>
          <cell r="AD186">
            <v>7186</v>
          </cell>
          <cell r="AE186">
            <v>6986</v>
          </cell>
          <cell r="AF186">
            <v>6809</v>
          </cell>
          <cell r="AG186">
            <v>6626</v>
          </cell>
          <cell r="AH186">
            <v>6487</v>
          </cell>
          <cell r="AI186">
            <v>6320</v>
          </cell>
          <cell r="AJ186">
            <v>6168</v>
          </cell>
          <cell r="AK186">
            <v>6013</v>
          </cell>
          <cell r="AL186">
            <v>5882</v>
          </cell>
          <cell r="AM186">
            <v>5780</v>
          </cell>
          <cell r="AN186">
            <v>5632</v>
          </cell>
          <cell r="AO186">
            <v>5527</v>
          </cell>
          <cell r="AP186">
            <v>5403</v>
          </cell>
          <cell r="AQ186">
            <v>5325</v>
          </cell>
          <cell r="AR186">
            <v>5205</v>
          </cell>
          <cell r="AS186">
            <v>4928</v>
          </cell>
          <cell r="AT186">
            <v>4786</v>
          </cell>
          <cell r="AU186">
            <v>4676</v>
          </cell>
          <cell r="AV186">
            <v>4559</v>
          </cell>
          <cell r="AW186">
            <v>4428</v>
          </cell>
          <cell r="AX186">
            <v>4327</v>
          </cell>
          <cell r="AY186">
            <v>4274</v>
          </cell>
          <cell r="AZ186">
            <v>4167</v>
          </cell>
          <cell r="BA186">
            <v>4023</v>
          </cell>
          <cell r="BB186">
            <v>3931</v>
          </cell>
          <cell r="BC186">
            <v>3826</v>
          </cell>
          <cell r="BD186">
            <v>3702</v>
          </cell>
          <cell r="BE186">
            <v>3617</v>
          </cell>
          <cell r="BF186">
            <v>3533</v>
          </cell>
          <cell r="BG186">
            <v>3403</v>
          </cell>
          <cell r="BH186">
            <v>3345</v>
          </cell>
          <cell r="BI186">
            <v>3293</v>
          </cell>
          <cell r="BJ186">
            <v>3230</v>
          </cell>
          <cell r="BK186">
            <v>3160</v>
          </cell>
          <cell r="BL186">
            <v>3093</v>
          </cell>
          <cell r="BM186">
            <v>3015</v>
          </cell>
          <cell r="BN186">
            <v>2923</v>
          </cell>
          <cell r="BO186">
            <v>2851</v>
          </cell>
          <cell r="BP186">
            <v>2786</v>
          </cell>
          <cell r="BQ186">
            <v>2709</v>
          </cell>
          <cell r="BR186">
            <v>2651</v>
          </cell>
          <cell r="BS186">
            <v>2568</v>
          </cell>
          <cell r="BT186">
            <v>2490</v>
          </cell>
        </row>
        <row r="187">
          <cell r="I187">
            <v>7460</v>
          </cell>
          <cell r="J187">
            <v>7270</v>
          </cell>
          <cell r="K187">
            <v>7079</v>
          </cell>
          <cell r="L187">
            <v>6861</v>
          </cell>
          <cell r="M187">
            <v>7023</v>
          </cell>
          <cell r="N187">
            <v>6845</v>
          </cell>
          <cell r="O187">
            <v>6656</v>
          </cell>
          <cell r="P187">
            <v>6497</v>
          </cell>
          <cell r="Q187">
            <v>6298</v>
          </cell>
          <cell r="R187">
            <v>6134</v>
          </cell>
          <cell r="S187">
            <v>7326</v>
          </cell>
          <cell r="T187">
            <v>7211</v>
          </cell>
          <cell r="U187">
            <v>7042</v>
          </cell>
          <cell r="V187">
            <v>6886</v>
          </cell>
          <cell r="W187">
            <v>6787</v>
          </cell>
          <cell r="X187">
            <v>6622</v>
          </cell>
          <cell r="Y187">
            <v>6459</v>
          </cell>
          <cell r="Z187">
            <v>6264</v>
          </cell>
          <cell r="AA187">
            <v>6074</v>
          </cell>
          <cell r="AB187">
            <v>5677</v>
          </cell>
          <cell r="AC187">
            <v>5512</v>
          </cell>
          <cell r="AD187">
            <v>5406</v>
          </cell>
          <cell r="AE187">
            <v>5264</v>
          </cell>
          <cell r="AF187">
            <v>5103</v>
          </cell>
          <cell r="AG187">
            <v>4891</v>
          </cell>
          <cell r="AH187">
            <v>4725</v>
          </cell>
          <cell r="AI187">
            <v>4601</v>
          </cell>
          <cell r="AJ187">
            <v>4453</v>
          </cell>
          <cell r="AK187">
            <v>4357</v>
          </cell>
          <cell r="AL187">
            <v>4245</v>
          </cell>
          <cell r="AM187">
            <v>4176</v>
          </cell>
          <cell r="AN187">
            <v>4089</v>
          </cell>
          <cell r="AO187">
            <v>4011</v>
          </cell>
          <cell r="AP187">
            <v>3907</v>
          </cell>
          <cell r="AQ187">
            <v>3790</v>
          </cell>
          <cell r="AR187">
            <v>3670</v>
          </cell>
          <cell r="AS187">
            <v>3478</v>
          </cell>
          <cell r="AT187">
            <v>3363</v>
          </cell>
          <cell r="AU187">
            <v>3254</v>
          </cell>
          <cell r="AV187">
            <v>3139</v>
          </cell>
          <cell r="AW187">
            <v>3033</v>
          </cell>
          <cell r="AX187">
            <v>2949</v>
          </cell>
          <cell r="AY187">
            <v>2895</v>
          </cell>
          <cell r="AZ187">
            <v>2819</v>
          </cell>
          <cell r="BA187">
            <v>2752</v>
          </cell>
          <cell r="BB187">
            <v>2719</v>
          </cell>
          <cell r="BC187">
            <v>2643</v>
          </cell>
          <cell r="BD187">
            <v>2586</v>
          </cell>
          <cell r="BE187">
            <v>2513</v>
          </cell>
          <cell r="BF187">
            <v>2444</v>
          </cell>
          <cell r="BG187">
            <v>2375</v>
          </cell>
          <cell r="BH187">
            <v>2331</v>
          </cell>
          <cell r="BI187">
            <v>2277</v>
          </cell>
          <cell r="BJ187">
            <v>2249</v>
          </cell>
          <cell r="BK187">
            <v>2220</v>
          </cell>
          <cell r="BL187">
            <v>2163</v>
          </cell>
          <cell r="BM187">
            <v>2119</v>
          </cell>
          <cell r="BN187">
            <v>2107</v>
          </cell>
          <cell r="BO187">
            <v>2064</v>
          </cell>
          <cell r="BP187">
            <v>2003</v>
          </cell>
          <cell r="BQ187">
            <v>1943</v>
          </cell>
          <cell r="BR187">
            <v>1880</v>
          </cell>
          <cell r="BS187">
            <v>1837</v>
          </cell>
          <cell r="BT187">
            <v>1795</v>
          </cell>
        </row>
        <row r="188">
          <cell r="I188">
            <v>6045</v>
          </cell>
          <cell r="J188">
            <v>5947</v>
          </cell>
          <cell r="K188">
            <v>5842</v>
          </cell>
          <cell r="L188">
            <v>5736</v>
          </cell>
          <cell r="M188">
            <v>5875</v>
          </cell>
          <cell r="N188">
            <v>5784</v>
          </cell>
          <cell r="O188">
            <v>5702</v>
          </cell>
          <cell r="P188">
            <v>5652</v>
          </cell>
          <cell r="Q188">
            <v>5532</v>
          </cell>
          <cell r="R188">
            <v>5441</v>
          </cell>
          <cell r="S188">
            <v>6372</v>
          </cell>
          <cell r="T188">
            <v>6207</v>
          </cell>
          <cell r="U188">
            <v>6061</v>
          </cell>
          <cell r="V188">
            <v>5904</v>
          </cell>
          <cell r="W188">
            <v>5766</v>
          </cell>
          <cell r="X188">
            <v>5641</v>
          </cell>
          <cell r="Y188">
            <v>5554</v>
          </cell>
          <cell r="Z188">
            <v>5441</v>
          </cell>
          <cell r="AA188">
            <v>5341</v>
          </cell>
          <cell r="AB188">
            <v>4978</v>
          </cell>
          <cell r="AC188">
            <v>4869</v>
          </cell>
          <cell r="AD188">
            <v>4759</v>
          </cell>
          <cell r="AE188">
            <v>4636</v>
          </cell>
          <cell r="AF188">
            <v>4503</v>
          </cell>
          <cell r="AG188">
            <v>4391</v>
          </cell>
          <cell r="AH188">
            <v>4265</v>
          </cell>
          <cell r="AI188">
            <v>4167</v>
          </cell>
          <cell r="AJ188">
            <v>4071</v>
          </cell>
          <cell r="AK188">
            <v>3980</v>
          </cell>
          <cell r="AL188">
            <v>3913</v>
          </cell>
          <cell r="AM188">
            <v>3853</v>
          </cell>
          <cell r="AN188">
            <v>3787</v>
          </cell>
          <cell r="AO188">
            <v>3715</v>
          </cell>
          <cell r="AP188">
            <v>3659</v>
          </cell>
          <cell r="AQ188">
            <v>3592</v>
          </cell>
          <cell r="AR188">
            <v>3506</v>
          </cell>
          <cell r="AS188">
            <v>3354</v>
          </cell>
          <cell r="AT188">
            <v>3267</v>
          </cell>
          <cell r="AU188">
            <v>3196</v>
          </cell>
          <cell r="AV188">
            <v>3120</v>
          </cell>
          <cell r="AW188">
            <v>3054</v>
          </cell>
          <cell r="AX188">
            <v>3007</v>
          </cell>
          <cell r="AY188">
            <v>2935</v>
          </cell>
          <cell r="AZ188">
            <v>2875</v>
          </cell>
          <cell r="BA188">
            <v>2796</v>
          </cell>
          <cell r="BB188">
            <v>2739</v>
          </cell>
          <cell r="BC188">
            <v>2697</v>
          </cell>
          <cell r="BD188">
            <v>2574</v>
          </cell>
          <cell r="BE188">
            <v>2515</v>
          </cell>
          <cell r="BF188">
            <v>2465</v>
          </cell>
          <cell r="BG188">
            <v>2401</v>
          </cell>
          <cell r="BH188">
            <v>2335</v>
          </cell>
          <cell r="BI188">
            <v>2281</v>
          </cell>
          <cell r="BJ188">
            <v>2228</v>
          </cell>
          <cell r="BK188">
            <v>2186</v>
          </cell>
          <cell r="BL188">
            <v>2145</v>
          </cell>
          <cell r="BM188">
            <v>2098</v>
          </cell>
          <cell r="BN188">
            <v>2051</v>
          </cell>
          <cell r="BO188">
            <v>2011</v>
          </cell>
          <cell r="BP188">
            <v>1961</v>
          </cell>
          <cell r="BQ188">
            <v>1924</v>
          </cell>
          <cell r="BR188">
            <v>1870</v>
          </cell>
          <cell r="BS188">
            <v>1820</v>
          </cell>
          <cell r="BT188">
            <v>1791</v>
          </cell>
        </row>
        <row r="189">
          <cell r="I189">
            <v>3654</v>
          </cell>
          <cell r="J189">
            <v>3593</v>
          </cell>
          <cell r="K189">
            <v>3564</v>
          </cell>
          <cell r="L189">
            <v>3540</v>
          </cell>
          <cell r="M189">
            <v>3657</v>
          </cell>
          <cell r="N189">
            <v>3632</v>
          </cell>
          <cell r="O189">
            <v>3597</v>
          </cell>
          <cell r="P189">
            <v>3538</v>
          </cell>
          <cell r="Q189">
            <v>3515</v>
          </cell>
          <cell r="R189">
            <v>3483</v>
          </cell>
          <cell r="S189">
            <v>3578</v>
          </cell>
          <cell r="T189">
            <v>3523</v>
          </cell>
          <cell r="U189">
            <v>3489</v>
          </cell>
          <cell r="V189">
            <v>3442</v>
          </cell>
          <cell r="W189">
            <v>3401</v>
          </cell>
          <cell r="X189">
            <v>3371</v>
          </cell>
          <cell r="Y189">
            <v>3320</v>
          </cell>
          <cell r="Z189">
            <v>3282</v>
          </cell>
          <cell r="AA189">
            <v>3247</v>
          </cell>
          <cell r="AB189">
            <v>2979</v>
          </cell>
          <cell r="AC189">
            <v>2948</v>
          </cell>
          <cell r="AD189">
            <v>2918</v>
          </cell>
          <cell r="AE189">
            <v>2870</v>
          </cell>
          <cell r="AF189">
            <v>2832</v>
          </cell>
          <cell r="AG189">
            <v>2792</v>
          </cell>
          <cell r="AH189">
            <v>2748</v>
          </cell>
          <cell r="AI189">
            <v>2728</v>
          </cell>
          <cell r="AJ189">
            <v>2695</v>
          </cell>
          <cell r="AK189">
            <v>2655</v>
          </cell>
          <cell r="AL189">
            <v>2605</v>
          </cell>
          <cell r="AM189">
            <v>2581</v>
          </cell>
          <cell r="AN189">
            <v>2524</v>
          </cell>
          <cell r="AO189">
            <v>2477</v>
          </cell>
          <cell r="AP189">
            <v>2439</v>
          </cell>
          <cell r="AQ189">
            <v>2401</v>
          </cell>
          <cell r="AR189">
            <v>2366</v>
          </cell>
          <cell r="AS189">
            <v>2243</v>
          </cell>
          <cell r="AT189">
            <v>2193</v>
          </cell>
          <cell r="AU189">
            <v>2149</v>
          </cell>
          <cell r="AV189">
            <v>2104</v>
          </cell>
          <cell r="AW189">
            <v>2071</v>
          </cell>
          <cell r="AX189">
            <v>2028</v>
          </cell>
          <cell r="AY189">
            <v>1997</v>
          </cell>
          <cell r="AZ189">
            <v>1950</v>
          </cell>
          <cell r="BA189">
            <v>1891</v>
          </cell>
          <cell r="BB189">
            <v>1853</v>
          </cell>
          <cell r="BC189">
            <v>1792</v>
          </cell>
          <cell r="BD189">
            <v>1626</v>
          </cell>
          <cell r="BE189">
            <v>1595</v>
          </cell>
          <cell r="BF189">
            <v>1570</v>
          </cell>
          <cell r="BG189">
            <v>1534</v>
          </cell>
          <cell r="BH189">
            <v>1499</v>
          </cell>
          <cell r="BI189">
            <v>1461</v>
          </cell>
          <cell r="BJ189">
            <v>1422</v>
          </cell>
          <cell r="BK189">
            <v>1402</v>
          </cell>
          <cell r="BL189">
            <v>1373</v>
          </cell>
          <cell r="BM189">
            <v>1340</v>
          </cell>
          <cell r="BN189">
            <v>1325</v>
          </cell>
          <cell r="BO189">
            <v>1304</v>
          </cell>
          <cell r="BP189">
            <v>1296</v>
          </cell>
          <cell r="BQ189">
            <v>1260</v>
          </cell>
          <cell r="BR189">
            <v>1240</v>
          </cell>
          <cell r="BS189">
            <v>1221</v>
          </cell>
          <cell r="BT189">
            <v>1189</v>
          </cell>
        </row>
        <row r="190">
          <cell r="I190">
            <v>2759</v>
          </cell>
          <cell r="J190">
            <v>2742</v>
          </cell>
          <cell r="K190">
            <v>2726</v>
          </cell>
          <cell r="L190">
            <v>2705</v>
          </cell>
          <cell r="M190">
            <v>2853</v>
          </cell>
          <cell r="N190">
            <v>2820</v>
          </cell>
          <cell r="O190">
            <v>2807</v>
          </cell>
          <cell r="P190">
            <v>2788</v>
          </cell>
          <cell r="Q190">
            <v>2772</v>
          </cell>
          <cell r="R190">
            <v>2765</v>
          </cell>
          <cell r="S190">
            <v>2856</v>
          </cell>
          <cell r="T190">
            <v>2819</v>
          </cell>
          <cell r="U190">
            <v>2803</v>
          </cell>
          <cell r="V190">
            <v>2775</v>
          </cell>
          <cell r="W190">
            <v>2758</v>
          </cell>
          <cell r="X190">
            <v>2728</v>
          </cell>
          <cell r="Y190">
            <v>2695</v>
          </cell>
          <cell r="Z190">
            <v>2666</v>
          </cell>
          <cell r="AA190">
            <v>2641</v>
          </cell>
          <cell r="AB190">
            <v>2372</v>
          </cell>
          <cell r="AC190">
            <v>2359</v>
          </cell>
          <cell r="AD190">
            <v>2355</v>
          </cell>
          <cell r="AE190">
            <v>2325</v>
          </cell>
          <cell r="AF190">
            <v>2306</v>
          </cell>
          <cell r="AG190">
            <v>2283</v>
          </cell>
          <cell r="AH190">
            <v>2273</v>
          </cell>
          <cell r="AI190">
            <v>2244</v>
          </cell>
          <cell r="AJ190">
            <v>2213</v>
          </cell>
          <cell r="AK190">
            <v>2190</v>
          </cell>
          <cell r="AL190">
            <v>2168</v>
          </cell>
          <cell r="AM190">
            <v>2142</v>
          </cell>
          <cell r="AN190">
            <v>2130</v>
          </cell>
          <cell r="AO190">
            <v>2108</v>
          </cell>
          <cell r="AP190">
            <v>2093</v>
          </cell>
          <cell r="AQ190">
            <v>2069</v>
          </cell>
          <cell r="AR190">
            <v>2039</v>
          </cell>
          <cell r="AS190">
            <v>1955</v>
          </cell>
          <cell r="AT190">
            <v>1923</v>
          </cell>
          <cell r="AU190">
            <v>1896</v>
          </cell>
          <cell r="AV190">
            <v>1851</v>
          </cell>
          <cell r="AW190">
            <v>1812</v>
          </cell>
          <cell r="AX190">
            <v>1777</v>
          </cell>
          <cell r="AY190">
            <v>1764</v>
          </cell>
          <cell r="AZ190">
            <v>1744</v>
          </cell>
          <cell r="BA190">
            <v>1706</v>
          </cell>
          <cell r="BB190">
            <v>1678</v>
          </cell>
          <cell r="BC190">
            <v>1651</v>
          </cell>
          <cell r="BD190">
            <v>1245</v>
          </cell>
          <cell r="BE190">
            <v>1224</v>
          </cell>
          <cell r="BF190">
            <v>1208</v>
          </cell>
          <cell r="BG190">
            <v>1183</v>
          </cell>
          <cell r="BH190">
            <v>1171</v>
          </cell>
          <cell r="BI190">
            <v>1159</v>
          </cell>
          <cell r="BJ190">
            <v>1141</v>
          </cell>
          <cell r="BK190">
            <v>1123</v>
          </cell>
          <cell r="BL190">
            <v>1106</v>
          </cell>
          <cell r="BM190">
            <v>1091</v>
          </cell>
          <cell r="BN190">
            <v>1072</v>
          </cell>
          <cell r="BO190">
            <v>1057</v>
          </cell>
          <cell r="BP190">
            <v>1037</v>
          </cell>
          <cell r="BQ190">
            <v>1032</v>
          </cell>
          <cell r="BR190">
            <v>1018</v>
          </cell>
          <cell r="BS190">
            <v>1000</v>
          </cell>
          <cell r="BT190">
            <v>981</v>
          </cell>
        </row>
        <row r="191">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79</v>
          </cell>
          <cell r="AE191">
            <v>78</v>
          </cell>
          <cell r="AF191">
            <v>75</v>
          </cell>
          <cell r="AG191">
            <v>74</v>
          </cell>
          <cell r="AH191">
            <v>74</v>
          </cell>
          <cell r="AI191">
            <v>73</v>
          </cell>
          <cell r="AJ191">
            <v>70</v>
          </cell>
          <cell r="AK191">
            <v>70</v>
          </cell>
          <cell r="AL191">
            <v>69</v>
          </cell>
          <cell r="AM191">
            <v>69</v>
          </cell>
          <cell r="AN191">
            <v>69</v>
          </cell>
          <cell r="AO191">
            <v>68</v>
          </cell>
          <cell r="AP191">
            <v>68</v>
          </cell>
          <cell r="AQ191">
            <v>68</v>
          </cell>
          <cell r="AR191">
            <v>67</v>
          </cell>
          <cell r="AS191">
            <v>65</v>
          </cell>
          <cell r="AT191">
            <v>66</v>
          </cell>
          <cell r="AU191">
            <v>64</v>
          </cell>
          <cell r="AV191">
            <v>62</v>
          </cell>
          <cell r="AW191">
            <v>60</v>
          </cell>
          <cell r="AX191">
            <v>59</v>
          </cell>
          <cell r="AY191">
            <v>58</v>
          </cell>
          <cell r="AZ191">
            <v>57</v>
          </cell>
          <cell r="BA191">
            <v>57</v>
          </cell>
          <cell r="BB191">
            <v>56</v>
          </cell>
          <cell r="BC191">
            <v>54</v>
          </cell>
          <cell r="BD191">
            <v>13</v>
          </cell>
          <cell r="BE191">
            <v>13</v>
          </cell>
          <cell r="BF191">
            <v>13</v>
          </cell>
          <cell r="BG191">
            <v>13</v>
          </cell>
          <cell r="BH191">
            <v>13</v>
          </cell>
          <cell r="BI191">
            <v>12</v>
          </cell>
          <cell r="BJ191">
            <v>12</v>
          </cell>
          <cell r="BK191">
            <v>11</v>
          </cell>
          <cell r="BL191">
            <v>11</v>
          </cell>
          <cell r="BM191">
            <v>11</v>
          </cell>
          <cell r="BN191">
            <v>11</v>
          </cell>
          <cell r="BO191">
            <v>11</v>
          </cell>
          <cell r="BP191">
            <v>11</v>
          </cell>
          <cell r="BQ191">
            <v>11</v>
          </cell>
          <cell r="BR191">
            <v>11</v>
          </cell>
          <cell r="BS191">
            <v>11</v>
          </cell>
          <cell r="BT191">
            <v>10</v>
          </cell>
        </row>
        <row r="192">
          <cell r="I192">
            <v>137914</v>
          </cell>
          <cell r="J192">
            <v>135693</v>
          </cell>
          <cell r="K192">
            <v>133428</v>
          </cell>
          <cell r="L192">
            <v>131078</v>
          </cell>
          <cell r="M192">
            <v>137177</v>
          </cell>
          <cell r="N192">
            <v>135071</v>
          </cell>
          <cell r="O192">
            <v>133073</v>
          </cell>
          <cell r="P192">
            <v>131059</v>
          </cell>
          <cell r="Q192">
            <v>128869</v>
          </cell>
          <cell r="R192">
            <v>126154</v>
          </cell>
          <cell r="S192">
            <v>141641</v>
          </cell>
          <cell r="T192">
            <v>138667</v>
          </cell>
          <cell r="U192">
            <v>135619</v>
          </cell>
          <cell r="V192">
            <v>132913</v>
          </cell>
          <cell r="W192">
            <v>130449</v>
          </cell>
          <cell r="X192">
            <v>127968</v>
          </cell>
          <cell r="Y192">
            <v>125771</v>
          </cell>
          <cell r="Z192">
            <v>123668</v>
          </cell>
          <cell r="AA192">
            <v>121680</v>
          </cell>
          <cell r="AB192">
            <v>116185</v>
          </cell>
          <cell r="AC192">
            <v>114075</v>
          </cell>
          <cell r="AD192">
            <v>111897</v>
          </cell>
          <cell r="AE192">
            <v>109846</v>
          </cell>
          <cell r="AF192">
            <v>107653</v>
          </cell>
          <cell r="AG192">
            <v>105093</v>
          </cell>
          <cell r="AH192">
            <v>102760</v>
          </cell>
          <cell r="AI192">
            <v>100719</v>
          </cell>
          <cell r="AJ192">
            <v>98693</v>
          </cell>
          <cell r="AK192">
            <v>97025</v>
          </cell>
          <cell r="AL192">
            <v>95545</v>
          </cell>
          <cell r="AM192">
            <v>94263</v>
          </cell>
          <cell r="AN192">
            <v>92951</v>
          </cell>
          <cell r="AO192">
            <v>91480</v>
          </cell>
          <cell r="AP192">
            <v>90215</v>
          </cell>
          <cell r="AQ192">
            <v>88799</v>
          </cell>
          <cell r="AR192">
            <v>87345</v>
          </cell>
          <cell r="AS192">
            <v>84247</v>
          </cell>
          <cell r="AT192">
            <v>83267</v>
          </cell>
          <cell r="AU192">
            <v>81794</v>
          </cell>
          <cell r="AV192">
            <v>80310</v>
          </cell>
          <cell r="AW192">
            <v>78941</v>
          </cell>
          <cell r="AX192">
            <v>77763</v>
          </cell>
          <cell r="AY192">
            <v>76664</v>
          </cell>
          <cell r="AZ192">
            <v>75390</v>
          </cell>
          <cell r="BA192">
            <v>73854</v>
          </cell>
          <cell r="BB192">
            <v>72667</v>
          </cell>
          <cell r="BC192">
            <v>71505</v>
          </cell>
          <cell r="BD192">
            <v>68056</v>
          </cell>
          <cell r="BE192">
            <v>66936</v>
          </cell>
          <cell r="BF192">
            <v>65836</v>
          </cell>
          <cell r="BG192">
            <v>64300</v>
          </cell>
          <cell r="BH192">
            <v>63540</v>
          </cell>
          <cell r="BI192">
            <v>62464</v>
          </cell>
          <cell r="BJ192">
            <v>61497</v>
          </cell>
          <cell r="BK192">
            <v>60588</v>
          </cell>
          <cell r="BL192">
            <v>59650</v>
          </cell>
          <cell r="BM192">
            <v>58605</v>
          </cell>
          <cell r="BN192">
            <v>57661</v>
          </cell>
          <cell r="BO192">
            <v>56533</v>
          </cell>
          <cell r="BP192">
            <v>55404</v>
          </cell>
          <cell r="BQ192">
            <v>54233</v>
          </cell>
          <cell r="BR192">
            <v>53087</v>
          </cell>
          <cell r="BS192">
            <v>52005</v>
          </cell>
          <cell r="BT192">
            <v>50932</v>
          </cell>
        </row>
        <row r="193">
          <cell r="BF193" t="str">
            <v>OK</v>
          </cell>
          <cell r="BG193" t="str">
            <v>OK</v>
          </cell>
          <cell r="BH193" t="str">
            <v>OK</v>
          </cell>
          <cell r="BI193" t="str">
            <v>OK</v>
          </cell>
          <cell r="BJ193" t="str">
            <v>OK</v>
          </cell>
          <cell r="BK193" t="str">
            <v>OK</v>
          </cell>
          <cell r="BL193" t="str">
            <v>OK</v>
          </cell>
          <cell r="BM193" t="str">
            <v>OK</v>
          </cell>
          <cell r="BN193" t="str">
            <v>OK</v>
          </cell>
          <cell r="BO193" t="str">
            <v>OK</v>
          </cell>
          <cell r="BP193" t="str">
            <v>OK</v>
          </cell>
          <cell r="BQ193" t="str">
            <v>OK</v>
          </cell>
          <cell r="BR193" t="str">
            <v>OK</v>
          </cell>
          <cell r="BS193" t="str">
            <v>OK</v>
          </cell>
          <cell r="BT193" t="str">
            <v>OK</v>
          </cell>
        </row>
        <row r="196">
          <cell r="I196">
            <v>0.18749365546645011</v>
          </cell>
          <cell r="J196">
            <v>0.18911071315395783</v>
          </cell>
          <cell r="K196">
            <v>0.1907620589381539</v>
          </cell>
          <cell r="L196">
            <v>0.19212224782190757</v>
          </cell>
          <cell r="M196">
            <v>0.19320294218418541</v>
          </cell>
          <cell r="N196">
            <v>0.19500855105833229</v>
          </cell>
          <cell r="O196">
            <v>0.19640347779038572</v>
          </cell>
          <cell r="P196">
            <v>0.1981855500194569</v>
          </cell>
          <cell r="Q196">
            <v>0.20154575576748482</v>
          </cell>
          <cell r="R196">
            <v>0.2023320703267435</v>
          </cell>
          <cell r="S196">
            <v>0.19405398154489167</v>
          </cell>
          <cell r="T196">
            <v>0.19649231612424009</v>
          </cell>
          <cell r="U196">
            <v>0.19862998547401176</v>
          </cell>
          <cell r="V196">
            <v>0.2007177627470601</v>
          </cell>
          <cell r="W196">
            <v>0.20272290320355082</v>
          </cell>
          <cell r="X196">
            <v>0.20419167291822957</v>
          </cell>
          <cell r="Y196">
            <v>0.20631942180629875</v>
          </cell>
          <cell r="Z196">
            <v>0.20827538247566063</v>
          </cell>
          <cell r="AA196">
            <v>0.21009204470742932</v>
          </cell>
          <cell r="AB196">
            <v>0.21618969746524938</v>
          </cell>
          <cell r="AC196">
            <v>0.21821608590839361</v>
          </cell>
          <cell r="AD196">
            <v>0.21982716247978051</v>
          </cell>
          <cell r="AE196">
            <v>0.22172860186078691</v>
          </cell>
          <cell r="AF196">
            <v>0.22354230722785245</v>
          </cell>
          <cell r="AG196">
            <v>0.22630432093479108</v>
          </cell>
          <cell r="AH196">
            <v>0.22867847411444142</v>
          </cell>
          <cell r="AI196">
            <v>0.2311480455524777</v>
          </cell>
          <cell r="AJ196">
            <v>0.23338028026303789</v>
          </cell>
          <cell r="AK196">
            <v>0.23551661942798247</v>
          </cell>
          <cell r="AL196">
            <v>0.23795070385682141</v>
          </cell>
          <cell r="AM196">
            <v>0.23998811834972364</v>
          </cell>
          <cell r="AN196">
            <v>0.24174027175608653</v>
          </cell>
          <cell r="AO196">
            <v>0.2440205509400962</v>
          </cell>
          <cell r="AP196">
            <v>0.24569084963697832</v>
          </cell>
          <cell r="AQ196">
            <v>0.24733386637236907</v>
          </cell>
          <cell r="AR196">
            <v>0.24874921289140764</v>
          </cell>
          <cell r="AS196">
            <v>0.25268555556874428</v>
          </cell>
          <cell r="AT196">
            <v>0.2614721318169263</v>
          </cell>
          <cell r="AU196">
            <v>0.26340562877472673</v>
          </cell>
          <cell r="AV196">
            <v>0.2655584609637654</v>
          </cell>
          <cell r="AW196">
            <v>0.26799761847455694</v>
          </cell>
          <cell r="AX196">
            <v>0.26999987140413823</v>
          </cell>
          <cell r="AY196">
            <v>0.27170510278618387</v>
          </cell>
          <cell r="AZ196">
            <v>0.27343148958747843</v>
          </cell>
          <cell r="BA196">
            <v>0.27511035285834212</v>
          </cell>
          <cell r="BB196">
            <v>0.2766042357603864</v>
          </cell>
          <cell r="BC196">
            <v>0.2791273337528844</v>
          </cell>
          <cell r="BD196">
            <v>0.2805189843658164</v>
          </cell>
          <cell r="BE196">
            <v>0.28247878570574875</v>
          </cell>
          <cell r="BF196">
            <v>0.28481377969499971</v>
          </cell>
          <cell r="BG196">
            <v>0.28600311041990667</v>
          </cell>
          <cell r="BH196">
            <v>0.2881491973559962</v>
          </cell>
          <cell r="BI196">
            <v>0.2903592469262295</v>
          </cell>
          <cell r="BJ196">
            <v>0.29258337805096185</v>
          </cell>
          <cell r="BK196">
            <v>0.29434871591734335</v>
          </cell>
          <cell r="BL196">
            <v>0.29629505448449289</v>
          </cell>
          <cell r="BM196">
            <v>0.29814862213121746</v>
          </cell>
          <cell r="BN196">
            <v>0.30108739009035568</v>
          </cell>
          <cell r="BO196">
            <v>0.30330957140077475</v>
          </cell>
          <cell r="BP196">
            <v>0.30512237383582413</v>
          </cell>
          <cell r="BQ196">
            <v>0.30721147640735347</v>
          </cell>
          <cell r="BR196">
            <v>0.31009475012714977</v>
          </cell>
          <cell r="BS196">
            <v>0.31254687049322183</v>
          </cell>
          <cell r="BT196">
            <v>0.3155579989004948</v>
          </cell>
        </row>
        <row r="197">
          <cell r="I197">
            <v>0.2527662166277535</v>
          </cell>
          <cell r="J197">
            <v>0.252562770371353</v>
          </cell>
          <cell r="K197">
            <v>0.25239080253020357</v>
          </cell>
          <cell r="L197">
            <v>0.25284944842002471</v>
          </cell>
          <cell r="M197">
            <v>0.25446685668880353</v>
          </cell>
          <cell r="N197">
            <v>0.25474009965129452</v>
          </cell>
          <cell r="O197">
            <v>0.25507052520045387</v>
          </cell>
          <cell r="P197">
            <v>0.25519804057714462</v>
          </cell>
          <cell r="Q197">
            <v>0.25484018654602736</v>
          </cell>
          <cell r="R197">
            <v>0.25545761529559108</v>
          </cell>
          <cell r="S197">
            <v>0.26059544905782928</v>
          </cell>
          <cell r="T197">
            <v>0.26058110437234527</v>
          </cell>
          <cell r="U197">
            <v>0.26052396788060672</v>
          </cell>
          <cell r="V197">
            <v>0.26044104037979732</v>
          </cell>
          <cell r="W197">
            <v>0.26070724957646285</v>
          </cell>
          <cell r="X197">
            <v>0.26083864716179045</v>
          </cell>
          <cell r="Y197">
            <v>0.26118898633230236</v>
          </cell>
          <cell r="Z197">
            <v>0.2617491994695475</v>
          </cell>
          <cell r="AA197">
            <v>0.26193293885601576</v>
          </cell>
          <cell r="AB197">
            <v>0.26540431208847959</v>
          </cell>
          <cell r="AC197">
            <v>0.2658338812184966</v>
          </cell>
          <cell r="AD197">
            <v>0.2663520916557191</v>
          </cell>
          <cell r="AE197">
            <v>0.26658230613768369</v>
          </cell>
          <cell r="AF197">
            <v>0.2674147492406157</v>
          </cell>
          <cell r="AG197">
            <v>0.26746786179859744</v>
          </cell>
          <cell r="AH197">
            <v>0.26782794861813936</v>
          </cell>
          <cell r="AI197">
            <v>0.26717898311142885</v>
          </cell>
          <cell r="AJ197">
            <v>0.26713140749597236</v>
          </cell>
          <cell r="AK197">
            <v>0.26711672249420254</v>
          </cell>
          <cell r="AL197">
            <v>0.26674341933120521</v>
          </cell>
          <cell r="AM197">
            <v>0.26645661606356685</v>
          </cell>
          <cell r="AN197">
            <v>0.26653828361179543</v>
          </cell>
          <cell r="AO197">
            <v>0.2664626147791867</v>
          </cell>
          <cell r="AP197">
            <v>0.26717286482292302</v>
          </cell>
          <cell r="AQ197">
            <v>0.26761562630209801</v>
          </cell>
          <cell r="AR197">
            <v>0.26871601121987521</v>
          </cell>
          <cell r="AS197">
            <v>0.2697781523377687</v>
          </cell>
          <cell r="AT197">
            <v>0.26834159991353118</v>
          </cell>
          <cell r="AU197">
            <v>0.26945741741448026</v>
          </cell>
          <cell r="AV197">
            <v>0.27030257751214043</v>
          </cell>
          <cell r="AW197">
            <v>0.27080984532752311</v>
          </cell>
          <cell r="AX197">
            <v>0.27198024767562978</v>
          </cell>
          <cell r="AY197">
            <v>0.27197902535740376</v>
          </cell>
          <cell r="AZ197">
            <v>0.27242339832869078</v>
          </cell>
          <cell r="BA197">
            <v>0.27379695074065047</v>
          </cell>
          <cell r="BB197">
            <v>0.27499415140297523</v>
          </cell>
          <cell r="BC197">
            <v>0.27547723935389135</v>
          </cell>
          <cell r="BD197">
            <v>0.27380392617844129</v>
          </cell>
          <cell r="BE197">
            <v>0.27441137803274768</v>
          </cell>
          <cell r="BF197">
            <v>0.2748192478279361</v>
          </cell>
          <cell r="BG197">
            <v>0.2757076205287714</v>
          </cell>
          <cell r="BH197">
            <v>0.27659741894869372</v>
          </cell>
          <cell r="BI197">
            <v>0.27692751024590162</v>
          </cell>
          <cell r="BJ197">
            <v>0.27705416524383303</v>
          </cell>
          <cell r="BK197">
            <v>0.27713408595761535</v>
          </cell>
          <cell r="BL197">
            <v>0.2774518021793797</v>
          </cell>
          <cell r="BM197">
            <v>0.27779199726985754</v>
          </cell>
          <cell r="BN197">
            <v>0.27739720088101144</v>
          </cell>
          <cell r="BO197">
            <v>0.27711248297454583</v>
          </cell>
          <cell r="BP197">
            <v>0.27692946357663706</v>
          </cell>
          <cell r="BQ197">
            <v>0.2764184168310807</v>
          </cell>
          <cell r="BR197">
            <v>0.27588675193550211</v>
          </cell>
          <cell r="BS197">
            <v>0.27564657244495722</v>
          </cell>
          <cell r="BT197">
            <v>0.27428728500746091</v>
          </cell>
        </row>
        <row r="198">
          <cell r="I198">
            <v>0.34202474005539685</v>
          </cell>
          <cell r="J198">
            <v>0.34059236659223396</v>
          </cell>
          <cell r="K198">
            <v>0.33921665617411639</v>
          </cell>
          <cell r="L198">
            <v>0.3374021574940112</v>
          </cell>
          <cell r="M198">
            <v>0.33781173228748257</v>
          </cell>
          <cell r="N198">
            <v>0.33637124179135419</v>
          </cell>
          <cell r="O198">
            <v>0.33502663951365041</v>
          </cell>
          <cell r="P198">
            <v>0.3336512563044125</v>
          </cell>
          <cell r="Q198">
            <v>0.3311191985659856</v>
          </cell>
          <cell r="R198">
            <v>0.32903435483615262</v>
          </cell>
          <cell r="S198">
            <v>0.33305328259472894</v>
          </cell>
          <cell r="T198">
            <v>0.33085016622556196</v>
          </cell>
          <cell r="U198">
            <v>0.32872237665813786</v>
          </cell>
          <cell r="V198">
            <v>0.32728927945347708</v>
          </cell>
          <cell r="W198">
            <v>0.32519222071460879</v>
          </cell>
          <cell r="X198">
            <v>0.32358870967741937</v>
          </cell>
          <cell r="Y198">
            <v>0.32182299576213913</v>
          </cell>
          <cell r="Z198">
            <v>0.3204062489892292</v>
          </cell>
          <cell r="AA198">
            <v>0.31937047994740303</v>
          </cell>
          <cell r="AB198">
            <v>0.31547101605198608</v>
          </cell>
          <cell r="AC198">
            <v>0.31370589524435677</v>
          </cell>
          <cell r="AD198">
            <v>0.31092880059340289</v>
          </cell>
          <cell r="AE198">
            <v>0.30996121843307906</v>
          </cell>
          <cell r="AF198">
            <v>0.30813818472313825</v>
          </cell>
          <cell r="AG198">
            <v>0.30586242661261931</v>
          </cell>
          <cell r="AH198">
            <v>0.3032989490073959</v>
          </cell>
          <cell r="AI198">
            <v>0.30178020035941577</v>
          </cell>
          <cell r="AJ198">
            <v>0.300183396998774</v>
          </cell>
          <cell r="AK198">
            <v>0.29880958515846429</v>
          </cell>
          <cell r="AL198">
            <v>0.29768172065518866</v>
          </cell>
          <cell r="AM198">
            <v>0.29622439345236201</v>
          </cell>
          <cell r="AN198">
            <v>0.29558584630611828</v>
          </cell>
          <cell r="AO198">
            <v>0.29378006121556627</v>
          </cell>
          <cell r="AP198">
            <v>0.29239040070941641</v>
          </cell>
          <cell r="AQ198">
            <v>0.29084786990844491</v>
          </cell>
          <cell r="AR198">
            <v>0.28958726887629516</v>
          </cell>
          <cell r="AS198">
            <v>0.28734554346148822</v>
          </cell>
          <cell r="AT198">
            <v>0.28286115748135515</v>
          </cell>
          <cell r="AU198">
            <v>0.28087634789837884</v>
          </cell>
          <cell r="AV198">
            <v>0.27941725812476653</v>
          </cell>
          <cell r="AW198">
            <v>0.27804309547636841</v>
          </cell>
          <cell r="AX198">
            <v>0.27609531525275516</v>
          </cell>
          <cell r="AY198">
            <v>0.27470520713763957</v>
          </cell>
          <cell r="AZ198">
            <v>0.27359066189149756</v>
          </cell>
          <cell r="BA198">
            <v>0.27202318087036587</v>
          </cell>
          <cell r="BB198">
            <v>0.26983362461640087</v>
          </cell>
          <cell r="BC198">
            <v>0.26830291588000837</v>
          </cell>
          <cell r="BD198">
            <v>0.27308393088045141</v>
          </cell>
          <cell r="BE198">
            <v>0.27164754392255286</v>
          </cell>
          <cell r="BF198">
            <v>0.26974603560362109</v>
          </cell>
          <cell r="BG198">
            <v>0.26863141524105755</v>
          </cell>
          <cell r="BH198">
            <v>0.26694995278564682</v>
          </cell>
          <cell r="BI198">
            <v>0.26488857581967212</v>
          </cell>
          <cell r="BJ198">
            <v>0.26316730897442153</v>
          </cell>
          <cell r="BK198">
            <v>0.26178451178451179</v>
          </cell>
          <cell r="BL198">
            <v>0.26043587594300083</v>
          </cell>
          <cell r="BM198">
            <v>0.2589881409436055</v>
          </cell>
          <cell r="BN198">
            <v>0.2569501049236052</v>
          </cell>
          <cell r="BO198">
            <v>0.25510763624785521</v>
          </cell>
          <cell r="BP198">
            <v>0.25380838928597216</v>
          </cell>
          <cell r="BQ198">
            <v>0.25265060018807739</v>
          </cell>
          <cell r="BR198">
            <v>0.2507016783770038</v>
          </cell>
          <cell r="BS198">
            <v>0.24918757811748871</v>
          </cell>
          <cell r="BT198">
            <v>0.24805623183852982</v>
          </cell>
        </row>
        <row r="199">
          <cell r="I199">
            <v>7.3292051568368696E-2</v>
          </cell>
          <cell r="J199">
            <v>7.3644182087506352E-2</v>
          </cell>
          <cell r="K199">
            <v>7.3650208352070035E-2</v>
          </cell>
          <cell r="L199">
            <v>7.3879674697508349E-2</v>
          </cell>
          <cell r="M199">
            <v>7.3037025157278557E-2</v>
          </cell>
          <cell r="N199">
            <v>7.2613662444196009E-2</v>
          </cell>
          <cell r="O199">
            <v>7.2509073966920412E-2</v>
          </cell>
          <cell r="P199">
            <v>7.199810772247614E-2</v>
          </cell>
          <cell r="Q199">
            <v>7.1910234424105102E-2</v>
          </cell>
          <cell r="R199">
            <v>7.189625378505636E-2</v>
          </cell>
          <cell r="S199">
            <v>7.0163300174384532E-2</v>
          </cell>
          <cell r="T199">
            <v>6.9576755825106196E-2</v>
          </cell>
          <cell r="U199">
            <v>6.9112734941269294E-2</v>
          </cell>
          <cell r="V199">
            <v>6.8548599459797008E-2</v>
          </cell>
          <cell r="W199">
            <v>6.7934595129130929E-2</v>
          </cell>
          <cell r="X199">
            <v>6.7891972993248312E-2</v>
          </cell>
          <cell r="Y199">
            <v>6.7328716476771272E-2</v>
          </cell>
          <cell r="Z199">
            <v>6.6824077368438081E-2</v>
          </cell>
          <cell r="AA199">
            <v>6.640368178829717E-2</v>
          </cell>
          <cell r="AB199">
            <v>6.517192408658605E-2</v>
          </cell>
          <cell r="AC199">
            <v>6.4720578566732412E-2</v>
          </cell>
          <cell r="AD199">
            <v>6.4219773541739272E-2</v>
          </cell>
          <cell r="AE199">
            <v>6.3598128288695085E-2</v>
          </cell>
          <cell r="AF199">
            <v>6.3249514644273738E-2</v>
          </cell>
          <cell r="AG199">
            <v>6.3048918576879526E-2</v>
          </cell>
          <cell r="AH199">
            <v>6.3127676138575325E-2</v>
          </cell>
          <cell r="AI199">
            <v>6.2748835870094027E-2</v>
          </cell>
          <cell r="AJ199">
            <v>6.2496833615352659E-2</v>
          </cell>
          <cell r="AK199">
            <v>6.1973718113888174E-2</v>
          </cell>
          <cell r="AL199">
            <v>6.1562614474854782E-2</v>
          </cell>
          <cell r="AM199">
            <v>6.1317802319043525E-2</v>
          </cell>
          <cell r="AN199">
            <v>6.0591064109046702E-2</v>
          </cell>
          <cell r="AO199">
            <v>6.0417577612592914E-2</v>
          </cell>
          <cell r="AP199">
            <v>5.9890262151526909E-2</v>
          </cell>
          <cell r="AQ199">
            <v>5.9966891519048639E-2</v>
          </cell>
          <cell r="AR199">
            <v>5.9591275974583545E-2</v>
          </cell>
          <cell r="AS199">
            <v>5.8494664498439111E-2</v>
          </cell>
          <cell r="AT199">
            <v>5.7477752290823497E-2</v>
          </cell>
          <cell r="AU199">
            <v>5.716800743330807E-2</v>
          </cell>
          <cell r="AV199">
            <v>5.6767525837380151E-2</v>
          </cell>
          <cell r="AW199">
            <v>5.609252479700029E-2</v>
          </cell>
          <cell r="AX199">
            <v>5.5643429394442084E-2</v>
          </cell>
          <cell r="AY199">
            <v>5.5749765209224672E-2</v>
          </cell>
          <cell r="AZ199">
            <v>5.5272582570632708E-2</v>
          </cell>
          <cell r="BA199">
            <v>5.4472337314160367E-2</v>
          </cell>
          <cell r="BB199">
            <v>5.4096082128063633E-2</v>
          </cell>
          <cell r="BC199">
            <v>5.3506747779875533E-2</v>
          </cell>
          <cell r="BD199">
            <v>5.4396379452215822E-2</v>
          </cell>
          <cell r="BE199">
            <v>5.4036691765268319E-2</v>
          </cell>
          <cell r="BF199">
            <v>5.3663649067379547E-2</v>
          </cell>
          <cell r="BG199">
            <v>5.2923794712286157E-2</v>
          </cell>
          <cell r="BH199">
            <v>5.264400377714825E-2</v>
          </cell>
          <cell r="BI199">
            <v>5.2718365778688527E-2</v>
          </cell>
          <cell r="BJ199">
            <v>5.2522887295315221E-2</v>
          </cell>
          <cell r="BK199">
            <v>5.215554235162078E-2</v>
          </cell>
          <cell r="BL199">
            <v>5.1852472757753565E-2</v>
          </cell>
          <cell r="BM199">
            <v>5.1446122344509855E-2</v>
          </cell>
          <cell r="BN199">
            <v>5.0692842649277675E-2</v>
          </cell>
          <cell r="BO199">
            <v>5.0430721879256367E-2</v>
          </cell>
          <cell r="BP199">
            <v>5.0285177965489855E-2</v>
          </cell>
          <cell r="BQ199">
            <v>4.9951136761750226E-2</v>
          </cell>
          <cell r="BR199">
            <v>4.9936896038578184E-2</v>
          </cell>
          <cell r="BS199">
            <v>4.9379867320449959E-2</v>
          </cell>
          <cell r="BT199">
            <v>4.8888714364250373E-2</v>
          </cell>
        </row>
        <row r="200">
          <cell r="I200">
            <v>5.4091680322519833E-2</v>
          </cell>
          <cell r="J200">
            <v>5.357682415452529E-2</v>
          </cell>
          <cell r="K200">
            <v>5.3054831069940342E-2</v>
          </cell>
          <cell r="L200">
            <v>5.2342879812020321E-2</v>
          </cell>
          <cell r="M200">
            <v>5.1196629172528922E-2</v>
          </cell>
          <cell r="N200">
            <v>5.0677051328560534E-2</v>
          </cell>
          <cell r="O200">
            <v>5.0017659480134966E-2</v>
          </cell>
          <cell r="P200">
            <v>4.957309303443487E-2</v>
          </cell>
          <cell r="Q200">
            <v>4.8871334455920352E-2</v>
          </cell>
          <cell r="R200">
            <v>4.862311143522996E-2</v>
          </cell>
          <cell r="S200">
            <v>5.1722312042417097E-2</v>
          </cell>
          <cell r="T200">
            <v>5.2002278840675861E-2</v>
          </cell>
          <cell r="U200">
            <v>5.1924877782611581E-2</v>
          </cell>
          <cell r="V200">
            <v>5.1808325746917155E-2</v>
          </cell>
          <cell r="W200">
            <v>5.2027995615144616E-2</v>
          </cell>
          <cell r="X200">
            <v>5.1747311827956992E-2</v>
          </cell>
          <cell r="Y200">
            <v>5.1355240874287396E-2</v>
          </cell>
          <cell r="Z200">
            <v>5.0651744994663128E-2</v>
          </cell>
          <cell r="AA200">
            <v>4.9917817225509531E-2</v>
          </cell>
          <cell r="AB200">
            <v>4.886172913887335E-2</v>
          </cell>
          <cell r="AC200">
            <v>4.8319088319088321E-2</v>
          </cell>
          <cell r="AD200">
            <v>4.8312287192686133E-2</v>
          </cell>
          <cell r="AE200">
            <v>4.7921635744587875E-2</v>
          </cell>
          <cell r="AF200">
            <v>4.7402301840171662E-2</v>
          </cell>
          <cell r="AG200">
            <v>4.6539731475930844E-2</v>
          </cell>
          <cell r="AH200">
            <v>4.598092643051771E-2</v>
          </cell>
          <cell r="AI200">
            <v>4.5681549657959272E-2</v>
          </cell>
          <cell r="AJ200">
            <v>4.5119714670746658E-2</v>
          </cell>
          <cell r="AK200">
            <v>4.4905952074207681E-2</v>
          </cell>
          <cell r="AL200">
            <v>4.4429326495368675E-2</v>
          </cell>
          <cell r="AM200">
            <v>4.4301581744693043E-2</v>
          </cell>
          <cell r="AN200">
            <v>4.3990919947068885E-2</v>
          </cell>
          <cell r="AO200">
            <v>4.3845649322256229E-2</v>
          </cell>
          <cell r="AP200">
            <v>4.3307653937815216E-2</v>
          </cell>
          <cell r="AQ200">
            <v>4.2680660818252461E-2</v>
          </cell>
          <cell r="AR200">
            <v>4.2017287766901369E-2</v>
          </cell>
          <cell r="AS200">
            <v>4.1283369140740919E-2</v>
          </cell>
          <cell r="AT200">
            <v>4.0388148966577393E-2</v>
          </cell>
          <cell r="AU200">
            <v>3.9782869159107025E-2</v>
          </cell>
          <cell r="AV200">
            <v>3.9086041588843233E-2</v>
          </cell>
          <cell r="AW200">
            <v>3.8421099302010361E-2</v>
          </cell>
          <cell r="AX200">
            <v>3.7922919640445973E-2</v>
          </cell>
          <cell r="AY200">
            <v>3.7762183032453302E-2</v>
          </cell>
          <cell r="AZ200">
            <v>3.73922270858204E-2</v>
          </cell>
          <cell r="BA200">
            <v>3.7262707503994366E-2</v>
          </cell>
          <cell r="BB200">
            <v>3.7417259553855255E-2</v>
          </cell>
          <cell r="BC200">
            <v>3.6962450178309209E-2</v>
          </cell>
          <cell r="BD200">
            <v>3.7998119195956269E-2</v>
          </cell>
          <cell r="BE200">
            <v>3.7543324967132786E-2</v>
          </cell>
          <cell r="BF200">
            <v>3.7122546934807703E-2</v>
          </cell>
          <cell r="BG200">
            <v>3.6936236391912909E-2</v>
          </cell>
          <cell r="BH200">
            <v>3.6685552407932011E-2</v>
          </cell>
          <cell r="BI200">
            <v>3.6452996926229511E-2</v>
          </cell>
          <cell r="BJ200">
            <v>3.6570889636892853E-2</v>
          </cell>
          <cell r="BK200">
            <v>3.6640918993860169E-2</v>
          </cell>
          <cell r="BL200">
            <v>3.62615255658005E-2</v>
          </cell>
          <cell r="BM200">
            <v>3.6157324460370274E-2</v>
          </cell>
          <cell r="BN200">
            <v>3.6541163004457082E-2</v>
          </cell>
          <cell r="BO200">
            <v>3.6509649231422352E-2</v>
          </cell>
          <cell r="BP200">
            <v>3.6152624359252039E-2</v>
          </cell>
          <cell r="BQ200">
            <v>3.5826895063890987E-2</v>
          </cell>
          <cell r="BR200">
            <v>3.5413566409855518E-2</v>
          </cell>
          <cell r="BS200">
            <v>3.5323526583982308E-2</v>
          </cell>
          <cell r="BT200">
            <v>3.5243069190292943E-2</v>
          </cell>
        </row>
        <row r="201">
          <cell r="I201">
            <v>4.3831663210406484E-2</v>
          </cell>
          <cell r="J201">
            <v>4.382687389916945E-2</v>
          </cell>
          <cell r="K201">
            <v>4.3783913421470755E-2</v>
          </cell>
          <cell r="L201">
            <v>4.376020384809045E-2</v>
          </cell>
          <cell r="M201">
            <v>4.2827879309213647E-2</v>
          </cell>
          <cell r="N201">
            <v>4.2821923284790959E-2</v>
          </cell>
          <cell r="O201">
            <v>4.2848662012579565E-2</v>
          </cell>
          <cell r="P201">
            <v>4.312561518094904E-2</v>
          </cell>
          <cell r="Q201">
            <v>4.2927313783764909E-2</v>
          </cell>
          <cell r="R201">
            <v>4.3129825451432374E-2</v>
          </cell>
          <cell r="S201">
            <v>4.4986974110603567E-2</v>
          </cell>
          <cell r="T201">
            <v>4.4761911630020121E-2</v>
          </cell>
          <cell r="U201">
            <v>4.4691378051747908E-2</v>
          </cell>
          <cell r="V201">
            <v>4.4420034157682094E-2</v>
          </cell>
          <cell r="W201">
            <v>4.4201182071154241E-2</v>
          </cell>
          <cell r="X201">
            <v>4.4081332833208302E-2</v>
          </cell>
          <cell r="Y201">
            <v>4.4159623442606009E-2</v>
          </cell>
          <cell r="Z201">
            <v>4.3996830222854742E-2</v>
          </cell>
          <cell r="AA201">
            <v>4.3893819855358319E-2</v>
          </cell>
          <cell r="AB201">
            <v>4.2845461978740798E-2</v>
          </cell>
          <cell r="AC201">
            <v>4.2682445759368838E-2</v>
          </cell>
          <cell r="AD201">
            <v>4.2530184008507825E-2</v>
          </cell>
          <cell r="AE201">
            <v>4.220454090271835E-2</v>
          </cell>
          <cell r="AF201">
            <v>4.1828838954789928E-2</v>
          </cell>
          <cell r="AG201">
            <v>4.178204066874102E-2</v>
          </cell>
          <cell r="AH201">
            <v>4.1504476449980537E-2</v>
          </cell>
          <cell r="AI201">
            <v>4.13725314985256E-2</v>
          </cell>
          <cell r="AJ201">
            <v>4.1249126077837331E-2</v>
          </cell>
          <cell r="AK201">
            <v>4.1020355578459157E-2</v>
          </cell>
          <cell r="AL201">
            <v>4.0954524046260925E-2</v>
          </cell>
          <cell r="AM201">
            <v>4.0874998673922962E-2</v>
          </cell>
          <cell r="AN201">
            <v>4.0741896267926112E-2</v>
          </cell>
          <cell r="AO201">
            <v>4.060996939221688E-2</v>
          </cell>
          <cell r="AP201">
            <v>4.0558665410408472E-2</v>
          </cell>
          <cell r="AQ201">
            <v>4.0450905978670931E-2</v>
          </cell>
          <cell r="AR201">
            <v>4.013967599748125E-2</v>
          </cell>
          <cell r="AS201">
            <v>3.9811506641186038E-2</v>
          </cell>
          <cell r="AT201">
            <v>3.923523124407028E-2</v>
          </cell>
          <cell r="AU201">
            <v>3.9073770692226811E-2</v>
          </cell>
          <cell r="AV201">
            <v>3.8849458348898018E-2</v>
          </cell>
          <cell r="AW201">
            <v>3.8687120761074729E-2</v>
          </cell>
          <cell r="AX201">
            <v>3.8668775638799946E-2</v>
          </cell>
          <cell r="AY201">
            <v>3.8283940310967338E-2</v>
          </cell>
          <cell r="AZ201">
            <v>3.8135031171242874E-2</v>
          </cell>
          <cell r="BA201">
            <v>3.785847753676172E-2</v>
          </cell>
          <cell r="BB201">
            <v>3.7692487649139225E-2</v>
          </cell>
          <cell r="BC201">
            <v>3.7717642122928469E-2</v>
          </cell>
          <cell r="BD201">
            <v>3.7821793816856707E-2</v>
          </cell>
          <cell r="BE201">
            <v>3.7573204254810567E-2</v>
          </cell>
          <cell r="BF201">
            <v>3.744152135609697E-2</v>
          </cell>
          <cell r="BG201">
            <v>3.7340590979782269E-2</v>
          </cell>
          <cell r="BH201">
            <v>3.6748504878816493E-2</v>
          </cell>
          <cell r="BI201">
            <v>3.6517033811475412E-2</v>
          </cell>
          <cell r="BJ201">
            <v>3.6229409564694212E-2</v>
          </cell>
          <cell r="BK201">
            <v>3.6079751766026277E-2</v>
          </cell>
          <cell r="BL201">
            <v>3.5959765297569155E-2</v>
          </cell>
          <cell r="BM201">
            <v>3.5798993259960755E-2</v>
          </cell>
          <cell r="BN201">
            <v>3.5569969303341949E-2</v>
          </cell>
          <cell r="BO201">
            <v>3.5572143703677499E-2</v>
          </cell>
          <cell r="BP201">
            <v>3.5394556349722044E-2</v>
          </cell>
          <cell r="BQ201">
            <v>3.5476554865119025E-2</v>
          </cell>
          <cell r="BR201">
            <v>3.5225196375760541E-2</v>
          </cell>
          <cell r="BS201">
            <v>3.4996634938948175E-2</v>
          </cell>
          <cell r="BT201">
            <v>3.5164533102960811E-2</v>
          </cell>
        </row>
        <row r="202">
          <cell r="I202">
            <v>2.6494772104354889E-2</v>
          </cell>
          <cell r="J202">
            <v>2.6478889846933886E-2</v>
          </cell>
          <cell r="K202">
            <v>2.6711035165032825E-2</v>
          </cell>
          <cell r="L202">
            <v>2.7006820366499335E-2</v>
          </cell>
          <cell r="M202">
            <v>2.6658988022773496E-2</v>
          </cell>
          <cell r="N202">
            <v>2.6889561786023648E-2</v>
          </cell>
          <cell r="O202">
            <v>2.7030276615090967E-2</v>
          </cell>
          <cell r="P202">
            <v>2.6995475320275603E-2</v>
          </cell>
          <cell r="Q202">
            <v>2.7275760656170218E-2</v>
          </cell>
          <cell r="R202">
            <v>2.7609112671813815E-2</v>
          </cell>
          <cell r="S202">
            <v>2.5261047295627677E-2</v>
          </cell>
          <cell r="T202">
            <v>2.5406188927430462E-2</v>
          </cell>
          <cell r="U202">
            <v>2.57264837522766E-2</v>
          </cell>
          <cell r="V202">
            <v>2.5896639154935935E-2</v>
          </cell>
          <cell r="W202">
            <v>2.6071491540755391E-2</v>
          </cell>
          <cell r="X202">
            <v>2.6342523130782697E-2</v>
          </cell>
          <cell r="Y202">
            <v>2.6397182180311837E-2</v>
          </cell>
          <cell r="Z202">
            <v>2.6538797425364687E-2</v>
          </cell>
          <cell r="AA202">
            <v>2.668474687705457E-2</v>
          </cell>
          <cell r="AB202">
            <v>2.5640142875586348E-2</v>
          </cell>
          <cell r="AC202">
            <v>2.5842647381108919E-2</v>
          </cell>
          <cell r="AD202">
            <v>2.6077553464346676E-2</v>
          </cell>
          <cell r="AE202">
            <v>2.6127487573512007E-2</v>
          </cell>
          <cell r="AF202">
            <v>2.6306744819001793E-2</v>
          </cell>
          <cell r="AG202">
            <v>2.6566945467347967E-2</v>
          </cell>
          <cell r="AH202">
            <v>2.674192292720903E-2</v>
          </cell>
          <cell r="AI202">
            <v>2.7085257002154511E-2</v>
          </cell>
          <cell r="AJ202">
            <v>2.7306901198666571E-2</v>
          </cell>
          <cell r="AK202">
            <v>2.7364081422313835E-2</v>
          </cell>
          <cell r="AL202">
            <v>2.7264639698571354E-2</v>
          </cell>
          <cell r="AM202">
            <v>2.7380838717206115E-2</v>
          </cell>
          <cell r="AN202">
            <v>2.7154091940915105E-2</v>
          </cell>
          <cell r="AO202">
            <v>2.7076956711849585E-2</v>
          </cell>
          <cell r="AP202">
            <v>2.703541539655268E-2</v>
          </cell>
          <cell r="AQ202">
            <v>2.7038592776945685E-2</v>
          </cell>
          <cell r="AR202">
            <v>2.7087984429560938E-2</v>
          </cell>
          <cell r="AS202">
            <v>2.6624093439529005E-2</v>
          </cell>
          <cell r="AT202">
            <v>2.6336964223521924E-2</v>
          </cell>
          <cell r="AU202">
            <v>2.6273320781475415E-2</v>
          </cell>
          <cell r="AV202">
            <v>2.6198480886564561E-2</v>
          </cell>
          <cell r="AW202">
            <v>2.6234782939157091E-2</v>
          </cell>
          <cell r="AX202">
            <v>2.6079240770032021E-2</v>
          </cell>
          <cell r="AY202">
            <v>2.604873212981321E-2</v>
          </cell>
          <cell r="AZ202">
            <v>2.5865499403103859E-2</v>
          </cell>
          <cell r="BA202">
            <v>2.5604571180978686E-2</v>
          </cell>
          <cell r="BB202">
            <v>2.5499883028059504E-2</v>
          </cell>
          <cell r="BC202">
            <v>2.5061184532550171E-2</v>
          </cell>
          <cell r="BD202">
            <v>2.3892088867991067E-2</v>
          </cell>
          <cell r="BE202">
            <v>2.3828731923030956E-2</v>
          </cell>
          <cell r="BF202">
            <v>2.3847135305911659E-2</v>
          </cell>
          <cell r="BG202">
            <v>2.385692068429238E-2</v>
          </cell>
          <cell r="BH202">
            <v>2.359143846395971E-2</v>
          </cell>
          <cell r="BI202">
            <v>2.3389472336065573E-2</v>
          </cell>
          <cell r="BJ202">
            <v>2.3123079174593882E-2</v>
          </cell>
          <cell r="BK202">
            <v>2.3139895688915297E-2</v>
          </cell>
          <cell r="BL202">
            <v>2.3017602682313495E-2</v>
          </cell>
          <cell r="BM202">
            <v>2.2864943264226601E-2</v>
          </cell>
          <cell r="BN202">
            <v>2.2979136678170687E-2</v>
          </cell>
          <cell r="BO202">
            <v>2.3066173739231952E-2</v>
          </cell>
          <cell r="BP202">
            <v>2.3391812865497075E-2</v>
          </cell>
          <cell r="BQ202">
            <v>2.3233086865930338E-2</v>
          </cell>
          <cell r="BR202">
            <v>2.3357884227777046E-2</v>
          </cell>
          <cell r="BS202">
            <v>2.3478511681569079E-2</v>
          </cell>
          <cell r="BT202">
            <v>2.3344851959475377E-2</v>
          </cell>
        </row>
        <row r="203">
          <cell r="I203">
            <v>2.0005220644749626E-2</v>
          </cell>
          <cell r="J203">
            <v>2.0207379894320268E-2</v>
          </cell>
          <cell r="K203">
            <v>2.0430494349012202E-2</v>
          </cell>
          <cell r="L203">
            <v>2.0636567539938051E-2</v>
          </cell>
          <cell r="M203">
            <v>2.0797947177733877E-2</v>
          </cell>
          <cell r="N203">
            <v>2.0877908655447877E-2</v>
          </cell>
          <cell r="O203">
            <v>2.1093685420784082E-2</v>
          </cell>
          <cell r="P203">
            <v>2.1272861840850303E-2</v>
          </cell>
          <cell r="Q203">
            <v>2.1510215800541636E-2</v>
          </cell>
          <cell r="R203">
            <v>2.1917656197980247E-2</v>
          </cell>
          <cell r="S203">
            <v>2.0163653179517231E-2</v>
          </cell>
          <cell r="T203">
            <v>2.0329278054620061E-2</v>
          </cell>
          <cell r="U203">
            <v>2.0668195459338293E-2</v>
          </cell>
          <cell r="V203">
            <v>2.0878318900333301E-2</v>
          </cell>
          <cell r="W203">
            <v>2.1142362149192406E-2</v>
          </cell>
          <cell r="X203">
            <v>2.1317829457364341E-2</v>
          </cell>
          <cell r="Y203">
            <v>2.1427833125283253E-2</v>
          </cell>
          <cell r="Z203">
            <v>2.1557719054242003E-2</v>
          </cell>
          <cell r="AA203">
            <v>2.1704470742932282E-2</v>
          </cell>
          <cell r="AB203">
            <v>2.0415716314498428E-2</v>
          </cell>
          <cell r="AC203">
            <v>2.0679377602454526E-2</v>
          </cell>
          <cell r="AD203">
            <v>2.1046140647202338E-2</v>
          </cell>
          <cell r="AE203">
            <v>2.1165996030806766E-2</v>
          </cell>
          <cell r="AF203">
            <v>2.1420675689483804E-2</v>
          </cell>
          <cell r="AG203">
            <v>2.1723616225628729E-2</v>
          </cell>
          <cell r="AH203">
            <v>2.2119501751654339E-2</v>
          </cell>
          <cell r="AI203">
            <v>2.2279808179191611E-2</v>
          </cell>
          <cell r="AJ203">
            <v>2.2423069518608209E-2</v>
          </cell>
          <cell r="AK203">
            <v>2.2571502190157175E-2</v>
          </cell>
          <cell r="AL203">
            <v>2.2690878643571093E-2</v>
          </cell>
          <cell r="AM203">
            <v>2.2723656153527897E-2</v>
          </cell>
          <cell r="AN203">
            <v>2.2915299458854666E-2</v>
          </cell>
          <cell r="AO203">
            <v>2.3043288150415391E-2</v>
          </cell>
          <cell r="AP203">
            <v>2.3200133015573908E-2</v>
          </cell>
          <cell r="AQ203">
            <v>2.3299811934819087E-2</v>
          </cell>
          <cell r="AR203">
            <v>2.3344209742973267E-2</v>
          </cell>
          <cell r="AS203">
            <v>2.3205574085724122E-2</v>
          </cell>
          <cell r="AT203">
            <v>2.309438312897066E-2</v>
          </cell>
          <cell r="AU203">
            <v>2.3180184365601389E-2</v>
          </cell>
          <cell r="AV203">
            <v>2.3048188270451998E-2</v>
          </cell>
          <cell r="AW203">
            <v>2.2953851610696595E-2</v>
          </cell>
          <cell r="AX203">
            <v>2.2851484639224311E-2</v>
          </cell>
          <cell r="AY203">
            <v>2.3009495982468955E-2</v>
          </cell>
          <cell r="AZ203">
            <v>2.313304151744263E-2</v>
          </cell>
          <cell r="BA203">
            <v>2.3099628997752322E-2</v>
          </cell>
          <cell r="BB203">
            <v>2.3091637194324797E-2</v>
          </cell>
          <cell r="BC203">
            <v>2.3089294454933223E-2</v>
          </cell>
          <cell r="BD203">
            <v>1.8293758081579875E-2</v>
          </cell>
          <cell r="BE203">
            <v>1.8286124058802439E-2</v>
          </cell>
          <cell r="BF203">
            <v>1.834862385321101E-2</v>
          </cell>
          <cell r="BG203">
            <v>1.8398133748055989E-2</v>
          </cell>
          <cell r="BH203">
            <v>1.8429335851432169E-2</v>
          </cell>
          <cell r="BI203">
            <v>1.85546875E-2</v>
          </cell>
          <cell r="BJ203">
            <v>1.8553750589459649E-2</v>
          </cell>
          <cell r="BK203">
            <v>1.8535023436984221E-2</v>
          </cell>
          <cell r="BL203">
            <v>1.854149203688181E-2</v>
          </cell>
          <cell r="BM203">
            <v>1.8616159030799419E-2</v>
          </cell>
          <cell r="BN203">
            <v>1.8591422278489794E-2</v>
          </cell>
          <cell r="BO203">
            <v>1.8697044204270073E-2</v>
          </cell>
          <cell r="BP203">
            <v>1.8717060140062091E-2</v>
          </cell>
          <cell r="BQ203">
            <v>1.9029004480666752E-2</v>
          </cell>
          <cell r="BR203">
            <v>1.9176069470868574E-2</v>
          </cell>
          <cell r="BS203">
            <v>1.9228920296125374E-2</v>
          </cell>
          <cell r="BT203">
            <v>1.9260975418204665E-2</v>
          </cell>
        </row>
        <row r="204">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7.0600641661528016E-4</v>
          </cell>
          <cell r="AE204">
            <v>7.1008502813029145E-4</v>
          </cell>
          <cell r="AF204">
            <v>6.9668286067271702E-4</v>
          </cell>
          <cell r="AG204">
            <v>7.0413823946409372E-4</v>
          </cell>
          <cell r="AH204">
            <v>7.2012456208641489E-4</v>
          </cell>
          <cell r="AI204">
            <v>7.2478876875266827E-4</v>
          </cell>
          <cell r="AJ204">
            <v>7.0927016100432653E-4</v>
          </cell>
          <cell r="AK204">
            <v>7.2146354032465859E-4</v>
          </cell>
          <cell r="AL204">
            <v>7.221727981579361E-4</v>
          </cell>
          <cell r="AM204">
            <v>7.3199452595397983E-4</v>
          </cell>
          <cell r="AN204">
            <v>7.4232660218824975E-4</v>
          </cell>
          <cell r="AO204">
            <v>7.4333187581985128E-4</v>
          </cell>
          <cell r="AP204">
            <v>7.5375491880507676E-4</v>
          </cell>
          <cell r="AQ204">
            <v>7.6577438935123148E-4</v>
          </cell>
          <cell r="AR204">
            <v>7.6707310092163266E-4</v>
          </cell>
          <cell r="AS204">
            <v>7.7154082637957439E-4</v>
          </cell>
          <cell r="AT204">
            <v>7.9263093422364203E-4</v>
          </cell>
          <cell r="AU204">
            <v>7.8245348069540558E-4</v>
          </cell>
          <cell r="AV204">
            <v>7.7200846718964019E-4</v>
          </cell>
          <cell r="AW204">
            <v>7.6006131161247012E-4</v>
          </cell>
          <cell r="AX204">
            <v>7.5871558453248977E-4</v>
          </cell>
          <cell r="AY204">
            <v>7.5654805384535115E-4</v>
          </cell>
          <cell r="AZ204">
            <v>7.5606844409072821E-4</v>
          </cell>
          <cell r="BA204">
            <v>7.7179299699406943E-4</v>
          </cell>
          <cell r="BB204">
            <v>7.7063866679510646E-4</v>
          </cell>
          <cell r="BC204">
            <v>7.5519194461925738E-4</v>
          </cell>
          <cell r="BD204">
            <v>1.9101916069119549E-4</v>
          </cell>
          <cell r="BE204">
            <v>1.9421536990558145E-4</v>
          </cell>
          <cell r="BF204">
            <v>1.974603560362112E-4</v>
          </cell>
          <cell r="BG204">
            <v>2.0217729393468117E-4</v>
          </cell>
          <cell r="BH204">
            <v>2.045955303745672E-4</v>
          </cell>
          <cell r="BI204">
            <v>1.9211065573770491E-4</v>
          </cell>
          <cell r="BJ204">
            <v>1.9513146982779649E-4</v>
          </cell>
          <cell r="BK204">
            <v>1.8155410312273057E-4</v>
          </cell>
          <cell r="BL204">
            <v>1.8440905280804693E-4</v>
          </cell>
          <cell r="BM204">
            <v>1.8769729545260643E-4</v>
          </cell>
          <cell r="BN204">
            <v>1.9077019129047363E-4</v>
          </cell>
          <cell r="BO204">
            <v>1.9457661896591372E-4</v>
          </cell>
          <cell r="BP204">
            <v>1.9854162154357087E-4</v>
          </cell>
          <cell r="BQ204">
            <v>2.0282853613113786E-4</v>
          </cell>
          <cell r="BR204">
            <v>2.0720703750447378E-4</v>
          </cell>
          <cell r="BS204">
            <v>2.1151812325737911E-4</v>
          </cell>
          <cell r="BT204">
            <v>1.963402183303228E-4</v>
          </cell>
        </row>
        <row r="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row>
        <row r="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v>0.99999999999999989</v>
          </cell>
          <cell r="BD206">
            <v>1</v>
          </cell>
          <cell r="BE206">
            <v>0.99999999999999989</v>
          </cell>
          <cell r="BF206">
            <v>0.99999999999999989</v>
          </cell>
          <cell r="BG206">
            <v>0.99999999999999989</v>
          </cell>
          <cell r="BH206">
            <v>1</v>
          </cell>
          <cell r="BI206">
            <v>1</v>
          </cell>
          <cell r="BJ206">
            <v>0.99999999999999989</v>
          </cell>
          <cell r="BK206">
            <v>0.99999999999999989</v>
          </cell>
          <cell r="BL206">
            <v>1</v>
          </cell>
          <cell r="BM206">
            <v>0.99999999999999989</v>
          </cell>
          <cell r="BN206">
            <v>0.99999999999999989</v>
          </cell>
          <cell r="BO206">
            <v>0.99999999999999978</v>
          </cell>
          <cell r="BP206">
            <v>1</v>
          </cell>
          <cell r="BQ206">
            <v>1</v>
          </cell>
          <cell r="BR206">
            <v>1</v>
          </cell>
          <cell r="BS206">
            <v>1</v>
          </cell>
          <cell r="BT206">
            <v>1</v>
          </cell>
        </row>
        <row r="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row>
        <row r="210">
          <cell r="I210">
            <v>768146634.83000004</v>
          </cell>
          <cell r="J210">
            <v>755989975.10000002</v>
          </cell>
          <cell r="K210">
            <v>746391560.35000002</v>
          </cell>
          <cell r="L210">
            <v>734055867.26999998</v>
          </cell>
          <cell r="M210">
            <v>789321096.78999996</v>
          </cell>
          <cell r="N210">
            <v>778378224.33000004</v>
          </cell>
          <cell r="O210">
            <v>767674528.75999999</v>
          </cell>
          <cell r="P210">
            <v>759014197.99000001</v>
          </cell>
          <cell r="Q210">
            <v>751188849.28999996</v>
          </cell>
          <cell r="R210">
            <v>736335946.24000001</v>
          </cell>
          <cell r="S210">
            <v>817680077.78999996</v>
          </cell>
          <cell r="T210">
            <v>803267737.48000002</v>
          </cell>
          <cell r="U210">
            <v>786662958.66999996</v>
          </cell>
          <cell r="V210">
            <v>775389205.17999995</v>
          </cell>
          <cell r="W210">
            <v>765732349.25</v>
          </cell>
          <cell r="X210">
            <v>754877353.41999996</v>
          </cell>
          <cell r="Y210">
            <v>743472364.99000001</v>
          </cell>
          <cell r="Z210">
            <v>734059142.60000002</v>
          </cell>
          <cell r="AA210">
            <v>726031238.83000004</v>
          </cell>
          <cell r="AB210">
            <v>711174820.17999995</v>
          </cell>
          <cell r="AC210">
            <v>701680369.63</v>
          </cell>
          <cell r="AD210">
            <v>688802779.95000005</v>
          </cell>
          <cell r="AE210">
            <v>679006097</v>
          </cell>
          <cell r="AF210">
            <v>667054373.90999997</v>
          </cell>
          <cell r="AG210">
            <v>656299444.22000003</v>
          </cell>
          <cell r="AH210">
            <v>643473401.02999997</v>
          </cell>
          <cell r="AI210">
            <v>634859895.78999996</v>
          </cell>
          <cell r="AJ210">
            <v>627264258.03999996</v>
          </cell>
          <cell r="AK210">
            <v>620897073.17999995</v>
          </cell>
          <cell r="AL210">
            <v>613475537.14999998</v>
          </cell>
          <cell r="AM210">
            <v>607895921.23000002</v>
          </cell>
          <cell r="AN210">
            <v>602184401.38</v>
          </cell>
          <cell r="AO210">
            <v>595840933.13999999</v>
          </cell>
          <cell r="AP210">
            <v>588165025.58000004</v>
          </cell>
          <cell r="AQ210">
            <v>581614367.72000003</v>
          </cell>
          <cell r="AR210">
            <v>574684469.46000004</v>
          </cell>
          <cell r="AS210">
            <v>560312954.22000003</v>
          </cell>
          <cell r="AT210">
            <v>555549690.67999995</v>
          </cell>
          <cell r="AU210">
            <v>548252444.46000004</v>
          </cell>
          <cell r="AV210">
            <v>542089164.91999996</v>
          </cell>
          <cell r="AW210">
            <v>536051574.64999998</v>
          </cell>
          <cell r="AX210">
            <v>530663351.56</v>
          </cell>
          <cell r="AY210">
            <v>523639251.79000002</v>
          </cell>
          <cell r="AZ210">
            <v>515837962.5</v>
          </cell>
          <cell r="BA210">
            <v>503534404.10000002</v>
          </cell>
          <cell r="BB210">
            <v>496323154.63999999</v>
          </cell>
          <cell r="BC210">
            <v>491831564.26999998</v>
          </cell>
          <cell r="BD210">
            <v>481334800.69999999</v>
          </cell>
          <cell r="BE210">
            <v>475041034.89999998</v>
          </cell>
          <cell r="BF210">
            <v>470308244.01999998</v>
          </cell>
          <cell r="BG210">
            <v>459505075.13</v>
          </cell>
          <cell r="BH210">
            <v>457450888.20999998</v>
          </cell>
          <cell r="BI210">
            <v>451155002.30000001</v>
          </cell>
          <cell r="BJ210">
            <v>446689848.63</v>
          </cell>
          <cell r="BK210">
            <v>440185197.08999997</v>
          </cell>
          <cell r="BL210">
            <v>434803648.31</v>
          </cell>
          <cell r="BM210">
            <v>428823743.25</v>
          </cell>
          <cell r="BN210">
            <v>425546953.94</v>
          </cell>
          <cell r="BO210">
            <v>418789416.08999997</v>
          </cell>
          <cell r="BP210">
            <v>410695499.14999998</v>
          </cell>
          <cell r="BQ210">
            <v>401463599.56</v>
          </cell>
          <cell r="BR210">
            <v>395896899.17000002</v>
          </cell>
          <cell r="BS210">
            <v>388797556.68000001</v>
          </cell>
          <cell r="BT210">
            <v>383424288.81</v>
          </cell>
        </row>
        <row r="211">
          <cell r="I211">
            <v>2658092275.3699999</v>
          </cell>
          <cell r="J211">
            <v>2609437462.5700002</v>
          </cell>
          <cell r="K211">
            <v>2561041805.5300002</v>
          </cell>
          <cell r="L211">
            <v>2511778731.27</v>
          </cell>
          <cell r="M211">
            <v>2699127659.8099999</v>
          </cell>
          <cell r="N211">
            <v>2658188126.8499999</v>
          </cell>
          <cell r="O211">
            <v>2613382797.5100002</v>
          </cell>
          <cell r="P211">
            <v>2566848243.2800002</v>
          </cell>
          <cell r="Q211">
            <v>2513433200.5999999</v>
          </cell>
          <cell r="R211">
            <v>2460054204.5</v>
          </cell>
          <cell r="S211">
            <v>2929296140.0700002</v>
          </cell>
          <cell r="T211">
            <v>2855028479.6199999</v>
          </cell>
          <cell r="U211">
            <v>2781491140.8499999</v>
          </cell>
          <cell r="V211">
            <v>2718505377.29</v>
          </cell>
          <cell r="W211">
            <v>2660368949.1999998</v>
          </cell>
          <cell r="X211">
            <v>2599609780.6100001</v>
          </cell>
          <cell r="Y211">
            <v>2555179294.04</v>
          </cell>
          <cell r="Z211">
            <v>2512075352.1399999</v>
          </cell>
          <cell r="AA211">
            <v>2469555506.0999999</v>
          </cell>
          <cell r="AB211">
            <v>2389096554.8699999</v>
          </cell>
          <cell r="AC211">
            <v>2348893188.4699998</v>
          </cell>
          <cell r="AD211">
            <v>2304479880.3299999</v>
          </cell>
          <cell r="AE211">
            <v>2259661246</v>
          </cell>
          <cell r="AF211">
            <v>2210631319.1900001</v>
          </cell>
          <cell r="AG211">
            <v>2147754578.9499998</v>
          </cell>
          <cell r="AH211">
            <v>2093813735.5799999</v>
          </cell>
          <cell r="AI211">
            <v>2038928692.6500001</v>
          </cell>
          <cell r="AJ211">
            <v>1995330392.6900001</v>
          </cell>
          <cell r="AK211">
            <v>1957751266.3599999</v>
          </cell>
          <cell r="AL211">
            <v>1920873930.8099999</v>
          </cell>
          <cell r="AM211">
            <v>1889210677.75</v>
          </cell>
          <cell r="AN211">
            <v>1861190038</v>
          </cell>
          <cell r="AO211">
            <v>1833361954.53</v>
          </cell>
          <cell r="AP211">
            <v>1809965861.0799999</v>
          </cell>
          <cell r="AQ211">
            <v>1780157243.7</v>
          </cell>
          <cell r="AR211">
            <v>1754485409.1800001</v>
          </cell>
          <cell r="AS211">
            <v>1693553944.3900001</v>
          </cell>
          <cell r="AT211">
            <v>1660951637.3</v>
          </cell>
          <cell r="AU211">
            <v>1636499306.1300001</v>
          </cell>
          <cell r="AV211">
            <v>1608370698.1400001</v>
          </cell>
          <cell r="AW211">
            <v>1580635113.9400001</v>
          </cell>
          <cell r="AX211">
            <v>1563403429.23</v>
          </cell>
          <cell r="AY211">
            <v>1540856827.96</v>
          </cell>
          <cell r="AZ211">
            <v>1515078294.6400001</v>
          </cell>
          <cell r="BA211">
            <v>1492146800.9300001</v>
          </cell>
          <cell r="BB211">
            <v>1471623026.8099999</v>
          </cell>
          <cell r="BC211">
            <v>1446777767.73</v>
          </cell>
          <cell r="BD211">
            <v>1416117167.4200001</v>
          </cell>
          <cell r="BE211">
            <v>1392278526.8399999</v>
          </cell>
          <cell r="BF211">
            <v>1369224408.79</v>
          </cell>
          <cell r="BG211">
            <v>1340539162.6300001</v>
          </cell>
          <cell r="BH211">
            <v>1329008708.9200001</v>
          </cell>
          <cell r="BI211">
            <v>1307570340.79</v>
          </cell>
          <cell r="BJ211">
            <v>1284693795.0999999</v>
          </cell>
          <cell r="BK211">
            <v>1265571184.5899999</v>
          </cell>
          <cell r="BL211">
            <v>1243803377.45</v>
          </cell>
          <cell r="BM211">
            <v>1220040303.24</v>
          </cell>
          <cell r="BN211">
            <v>1200274758.54</v>
          </cell>
          <cell r="BO211">
            <v>1176399220.8199999</v>
          </cell>
          <cell r="BP211">
            <v>1151631736.0699999</v>
          </cell>
          <cell r="BQ211">
            <v>1124578861.7</v>
          </cell>
          <cell r="BR211">
            <v>1097028479.1400001</v>
          </cell>
          <cell r="BS211">
            <v>1073548452.6</v>
          </cell>
          <cell r="BT211">
            <v>1045337370.85</v>
          </cell>
        </row>
        <row r="212">
          <cell r="I212">
            <v>5966845216.8500004</v>
          </cell>
          <cell r="J212">
            <v>5835164472.0500002</v>
          </cell>
          <cell r="K212">
            <v>5701010462.9300003</v>
          </cell>
          <cell r="L212">
            <v>5568156268.8100004</v>
          </cell>
          <cell r="M212">
            <v>5904491182.9200001</v>
          </cell>
          <cell r="N212">
            <v>5780489132.8100004</v>
          </cell>
          <cell r="O212">
            <v>5657582075.5200005</v>
          </cell>
          <cell r="P212">
            <v>5529822616.1300001</v>
          </cell>
          <cell r="Q212">
            <v>5385752683.8699999</v>
          </cell>
          <cell r="R212">
            <v>5224873651.1800003</v>
          </cell>
          <cell r="S212">
            <v>6085577439.6999998</v>
          </cell>
          <cell r="T212">
            <v>5909590897.3999996</v>
          </cell>
          <cell r="U212">
            <v>5734476869.3800001</v>
          </cell>
          <cell r="V212">
            <v>5579723893.6400003</v>
          </cell>
          <cell r="W212">
            <v>5429413552.1800003</v>
          </cell>
          <cell r="X212">
            <v>5292015300.7600002</v>
          </cell>
          <cell r="Y212">
            <v>5165412813.0600004</v>
          </cell>
          <cell r="Z212">
            <v>5047430610.79</v>
          </cell>
          <cell r="AA212">
            <v>4948275870.5799999</v>
          </cell>
          <cell r="AB212">
            <v>4680820747.6800003</v>
          </cell>
          <cell r="AC212">
            <v>4563328411.7799997</v>
          </cell>
          <cell r="AD212">
            <v>4424816604.7299995</v>
          </cell>
          <cell r="AE212">
            <v>4321953076</v>
          </cell>
          <cell r="AF212">
            <v>4202382684.4200001</v>
          </cell>
          <cell r="AG212">
            <v>4066833101.7399998</v>
          </cell>
          <cell r="AH212">
            <v>3936156120.0599999</v>
          </cell>
          <cell r="AI212">
            <v>3834238245.9699998</v>
          </cell>
          <cell r="AJ212">
            <v>3733477751.5100002</v>
          </cell>
          <cell r="AK212">
            <v>3650388362.8899999</v>
          </cell>
          <cell r="AL212">
            <v>3579349407.6300001</v>
          </cell>
          <cell r="AM212">
            <v>3516669798.5799999</v>
          </cell>
          <cell r="AN212">
            <v>3461192678.5700002</v>
          </cell>
          <cell r="AO212">
            <v>3380257908.4899998</v>
          </cell>
          <cell r="AP212">
            <v>3316612097.5599999</v>
          </cell>
          <cell r="AQ212">
            <v>3248499338.0700002</v>
          </cell>
          <cell r="AR212">
            <v>3181947728.8299999</v>
          </cell>
          <cell r="AS212">
            <v>3042124567.3899999</v>
          </cell>
          <cell r="AT212">
            <v>2956378388.6500001</v>
          </cell>
          <cell r="AU212">
            <v>2885556087.4400001</v>
          </cell>
          <cell r="AV212">
            <v>2820097163.48</v>
          </cell>
          <cell r="AW212">
            <v>2763853746.6900001</v>
          </cell>
          <cell r="AX212">
            <v>2706089146.7199998</v>
          </cell>
          <cell r="AY212">
            <v>2657807198.3499999</v>
          </cell>
          <cell r="AZ212">
            <v>2605502443.3000002</v>
          </cell>
          <cell r="BA212">
            <v>2542140940.48</v>
          </cell>
          <cell r="BB212">
            <v>2485044478.8800001</v>
          </cell>
          <cell r="BC212">
            <v>2439500002.25</v>
          </cell>
          <cell r="BD212">
            <v>2405317857.27</v>
          </cell>
          <cell r="BE212">
            <v>2355623855.3200002</v>
          </cell>
          <cell r="BF212">
            <v>2304283160.4000001</v>
          </cell>
          <cell r="BG212">
            <v>2245310829.8899999</v>
          </cell>
          <cell r="BH212">
            <v>2206291039.8600001</v>
          </cell>
          <cell r="BI212">
            <v>2157636396.9400001</v>
          </cell>
          <cell r="BJ212">
            <v>2114012187.3099999</v>
          </cell>
          <cell r="BK212">
            <v>2079401713.6800001</v>
          </cell>
          <cell r="BL212">
            <v>2043603649.3699999</v>
          </cell>
          <cell r="BM212">
            <v>2001726798.8599999</v>
          </cell>
          <cell r="BN212">
            <v>1954282580.0599999</v>
          </cell>
          <cell r="BO212">
            <v>1905441954.3900001</v>
          </cell>
          <cell r="BP212">
            <v>1859391704.9400001</v>
          </cell>
          <cell r="BQ212">
            <v>1813892303.23</v>
          </cell>
          <cell r="BR212">
            <v>1761747948.1900001</v>
          </cell>
          <cell r="BS212">
            <v>1717582838.1300001</v>
          </cell>
          <cell r="BT212">
            <v>1678144649.4200001</v>
          </cell>
        </row>
        <row r="213">
          <cell r="I213">
            <v>1602281311.5599999</v>
          </cell>
          <cell r="J213">
            <v>1578436082.47</v>
          </cell>
          <cell r="K213">
            <v>1553960257.53</v>
          </cell>
          <cell r="L213">
            <v>1529977039.6600001</v>
          </cell>
          <cell r="M213">
            <v>1583323063.8599999</v>
          </cell>
          <cell r="N213">
            <v>1549880577.5999999</v>
          </cell>
          <cell r="O213">
            <v>1520335570.1500001</v>
          </cell>
          <cell r="P213">
            <v>1484016786.8399999</v>
          </cell>
          <cell r="Q213">
            <v>1454355679.5</v>
          </cell>
          <cell r="R213">
            <v>1423643399.0599999</v>
          </cell>
          <cell r="S213">
            <v>1568273299.1199999</v>
          </cell>
          <cell r="T213">
            <v>1521085967.5999999</v>
          </cell>
          <cell r="U213">
            <v>1471811719.5899999</v>
          </cell>
          <cell r="V213">
            <v>1432453475.8599999</v>
          </cell>
          <cell r="W213">
            <v>1389587418.0799999</v>
          </cell>
          <cell r="X213">
            <v>1360582269.1900001</v>
          </cell>
          <cell r="Y213">
            <v>1325525362.3900001</v>
          </cell>
          <cell r="Z213">
            <v>1292433059.95</v>
          </cell>
          <cell r="AA213">
            <v>1262594647.0699999</v>
          </cell>
          <cell r="AB213">
            <v>1183120724.5599999</v>
          </cell>
          <cell r="AC213">
            <v>1152091026.1500001</v>
          </cell>
          <cell r="AD213">
            <v>1118309989.4000001</v>
          </cell>
          <cell r="AE213">
            <v>1089223103</v>
          </cell>
          <cell r="AF213">
            <v>1060890489.3099999</v>
          </cell>
          <cell r="AG213">
            <v>1029845749.5700001</v>
          </cell>
          <cell r="AH213">
            <v>1010178453.1</v>
          </cell>
          <cell r="AI213">
            <v>983541618.70000005</v>
          </cell>
          <cell r="AJ213">
            <v>958003572.75</v>
          </cell>
          <cell r="AK213">
            <v>937389792.37</v>
          </cell>
          <cell r="AL213">
            <v>919777423.19000006</v>
          </cell>
          <cell r="AM213">
            <v>903029283.25</v>
          </cell>
          <cell r="AN213">
            <v>879921424.47000003</v>
          </cell>
          <cell r="AO213">
            <v>866790214.57000005</v>
          </cell>
          <cell r="AP213">
            <v>850107031.69000006</v>
          </cell>
          <cell r="AQ213">
            <v>839514008.55999994</v>
          </cell>
          <cell r="AR213">
            <v>822496189.79999995</v>
          </cell>
          <cell r="AS213">
            <v>778065813.63999999</v>
          </cell>
          <cell r="AT213">
            <v>754660723.25999999</v>
          </cell>
          <cell r="AU213">
            <v>736576897.94000006</v>
          </cell>
          <cell r="AV213">
            <v>720558409.25999999</v>
          </cell>
          <cell r="AW213">
            <v>701588131.47000003</v>
          </cell>
          <cell r="AX213">
            <v>685561365.61000001</v>
          </cell>
          <cell r="AY213">
            <v>677008183.12</v>
          </cell>
          <cell r="AZ213">
            <v>662151076.74000001</v>
          </cell>
          <cell r="BA213">
            <v>643495816.61000001</v>
          </cell>
          <cell r="BB213">
            <v>628808653.73000002</v>
          </cell>
          <cell r="BC213">
            <v>611920594.05999994</v>
          </cell>
          <cell r="BD213">
            <v>603562119.46000004</v>
          </cell>
          <cell r="BE213">
            <v>591640722.66999996</v>
          </cell>
          <cell r="BF213">
            <v>575690473.83000004</v>
          </cell>
          <cell r="BG213">
            <v>553977883.78999996</v>
          </cell>
          <cell r="BH213">
            <v>545300495.63</v>
          </cell>
          <cell r="BI213">
            <v>538858045.39999998</v>
          </cell>
          <cell r="BJ213">
            <v>528463927.39999998</v>
          </cell>
          <cell r="BK213">
            <v>517899258.27999997</v>
          </cell>
          <cell r="BL213">
            <v>508903066.26999998</v>
          </cell>
          <cell r="BM213">
            <v>497114992.87</v>
          </cell>
          <cell r="BN213">
            <v>482590858.38999999</v>
          </cell>
          <cell r="BO213">
            <v>471074783.68000001</v>
          </cell>
          <cell r="BP213">
            <v>462626348.49000001</v>
          </cell>
          <cell r="BQ213">
            <v>448427222.16000003</v>
          </cell>
          <cell r="BR213">
            <v>439451306.12</v>
          </cell>
          <cell r="BS213">
            <v>425609132.31999999</v>
          </cell>
          <cell r="BT213">
            <v>412097178.87</v>
          </cell>
        </row>
        <row r="214">
          <cell r="I214">
            <v>1197277897.27</v>
          </cell>
          <cell r="J214">
            <v>1169271330.0999999</v>
          </cell>
          <cell r="K214">
            <v>1137202128</v>
          </cell>
          <cell r="L214">
            <v>1101638625</v>
          </cell>
          <cell r="M214">
            <v>1135051308.3900001</v>
          </cell>
          <cell r="N214">
            <v>1107571581.5899999</v>
          </cell>
          <cell r="O214">
            <v>1080860144.29</v>
          </cell>
          <cell r="P214">
            <v>1056811525.04</v>
          </cell>
          <cell r="Q214">
            <v>1024282831.45</v>
          </cell>
          <cell r="R214">
            <v>994022258.19000006</v>
          </cell>
          <cell r="S214">
            <v>1180200133.5699999</v>
          </cell>
          <cell r="T214">
            <v>1162235946.79</v>
          </cell>
          <cell r="U214">
            <v>1136775380.47</v>
          </cell>
          <cell r="V214">
            <v>1108374452.8099999</v>
          </cell>
          <cell r="W214">
            <v>1093876238.79</v>
          </cell>
          <cell r="X214">
            <v>1067056759.74</v>
          </cell>
          <cell r="Y214">
            <v>1044263003.3099999</v>
          </cell>
          <cell r="Z214">
            <v>1015941991.76</v>
          </cell>
          <cell r="AA214">
            <v>984225749.66999996</v>
          </cell>
          <cell r="AB214">
            <v>919426918.10000002</v>
          </cell>
          <cell r="AC214">
            <v>892734323.98000002</v>
          </cell>
          <cell r="AD214">
            <v>879827557.71000004</v>
          </cell>
          <cell r="AE214">
            <v>855267873</v>
          </cell>
          <cell r="AF214">
            <v>828061584.61000001</v>
          </cell>
          <cell r="AG214">
            <v>796235631.13</v>
          </cell>
          <cell r="AH214">
            <v>770307642.98000002</v>
          </cell>
          <cell r="AI214">
            <v>750414298.88</v>
          </cell>
          <cell r="AJ214">
            <v>726788659.69000006</v>
          </cell>
          <cell r="AK214">
            <v>709543720.72000003</v>
          </cell>
          <cell r="AL214">
            <v>691177910.48000002</v>
          </cell>
          <cell r="AM214">
            <v>682068115.5</v>
          </cell>
          <cell r="AN214">
            <v>667670110.34000003</v>
          </cell>
          <cell r="AO214">
            <v>654648832.85000002</v>
          </cell>
          <cell r="AP214">
            <v>638670744.97000003</v>
          </cell>
          <cell r="AQ214">
            <v>618777987.01999998</v>
          </cell>
          <cell r="AR214">
            <v>599825341.38999999</v>
          </cell>
          <cell r="AS214">
            <v>568102328.24000001</v>
          </cell>
          <cell r="AT214">
            <v>551802158.94000006</v>
          </cell>
          <cell r="AU214">
            <v>535382599.94</v>
          </cell>
          <cell r="AV214">
            <v>519272783.63</v>
          </cell>
          <cell r="AW214">
            <v>503285375.11000001</v>
          </cell>
          <cell r="AX214">
            <v>489455589.86000001</v>
          </cell>
          <cell r="AY214">
            <v>481404717.56999999</v>
          </cell>
          <cell r="AZ214">
            <v>469757322.27999997</v>
          </cell>
          <cell r="BA214">
            <v>457611023.19</v>
          </cell>
          <cell r="BB214">
            <v>455173698.94999999</v>
          </cell>
          <cell r="BC214">
            <v>441739934.24000001</v>
          </cell>
          <cell r="BD214">
            <v>441081163.18000001</v>
          </cell>
          <cell r="BE214">
            <v>428939866.64999998</v>
          </cell>
          <cell r="BF214">
            <v>416830928.26999998</v>
          </cell>
          <cell r="BG214">
            <v>406745579.76999998</v>
          </cell>
          <cell r="BH214">
            <v>399046558.13</v>
          </cell>
          <cell r="BI214">
            <v>390023643.94</v>
          </cell>
          <cell r="BJ214">
            <v>386948473.64999998</v>
          </cell>
          <cell r="BK214">
            <v>382142026.54000002</v>
          </cell>
          <cell r="BL214">
            <v>371728285.95999998</v>
          </cell>
          <cell r="BM214">
            <v>364535870.83999997</v>
          </cell>
          <cell r="BN214">
            <v>361345697.25999999</v>
          </cell>
          <cell r="BO214">
            <v>356276716.63</v>
          </cell>
          <cell r="BP214">
            <v>347586313.06999999</v>
          </cell>
          <cell r="BQ214">
            <v>338531104.80000001</v>
          </cell>
          <cell r="BR214">
            <v>327319596.31999999</v>
          </cell>
          <cell r="BS214">
            <v>319765825.22000003</v>
          </cell>
          <cell r="BT214">
            <v>312746736.13999999</v>
          </cell>
        </row>
        <row r="215">
          <cell r="I215">
            <v>1024179422.88</v>
          </cell>
          <cell r="J215">
            <v>1010255534.87</v>
          </cell>
          <cell r="K215">
            <v>992298801.98000002</v>
          </cell>
          <cell r="L215">
            <v>977307783.88</v>
          </cell>
          <cell r="M215">
            <v>1005197780.54</v>
          </cell>
          <cell r="N215">
            <v>990976002.38999999</v>
          </cell>
          <cell r="O215">
            <v>977599107.39999998</v>
          </cell>
          <cell r="P215">
            <v>970583718.41999996</v>
          </cell>
          <cell r="Q215">
            <v>953755581.03999996</v>
          </cell>
          <cell r="R215">
            <v>940573952.64999998</v>
          </cell>
          <cell r="S215">
            <v>1075269647.71</v>
          </cell>
          <cell r="T215">
            <v>1046288838.65</v>
          </cell>
          <cell r="U215">
            <v>1024485720.29</v>
          </cell>
          <cell r="V215">
            <v>998218299.74000001</v>
          </cell>
          <cell r="W215">
            <v>976486262.82000005</v>
          </cell>
          <cell r="X215">
            <v>958624608.22000003</v>
          </cell>
          <cell r="Y215">
            <v>944246676.49000001</v>
          </cell>
          <cell r="Z215">
            <v>924630273.49000001</v>
          </cell>
          <cell r="AA215">
            <v>909037654.58000004</v>
          </cell>
          <cell r="AB215">
            <v>846616714.52999997</v>
          </cell>
          <cell r="AC215">
            <v>828851092.69000006</v>
          </cell>
          <cell r="AD215">
            <v>811132857.72000003</v>
          </cell>
          <cell r="AE215">
            <v>791606281</v>
          </cell>
          <cell r="AF215">
            <v>770867027.25</v>
          </cell>
          <cell r="AG215">
            <v>751593278.26999998</v>
          </cell>
          <cell r="AH215">
            <v>731421046.58000004</v>
          </cell>
          <cell r="AI215">
            <v>715517465.15999997</v>
          </cell>
          <cell r="AJ215">
            <v>701537670.10000002</v>
          </cell>
          <cell r="AK215">
            <v>685202500.98000002</v>
          </cell>
          <cell r="AL215">
            <v>673534526.63999999</v>
          </cell>
          <cell r="AM215">
            <v>663448674.19000006</v>
          </cell>
          <cell r="AN215">
            <v>653123642.45000005</v>
          </cell>
          <cell r="AO215">
            <v>640066589.02999997</v>
          </cell>
          <cell r="AP215">
            <v>628542185.46000004</v>
          </cell>
          <cell r="AQ215">
            <v>618456546.05999994</v>
          </cell>
          <cell r="AR215">
            <v>605149331.63</v>
          </cell>
          <cell r="AS215">
            <v>576309924.45000005</v>
          </cell>
          <cell r="AT215">
            <v>564448401.67999995</v>
          </cell>
          <cell r="AU215">
            <v>551199179.34000003</v>
          </cell>
          <cell r="AV215">
            <v>538524084.87</v>
          </cell>
          <cell r="AW215">
            <v>526905110.16000003</v>
          </cell>
          <cell r="AX215">
            <v>519950595.81999999</v>
          </cell>
          <cell r="AY215">
            <v>509140771.11000001</v>
          </cell>
          <cell r="AZ215">
            <v>497763979.31</v>
          </cell>
          <cell r="BA215">
            <v>483203950.56999999</v>
          </cell>
          <cell r="BB215">
            <v>473085746.58999997</v>
          </cell>
          <cell r="BC215">
            <v>465835796.49000001</v>
          </cell>
          <cell r="BD215">
            <v>453867946.83999997</v>
          </cell>
          <cell r="BE215">
            <v>444572707.14999998</v>
          </cell>
          <cell r="BF215">
            <v>437543897.75999999</v>
          </cell>
          <cell r="BG215">
            <v>424715808.86000001</v>
          </cell>
          <cell r="BH215">
            <v>414771689.69999999</v>
          </cell>
          <cell r="BI215">
            <v>405104260.24000001</v>
          </cell>
          <cell r="BJ215">
            <v>395957890.58999997</v>
          </cell>
          <cell r="BK215">
            <v>387641314.06999999</v>
          </cell>
          <cell r="BL215">
            <v>380316565.44</v>
          </cell>
          <cell r="BM215">
            <v>372015569.56999999</v>
          </cell>
          <cell r="BN215">
            <v>364048960.81999999</v>
          </cell>
          <cell r="BO215">
            <v>355648702.52999997</v>
          </cell>
          <cell r="BP215">
            <v>348342331.42000002</v>
          </cell>
          <cell r="BQ215">
            <v>340783063.37</v>
          </cell>
          <cell r="BR215">
            <v>331997581.17000002</v>
          </cell>
          <cell r="BS215">
            <v>323617076.20999998</v>
          </cell>
          <cell r="BT215">
            <v>319304067.77999997</v>
          </cell>
        </row>
        <row r="216">
          <cell r="I216">
            <v>643550124.41999996</v>
          </cell>
          <cell r="J216">
            <v>632735244.25</v>
          </cell>
          <cell r="K216">
            <v>626819944.87</v>
          </cell>
          <cell r="L216">
            <v>623677205.55999994</v>
          </cell>
          <cell r="M216">
            <v>641456618.25999999</v>
          </cell>
          <cell r="N216">
            <v>636027451.15999997</v>
          </cell>
          <cell r="O216">
            <v>629181699.39999998</v>
          </cell>
          <cell r="P216">
            <v>619818666.27999997</v>
          </cell>
          <cell r="Q216">
            <v>613372797.51999998</v>
          </cell>
          <cell r="R216">
            <v>607216643.47000003</v>
          </cell>
          <cell r="S216">
            <v>620565079.57000005</v>
          </cell>
          <cell r="T216">
            <v>611390287.10000002</v>
          </cell>
          <cell r="U216">
            <v>603947074.03999996</v>
          </cell>
          <cell r="V216">
            <v>596055305.87</v>
          </cell>
          <cell r="W216">
            <v>588574773.01999998</v>
          </cell>
          <cell r="X216">
            <v>583301588.87</v>
          </cell>
          <cell r="Y216">
            <v>573854418.90999997</v>
          </cell>
          <cell r="Z216">
            <v>565155515.48000002</v>
          </cell>
          <cell r="AA216">
            <v>558063766.23000002</v>
          </cell>
          <cell r="AB216">
            <v>510861215.25999999</v>
          </cell>
          <cell r="AC216">
            <v>505855056.06999999</v>
          </cell>
          <cell r="AD216">
            <v>500918177.32999998</v>
          </cell>
          <cell r="AE216">
            <v>491970458</v>
          </cell>
          <cell r="AF216">
            <v>485145574.56</v>
          </cell>
          <cell r="AG216">
            <v>479032339.31999999</v>
          </cell>
          <cell r="AH216">
            <v>470839275.98000002</v>
          </cell>
          <cell r="AI216">
            <v>466856811.48000002</v>
          </cell>
          <cell r="AJ216">
            <v>460542590.87</v>
          </cell>
          <cell r="AK216">
            <v>454389109.52999997</v>
          </cell>
          <cell r="AL216">
            <v>445921427.38</v>
          </cell>
          <cell r="AM216">
            <v>442717135.52999997</v>
          </cell>
          <cell r="AN216">
            <v>432841414.88</v>
          </cell>
          <cell r="AO216">
            <v>425484022.63999999</v>
          </cell>
          <cell r="AP216">
            <v>418610300.68000001</v>
          </cell>
          <cell r="AQ216">
            <v>412228451.79000002</v>
          </cell>
          <cell r="AR216">
            <v>404763134.41000003</v>
          </cell>
          <cell r="AS216">
            <v>379586111.56999999</v>
          </cell>
          <cell r="AT216">
            <v>369859620.31999999</v>
          </cell>
          <cell r="AU216">
            <v>363290287.10000002</v>
          </cell>
          <cell r="AV216">
            <v>355607284.43000001</v>
          </cell>
          <cell r="AW216">
            <v>349142472.73000002</v>
          </cell>
          <cell r="AX216">
            <v>341820217.69999999</v>
          </cell>
          <cell r="AY216">
            <v>336093130.88999999</v>
          </cell>
          <cell r="AZ216">
            <v>328342236.83999997</v>
          </cell>
          <cell r="BA216">
            <v>318542691.43000001</v>
          </cell>
          <cell r="BB216">
            <v>311166070.00999999</v>
          </cell>
          <cell r="BC216">
            <v>299660564.43000001</v>
          </cell>
          <cell r="BD216">
            <v>286109573.62</v>
          </cell>
          <cell r="BE216">
            <v>280039179.94</v>
          </cell>
          <cell r="BF216">
            <v>276045054.35000002</v>
          </cell>
          <cell r="BG216">
            <v>270846894.69</v>
          </cell>
          <cell r="BH216">
            <v>263516395.56999999</v>
          </cell>
          <cell r="BI216">
            <v>256135234.66</v>
          </cell>
          <cell r="BJ216">
            <v>249088479.94999999</v>
          </cell>
          <cell r="BK216">
            <v>246381055.5</v>
          </cell>
          <cell r="BL216">
            <v>241833014.21000001</v>
          </cell>
          <cell r="BM216">
            <v>236252373.78999999</v>
          </cell>
          <cell r="BN216">
            <v>233301820.05000001</v>
          </cell>
          <cell r="BO216">
            <v>228150162.16999999</v>
          </cell>
          <cell r="BP216">
            <v>226111486.47999999</v>
          </cell>
          <cell r="BQ216">
            <v>220343729.37</v>
          </cell>
          <cell r="BR216">
            <v>215480748.00999999</v>
          </cell>
          <cell r="BS216">
            <v>212575239.28</v>
          </cell>
          <cell r="BT216">
            <v>206354591.46000001</v>
          </cell>
        </row>
        <row r="217">
          <cell r="I217">
            <v>336400429.11000001</v>
          </cell>
          <cell r="J217">
            <v>335920642.76999998</v>
          </cell>
          <cell r="K217">
            <v>334363347.57999998</v>
          </cell>
          <cell r="L217">
            <v>332884490.60000002</v>
          </cell>
          <cell r="M217">
            <v>351536531.76999998</v>
          </cell>
          <cell r="N217">
            <v>345900035.73000002</v>
          </cell>
          <cell r="O217">
            <v>345645577.91000003</v>
          </cell>
          <cell r="P217">
            <v>342622891.83999997</v>
          </cell>
          <cell r="Q217">
            <v>340485863.22000003</v>
          </cell>
          <cell r="R217">
            <v>340203980.48000002</v>
          </cell>
          <cell r="S217">
            <v>348645484.32999998</v>
          </cell>
          <cell r="T217">
            <v>344127473.18000001</v>
          </cell>
          <cell r="U217">
            <v>342245217.33999997</v>
          </cell>
          <cell r="V217">
            <v>338755347.50999999</v>
          </cell>
          <cell r="W217">
            <v>336839897.11000001</v>
          </cell>
          <cell r="X217">
            <v>333061133.99000001</v>
          </cell>
          <cell r="Y217">
            <v>329509642.92000002</v>
          </cell>
          <cell r="Z217">
            <v>325942941.95999998</v>
          </cell>
          <cell r="AA217">
            <v>321558683.24000001</v>
          </cell>
          <cell r="AB217">
            <v>287885872.97000003</v>
          </cell>
          <cell r="AC217">
            <v>285678438.54000002</v>
          </cell>
          <cell r="AD217">
            <v>285587907.74000001</v>
          </cell>
          <cell r="AE217">
            <v>281555488</v>
          </cell>
          <cell r="AF217">
            <v>279006015.19</v>
          </cell>
          <cell r="AG217">
            <v>275602987.69</v>
          </cell>
          <cell r="AH217">
            <v>273861143.07999998</v>
          </cell>
          <cell r="AI217">
            <v>270117487.38999999</v>
          </cell>
          <cell r="AJ217">
            <v>266532272.09999999</v>
          </cell>
          <cell r="AK217">
            <v>263208767.97</v>
          </cell>
          <cell r="AL217">
            <v>260610716.22</v>
          </cell>
          <cell r="AM217">
            <v>256945966.47999999</v>
          </cell>
          <cell r="AN217">
            <v>255176485.80000001</v>
          </cell>
          <cell r="AO217">
            <v>251640141.28</v>
          </cell>
          <cell r="AP217">
            <v>250117333.27000001</v>
          </cell>
          <cell r="AQ217">
            <v>246138961.99000001</v>
          </cell>
          <cell r="AR217">
            <v>242424813.38999999</v>
          </cell>
          <cell r="AS217">
            <v>229854420.63</v>
          </cell>
          <cell r="AT217">
            <v>225266946.47</v>
          </cell>
          <cell r="AU217">
            <v>221305676</v>
          </cell>
          <cell r="AV217">
            <v>214645406.08000001</v>
          </cell>
          <cell r="AW217">
            <v>209183279.47</v>
          </cell>
          <cell r="AX217">
            <v>206202112.55000001</v>
          </cell>
          <cell r="AY217">
            <v>203916438.52000001</v>
          </cell>
          <cell r="AZ217">
            <v>200862612.63</v>
          </cell>
          <cell r="BA217">
            <v>196798627.59999999</v>
          </cell>
          <cell r="BB217">
            <v>192588280.63999999</v>
          </cell>
          <cell r="BC217">
            <v>189584068.28</v>
          </cell>
          <cell r="BD217">
            <v>168210946.11000001</v>
          </cell>
          <cell r="BE217">
            <v>165120134.78</v>
          </cell>
          <cell r="BF217">
            <v>162887042.66</v>
          </cell>
          <cell r="BG217">
            <v>159412163.78</v>
          </cell>
          <cell r="BH217">
            <v>157659780.41</v>
          </cell>
          <cell r="BI217">
            <v>156289138.06</v>
          </cell>
          <cell r="BJ217">
            <v>153697171.11000001</v>
          </cell>
          <cell r="BK217">
            <v>151832625.55000001</v>
          </cell>
          <cell r="BL217">
            <v>149449560.97999999</v>
          </cell>
          <cell r="BM217">
            <v>147520054.03</v>
          </cell>
          <cell r="BN217">
            <v>144422762.05000001</v>
          </cell>
          <cell r="BO217">
            <v>142596007.75999999</v>
          </cell>
          <cell r="BP217">
            <v>140097597.31999999</v>
          </cell>
          <cell r="BQ217">
            <v>140563818.27000001</v>
          </cell>
          <cell r="BR217">
            <v>138524813.97999999</v>
          </cell>
          <cell r="BS217">
            <v>135630741.31999999</v>
          </cell>
          <cell r="BT217">
            <v>133229356.45999999</v>
          </cell>
        </row>
        <row r="218">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3393610.85</v>
          </cell>
          <cell r="AE218">
            <v>3329974</v>
          </cell>
          <cell r="AF218">
            <v>3177050.89</v>
          </cell>
          <cell r="AG218">
            <v>3162283.07</v>
          </cell>
          <cell r="AH218">
            <v>3158816.16</v>
          </cell>
          <cell r="AI218">
            <v>3135456.27</v>
          </cell>
          <cell r="AJ218">
            <v>3069468.22</v>
          </cell>
          <cell r="AK218">
            <v>3055489.2</v>
          </cell>
          <cell r="AL218">
            <v>3010028.71</v>
          </cell>
          <cell r="AM218">
            <v>2943263.46</v>
          </cell>
          <cell r="AN218">
            <v>2930413.5</v>
          </cell>
          <cell r="AO218">
            <v>2917125.98</v>
          </cell>
          <cell r="AP218">
            <v>2905687.45</v>
          </cell>
          <cell r="AQ218">
            <v>2847118.91</v>
          </cell>
          <cell r="AR218">
            <v>2822388.07</v>
          </cell>
          <cell r="AS218">
            <v>2514009.7599999998</v>
          </cell>
          <cell r="AT218">
            <v>2495751.46</v>
          </cell>
          <cell r="AU218">
            <v>2316132.09</v>
          </cell>
          <cell r="AV218">
            <v>2157737.7599999998</v>
          </cell>
          <cell r="AW218">
            <v>2098190.6</v>
          </cell>
          <cell r="AX218">
            <v>2147908.94</v>
          </cell>
          <cell r="AY218">
            <v>2099625.2400000002</v>
          </cell>
          <cell r="AZ218">
            <v>2076578.78</v>
          </cell>
          <cell r="BA218">
            <v>2057035.58</v>
          </cell>
          <cell r="BB218">
            <v>2000245.82</v>
          </cell>
          <cell r="BC218">
            <v>1963631.39</v>
          </cell>
          <cell r="BD218">
            <v>634796.75</v>
          </cell>
          <cell r="BE218">
            <v>630375.73</v>
          </cell>
          <cell r="BF218">
            <v>636158.62</v>
          </cell>
          <cell r="BG218">
            <v>631965.72</v>
          </cell>
          <cell r="BH218">
            <v>627431</v>
          </cell>
          <cell r="BI218">
            <v>635495.06000000006</v>
          </cell>
          <cell r="BJ218">
            <v>631559.29</v>
          </cell>
          <cell r="BK218">
            <v>626109.35</v>
          </cell>
          <cell r="BL218">
            <v>622180.42000000004</v>
          </cell>
          <cell r="BM218">
            <v>618247.36</v>
          </cell>
          <cell r="BN218">
            <v>614310.16</v>
          </cell>
          <cell r="BO218">
            <v>610368.81000000006</v>
          </cell>
          <cell r="BP218">
            <v>606423.30000000005</v>
          </cell>
          <cell r="BQ218">
            <v>622473.6</v>
          </cell>
          <cell r="BR218">
            <v>623106.16</v>
          </cell>
          <cell r="BS218">
            <v>624972.94999999995</v>
          </cell>
          <cell r="BT218">
            <v>580737.44999999995</v>
          </cell>
        </row>
        <row r="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row>
        <row r="220">
          <cell r="I220">
            <v>14196773312.289999</v>
          </cell>
          <cell r="J220">
            <v>13927210744.180002</v>
          </cell>
          <cell r="K220">
            <v>13653088308.770002</v>
          </cell>
          <cell r="L220">
            <v>13379476012.049999</v>
          </cell>
          <cell r="M220">
            <v>14109505242.340002</v>
          </cell>
          <cell r="N220">
            <v>13847411132.459999</v>
          </cell>
          <cell r="O220">
            <v>13592261500.939999</v>
          </cell>
          <cell r="P220">
            <v>13329538645.820004</v>
          </cell>
          <cell r="Q220">
            <v>13036627486.49</v>
          </cell>
          <cell r="R220">
            <v>12726924035.769999</v>
          </cell>
          <cell r="S220">
            <v>14625507301.859999</v>
          </cell>
          <cell r="T220">
            <v>14253015627.82</v>
          </cell>
          <cell r="U220">
            <v>13881896080.630001</v>
          </cell>
          <cell r="V220">
            <v>13547475357.900002</v>
          </cell>
          <cell r="W220">
            <v>13240879440.450001</v>
          </cell>
          <cell r="X220">
            <v>12949128794.800001</v>
          </cell>
          <cell r="Y220">
            <v>12681463576.109999</v>
          </cell>
          <cell r="Z220">
            <v>12417668888.169998</v>
          </cell>
          <cell r="AA220">
            <v>12179343116.299999</v>
          </cell>
          <cell r="AB220">
            <v>11529003568.15</v>
          </cell>
          <cell r="AC220">
            <v>11279111907.309999</v>
          </cell>
          <cell r="AD220">
            <v>11017269365.759998</v>
          </cell>
          <cell r="AE220">
            <v>10773573596</v>
          </cell>
          <cell r="AF220">
            <v>10507216119.33</v>
          </cell>
          <cell r="AG220">
            <v>10206359393.959999</v>
          </cell>
          <cell r="AH220">
            <v>9933209634.5499992</v>
          </cell>
          <cell r="AI220">
            <v>9697609972.289999</v>
          </cell>
          <cell r="AJ220">
            <v>9472546635.9700012</v>
          </cell>
          <cell r="AK220">
            <v>9281826083.2000008</v>
          </cell>
          <cell r="AL220">
            <v>9107730908.2099991</v>
          </cell>
          <cell r="AM220">
            <v>8964928835.9699993</v>
          </cell>
          <cell r="AN220">
            <v>8816230609.3900013</v>
          </cell>
          <cell r="AO220">
            <v>8651007722.5100002</v>
          </cell>
          <cell r="AP220">
            <v>8503696267.7400007</v>
          </cell>
          <cell r="AQ220">
            <v>8348234023.8199987</v>
          </cell>
          <cell r="AR220">
            <v>8188598806.1600008</v>
          </cell>
          <cell r="AS220">
            <v>7830424074.29</v>
          </cell>
          <cell r="AT220">
            <v>7641413318.7600002</v>
          </cell>
          <cell r="AU220">
            <v>7480378610.4400015</v>
          </cell>
          <cell r="AV220">
            <v>7321322732.5700006</v>
          </cell>
          <cell r="AW220">
            <v>7172742994.8200006</v>
          </cell>
          <cell r="AX220">
            <v>7045293717.9899988</v>
          </cell>
          <cell r="AY220">
            <v>6931966144.5500002</v>
          </cell>
          <cell r="AZ220">
            <v>6797372507.0200005</v>
          </cell>
          <cell r="BA220">
            <v>6639531290.4899998</v>
          </cell>
          <cell r="BB220">
            <v>6515813356.0699997</v>
          </cell>
          <cell r="BC220">
            <v>6388813923.1399994</v>
          </cell>
          <cell r="BD220">
            <v>6256236371.3500004</v>
          </cell>
          <cell r="BE220">
            <v>6133886403.9799976</v>
          </cell>
          <cell r="BF220">
            <v>6013449368.6999998</v>
          </cell>
          <cell r="BG220">
            <v>5861685364.2600002</v>
          </cell>
          <cell r="BH220">
            <v>5773672987.4299994</v>
          </cell>
          <cell r="BI220">
            <v>5663407557.3899994</v>
          </cell>
          <cell r="BJ220">
            <v>5560183333.0299988</v>
          </cell>
          <cell r="BK220">
            <v>5471680484.6499996</v>
          </cell>
          <cell r="BL220">
            <v>5375063348.4099989</v>
          </cell>
          <cell r="BM220">
            <v>5268647953.8099985</v>
          </cell>
          <cell r="BN220">
            <v>5166428701.2699995</v>
          </cell>
          <cell r="BO220">
            <v>5054987332.8800001</v>
          </cell>
          <cell r="BP220">
            <v>4947089440.2399988</v>
          </cell>
          <cell r="BQ220">
            <v>4829206176.0600004</v>
          </cell>
          <cell r="BR220">
            <v>4708070478.2599993</v>
          </cell>
          <cell r="BS220">
            <v>4597751834.7099991</v>
          </cell>
          <cell r="BT220">
            <v>4491218977.2399998</v>
          </cell>
        </row>
        <row r="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row>
        <row r="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t="str">
            <v>OK</v>
          </cell>
          <cell r="BG222" t="str">
            <v>OK</v>
          </cell>
          <cell r="BH222" t="str">
            <v>OK</v>
          </cell>
          <cell r="BI222" t="str">
            <v>OK</v>
          </cell>
          <cell r="BJ222" t="str">
            <v>OK</v>
          </cell>
          <cell r="BK222" t="str">
            <v>OK</v>
          </cell>
          <cell r="BL222" t="str">
            <v>OK</v>
          </cell>
          <cell r="BM222" t="str">
            <v>OK</v>
          </cell>
          <cell r="BN222" t="str">
            <v>OK</v>
          </cell>
          <cell r="BO222" t="str">
            <v>OK</v>
          </cell>
          <cell r="BP222" t="str">
            <v>OK</v>
          </cell>
          <cell r="BQ222" t="str">
            <v>OK</v>
          </cell>
          <cell r="BR222" t="str">
            <v>OK</v>
          </cell>
          <cell r="BS222" t="str">
            <v>OK</v>
          </cell>
          <cell r="BT222" t="str">
            <v>OK</v>
          </cell>
        </row>
        <row r="225">
          <cell r="I225">
            <v>5.4107128284215364E-2</v>
          </cell>
          <cell r="J225">
            <v>5.4281506109607643E-2</v>
          </cell>
          <cell r="K225">
            <v>5.4668331696833647E-2</v>
          </cell>
          <cell r="L225">
            <v>5.4864321039843782E-2</v>
          </cell>
          <cell r="M225">
            <v>5.5942507071147618E-2</v>
          </cell>
          <cell r="N225">
            <v>5.6211100897075823E-2</v>
          </cell>
          <cell r="O225">
            <v>5.6478793371280415E-2</v>
          </cell>
          <cell r="P225">
            <v>5.6942270708522869E-2</v>
          </cell>
          <cell r="Q225">
            <v>5.7621409376655518E-2</v>
          </cell>
          <cell r="R225">
            <v>5.7856552311498929E-2</v>
          </cell>
          <cell r="S225">
            <v>5.5907809617380691E-2</v>
          </cell>
          <cell r="T225">
            <v>5.6357739193951893E-2</v>
          </cell>
          <cell r="U225">
            <v>5.6668264486410047E-2</v>
          </cell>
          <cell r="V225">
            <v>5.7234959628684148E-2</v>
          </cell>
          <cell r="W225">
            <v>5.783092827737249E-2</v>
          </cell>
          <cell r="X225">
            <v>5.8295609332663138E-2</v>
          </cell>
          <cell r="Y225">
            <v>5.8626700343215273E-2</v>
          </cell>
          <cell r="Z225">
            <v>5.9114085679907259E-2</v>
          </cell>
          <cell r="AA225">
            <v>5.9611691032690386E-2</v>
          </cell>
          <cell r="AB225">
            <v>6.1685714292316639E-2</v>
          </cell>
          <cell r="AC225">
            <v>6.2210604469243765E-2</v>
          </cell>
          <cell r="AD225">
            <v>6.2520281304067463E-2</v>
          </cell>
          <cell r="AE225">
            <v>6.3025150471158489E-2</v>
          </cell>
          <cell r="AF225">
            <v>6.3485357713621973E-2</v>
          </cell>
          <cell r="AG225">
            <v>6.4302991780633367E-2</v>
          </cell>
          <cell r="AH225">
            <v>6.4780008144784421E-2</v>
          </cell>
          <cell r="AI225">
            <v>6.5465604164742855E-2</v>
          </cell>
          <cell r="AJ225">
            <v>6.6219178658682556E-2</v>
          </cell>
          <cell r="AK225">
            <v>6.6893849078234355E-2</v>
          </cell>
          <cell r="AL225">
            <v>6.7357670459608499E-2</v>
          </cell>
          <cell r="AM225">
            <v>6.7808226072128774E-2</v>
          </cell>
          <cell r="AN225">
            <v>6.830406644973927E-2</v>
          </cell>
          <cell r="AO225">
            <v>6.8875320916616051E-2</v>
          </cell>
          <cell r="AP225">
            <v>6.9165808262847878E-2</v>
          </cell>
          <cell r="AQ225">
            <v>6.9669149913680062E-2</v>
          </cell>
          <cell r="AR225">
            <v>7.0181050881096371E-2</v>
          </cell>
          <cell r="AS225">
            <v>7.1555888787645863E-2</v>
          </cell>
          <cell r="AT225">
            <v>7.2702478913959728E-2</v>
          </cell>
          <cell r="AU225">
            <v>7.3292071566381775E-2</v>
          </cell>
          <cell r="AV225">
            <v>7.4042517277436104E-2</v>
          </cell>
          <cell r="AW225">
            <v>7.4734529738082742E-2</v>
          </cell>
          <cell r="AX225">
            <v>7.532167895356344E-2</v>
          </cell>
          <cell r="AY225">
            <v>7.5539787827973146E-2</v>
          </cell>
          <cell r="AZ225">
            <v>7.5887846659465449E-2</v>
          </cell>
          <cell r="BA225">
            <v>7.5838847965251324E-2</v>
          </cell>
          <cell r="BB225">
            <v>7.6172095104233672E-2</v>
          </cell>
          <cell r="BC225">
            <v>7.6983235102310296E-2</v>
          </cell>
          <cell r="BD225">
            <v>7.6936799080073004E-2</v>
          </cell>
          <cell r="BE225">
            <v>7.7445359045411666E-2</v>
          </cell>
          <cell r="BF225">
            <v>7.8209396169186041E-2</v>
          </cell>
          <cell r="BG225">
            <v>7.839128963347379E-2</v>
          </cell>
          <cell r="BH225">
            <v>7.9230481048359891E-2</v>
          </cell>
          <cell r="BI225">
            <v>7.9661404857099202E-2</v>
          </cell>
          <cell r="BJ225">
            <v>8.0337251827014525E-2</v>
          </cell>
          <cell r="BK225">
            <v>8.0447898652868208E-2</v>
          </cell>
          <cell r="BL225">
            <v>8.0892748629394218E-2</v>
          </cell>
          <cell r="BM225">
            <v>8.1391610714832086E-2</v>
          </cell>
          <cell r="BN225">
            <v>8.2367720246558918E-2</v>
          </cell>
          <cell r="BO225">
            <v>8.284677854007623E-2</v>
          </cell>
          <cell r="BP225">
            <v>8.3017601381808831E-2</v>
          </cell>
          <cell r="BQ225">
            <v>8.313242071754777E-2</v>
          </cell>
          <cell r="BR225">
            <v>8.4088991657642928E-2</v>
          </cell>
          <cell r="BS225">
            <v>8.4562536356319717E-2</v>
          </cell>
          <cell r="BT225">
            <v>8.5371987149383377E-2</v>
          </cell>
        </row>
        <row r="226">
          <cell r="I226">
            <v>0.18723214190290108</v>
          </cell>
          <cell r="J226">
            <v>0.18736253155790364</v>
          </cell>
          <cell r="K226">
            <v>0.18757967044605769</v>
          </cell>
          <cell r="L226">
            <v>0.18773371460943677</v>
          </cell>
          <cell r="M226">
            <v>0.19129853339650915</v>
          </cell>
          <cell r="N226">
            <v>0.19196282261157732</v>
          </cell>
          <cell r="O226">
            <v>0.19226990279206052</v>
          </cell>
          <cell r="P226">
            <v>0.19256842352041462</v>
          </cell>
          <cell r="Q226">
            <v>0.19279780780763264</v>
          </cell>
          <cell r="R226">
            <v>0.19329526895782739</v>
          </cell>
          <cell r="S226">
            <v>0.20028680575732694</v>
          </cell>
          <cell r="T226">
            <v>0.20031048545595939</v>
          </cell>
          <cell r="U226">
            <v>0.20036824398441741</v>
          </cell>
          <cell r="V226">
            <v>0.20066509113114905</v>
          </cell>
          <cell r="W226">
            <v>0.20092086489910563</v>
          </cell>
          <cell r="X226">
            <v>0.20075557373820616</v>
          </cell>
          <cell r="Y226">
            <v>0.20148930592314121</v>
          </cell>
          <cell r="Z226">
            <v>0.20229846477330307</v>
          </cell>
          <cell r="AA226">
            <v>0.20276590309660592</v>
          </cell>
          <cell r="AB226">
            <v>0.20722489508721403</v>
          </cell>
          <cell r="AC226">
            <v>0.20825160773054133</v>
          </cell>
          <cell r="AD226">
            <v>0.20916978643473796</v>
          </cell>
          <cell r="AE226">
            <v>0.2097411064086446</v>
          </cell>
          <cell r="AF226">
            <v>0.21039172451427243</v>
          </cell>
          <cell r="AG226">
            <v>0.21043297576029071</v>
          </cell>
          <cell r="AH226">
            <v>0.21078924261270313</v>
          </cell>
          <cell r="AI226">
            <v>0.21025063891784115</v>
          </cell>
          <cell r="AJ226">
            <v>0.21064350162322273</v>
          </cell>
          <cell r="AK226">
            <v>0.21092307147442757</v>
          </cell>
          <cell r="AL226">
            <v>0.21090587218364817</v>
          </cell>
          <cell r="AM226">
            <v>0.21073348292179597</v>
          </cell>
          <cell r="AN226">
            <v>0.21110950024579456</v>
          </cell>
          <cell r="AO226">
            <v>0.21192466974218224</v>
          </cell>
          <cell r="AP226">
            <v>0.21284460358095886</v>
          </cell>
          <cell r="AQ226">
            <v>0.21323758277746899</v>
          </cell>
          <cell r="AR226">
            <v>0.2142595394782513</v>
          </cell>
          <cell r="AS226">
            <v>0.21627870065818344</v>
          </cell>
          <cell r="AT226">
            <v>0.21736183713846388</v>
          </cell>
          <cell r="AU226">
            <v>0.21877225623927879</v>
          </cell>
          <cell r="AV226">
            <v>0.21968307598091832</v>
          </cell>
          <cell r="AW226">
            <v>0.22036689660866149</v>
          </cell>
          <cell r="AX226">
            <v>0.22190748772302915</v>
          </cell>
          <cell r="AY226">
            <v>0.22228279766938003</v>
          </cell>
          <cell r="AZ226">
            <v>0.22289175605357803</v>
          </cell>
          <cell r="BA226">
            <v>0.22473676764913311</v>
          </cell>
          <cell r="BB226">
            <v>0.22585407935895918</v>
          </cell>
          <cell r="BC226">
            <v>0.22645482950909485</v>
          </cell>
          <cell r="BD226">
            <v>0.22635288748120358</v>
          </cell>
          <cell r="BE226">
            <v>0.22698146576966508</v>
          </cell>
          <cell r="BF226">
            <v>0.22769367875895191</v>
          </cell>
          <cell r="BG226">
            <v>0.22869517541892739</v>
          </cell>
          <cell r="BH226">
            <v>0.23018427122793697</v>
          </cell>
          <cell r="BI226">
            <v>0.23088049509765429</v>
          </cell>
          <cell r="BJ226">
            <v>0.23105241646769789</v>
          </cell>
          <cell r="BK226">
            <v>0.23129478925905397</v>
          </cell>
          <cell r="BL226">
            <v>0.23140255227278955</v>
          </cell>
          <cell r="BM226">
            <v>0.23156610840884395</v>
          </cell>
          <cell r="BN226">
            <v>0.23232194383035834</v>
          </cell>
          <cell r="BO226">
            <v>0.23272050815402634</v>
          </cell>
          <cell r="BP226">
            <v>0.232789754456942</v>
          </cell>
          <cell r="BQ226">
            <v>0.23287033535137011</v>
          </cell>
          <cell r="BR226">
            <v>0.23301020751614535</v>
          </cell>
          <cell r="BS226">
            <v>0.23349421438874018</v>
          </cell>
          <cell r="BT226">
            <v>0.23275137020648987</v>
          </cell>
        </row>
        <row r="227">
          <cell r="I227">
            <v>0.42029587185734413</v>
          </cell>
          <cell r="J227">
            <v>0.41897581498782438</v>
          </cell>
          <cell r="K227">
            <v>0.4175619708888853</v>
          </cell>
          <cell r="L227">
            <v>0.41617147516054698</v>
          </cell>
          <cell r="M227">
            <v>0.41847613233111247</v>
          </cell>
          <cell r="N227">
            <v>0.41744186530721528</v>
          </cell>
          <cell r="O227">
            <v>0.41623552306794126</v>
          </cell>
          <cell r="P227">
            <v>0.41485476452435893</v>
          </cell>
          <cell r="Q227">
            <v>0.41312468960636595</v>
          </cell>
          <cell r="R227">
            <v>0.41053703443935796</v>
          </cell>
          <cell r="S227">
            <v>0.41609342596451793</v>
          </cell>
          <cell r="T227">
            <v>0.41462038993806061</v>
          </cell>
          <cell r="U227">
            <v>0.41309031821535958</v>
          </cell>
          <cell r="V227">
            <v>0.4118644800033735</v>
          </cell>
          <cell r="W227">
            <v>0.4100493155759356</v>
          </cell>
          <cell r="X227">
            <v>0.40867732375054622</v>
          </cell>
          <cell r="Y227">
            <v>0.40731992660459743</v>
          </cell>
          <cell r="Z227">
            <v>0.40647167002484341</v>
          </cell>
          <cell r="AA227">
            <v>0.40628429820304235</v>
          </cell>
          <cell r="AB227">
            <v>0.40600392913497102</v>
          </cell>
          <cell r="AC227">
            <v>0.40458224453137165</v>
          </cell>
          <cell r="AD227">
            <v>0.40162552605654339</v>
          </cell>
          <cell r="AE227">
            <v>0.40116244043709415</v>
          </cell>
          <cell r="AF227">
            <v>0.39995205549155183</v>
          </cell>
          <cell r="AG227">
            <v>0.39846069933091938</v>
          </cell>
          <cell r="AH227">
            <v>0.39626226213621213</v>
          </cell>
          <cell r="AI227">
            <v>0.39537971282882811</v>
          </cell>
          <cell r="AJ227">
            <v>0.39413664508474466</v>
          </cell>
          <cell r="AK227">
            <v>0.39328342614576256</v>
          </cell>
          <cell r="AL227">
            <v>0.39300122540988341</v>
          </cell>
          <cell r="AM227">
            <v>0.39226968366665216</v>
          </cell>
          <cell r="AN227">
            <v>0.39259325577118515</v>
          </cell>
          <cell r="AO227">
            <v>0.39073574049581972</v>
          </cell>
          <cell r="AP227">
            <v>0.39002005635385245</v>
          </cell>
          <cell r="AQ227">
            <v>0.38912413437393628</v>
          </cell>
          <cell r="AR227">
            <v>0.38858268724025535</v>
          </cell>
          <cell r="AS227">
            <v>0.38850061484899018</v>
          </cell>
          <cell r="AT227">
            <v>0.38688895173252352</v>
          </cell>
          <cell r="AU227">
            <v>0.38575000514182123</v>
          </cell>
          <cell r="AV227">
            <v>0.38518957113232771</v>
          </cell>
          <cell r="AW227">
            <v>0.3853273076542677</v>
          </cell>
          <cell r="AX227">
            <v>0.38409884030953345</v>
          </cell>
          <cell r="AY227">
            <v>0.38341318219501141</v>
          </cell>
          <cell r="AZ227">
            <v>0.38331023356586125</v>
          </cell>
          <cell r="BA227">
            <v>0.38287957828004893</v>
          </cell>
          <cell r="BB227">
            <v>0.38138668851909074</v>
          </cell>
          <cell r="BC227">
            <v>0.38183926337473056</v>
          </cell>
          <cell r="BD227">
            <v>0.38446722829798852</v>
          </cell>
          <cell r="BE227">
            <v>0.38403447670493929</v>
          </cell>
          <cell r="BF227">
            <v>0.38318825338312357</v>
          </cell>
          <cell r="BG227">
            <v>0.38304867804405873</v>
          </cell>
          <cell r="BH227">
            <v>0.38212954641930169</v>
          </cell>
          <cell r="BI227">
            <v>0.38097847895911524</v>
          </cell>
          <cell r="BJ227">
            <v>0.38020548256957881</v>
          </cell>
          <cell r="BK227">
            <v>0.38002981342084169</v>
          </cell>
          <cell r="BL227">
            <v>0.38020084916292562</v>
          </cell>
          <cell r="BM227">
            <v>0.37993178067865785</v>
          </cell>
          <cell r="BN227">
            <v>0.37826566339328416</v>
          </cell>
          <cell r="BO227">
            <v>0.37694297312994535</v>
          </cell>
          <cell r="BP227">
            <v>0.37585568795574376</v>
          </cell>
          <cell r="BQ227">
            <v>0.37560879306045669</v>
          </cell>
          <cell r="BR227">
            <v>0.37419744592292165</v>
          </cell>
          <cell r="BS227">
            <v>0.37357014903748842</v>
          </cell>
          <cell r="BT227">
            <v>0.37365015108910915</v>
          </cell>
        </row>
        <row r="228">
          <cell r="I228">
            <v>0.11286235796784341</v>
          </cell>
          <cell r="J228">
            <v>0.11333468786128677</v>
          </cell>
          <cell r="K228">
            <v>0.11381749113362288</v>
          </cell>
          <cell r="L228">
            <v>0.11435253804274936</v>
          </cell>
          <cell r="M228">
            <v>0.11221676711304814</v>
          </cell>
          <cell r="N228">
            <v>0.11192565619481704</v>
          </cell>
          <cell r="O228">
            <v>0.11185302534422682</v>
          </cell>
          <cell r="P228">
            <v>0.11133294454308598</v>
          </cell>
          <cell r="Q228">
            <v>0.11155919588921021</v>
          </cell>
          <cell r="R228">
            <v>0.11186076031087643</v>
          </cell>
          <cell r="S228">
            <v>0.10722864286017311</v>
          </cell>
          <cell r="T228">
            <v>0.10672029045074795</v>
          </cell>
          <cell r="U228">
            <v>0.1060238249185341</v>
          </cell>
          <cell r="V228">
            <v>0.10573582442611248</v>
          </cell>
          <cell r="W228">
            <v>0.10494676160519242</v>
          </cell>
          <cell r="X228">
            <v>0.10507133651619643</v>
          </cell>
          <cell r="Y228">
            <v>0.1045246358541055</v>
          </cell>
          <cell r="Z228">
            <v>0.10408016766989725</v>
          </cell>
          <cell r="AA228">
            <v>0.10366689196728761</v>
          </cell>
          <cell r="AB228">
            <v>0.10262124714996938</v>
          </cell>
          <cell r="AC228">
            <v>0.10214377121334607</v>
          </cell>
          <cell r="AD228">
            <v>0.10150518719961027</v>
          </cell>
          <cell r="AE228">
            <v>0.10110137488682544</v>
          </cell>
          <cell r="AF228">
            <v>0.10096779939248536</v>
          </cell>
          <cell r="AG228">
            <v>0.10090235997171042</v>
          </cell>
          <cell r="AH228">
            <v>0.10169708384955109</v>
          </cell>
          <cell r="AI228">
            <v>0.10142103276068815</v>
          </cell>
          <cell r="AJ228">
            <v>0.10113474333419306</v>
          </cell>
          <cell r="AK228">
            <v>0.10099195825988001</v>
          </cell>
          <cell r="AL228">
            <v>0.10098864716796621</v>
          </cell>
          <cell r="AM228">
            <v>0.10072910781252095</v>
          </cell>
          <cell r="AN228">
            <v>9.9806988207955027E-2</v>
          </cell>
          <cell r="AO228">
            <v>0.10019528849969744</v>
          </cell>
          <cell r="AP228">
            <v>9.996911988907739E-2</v>
          </cell>
          <cell r="AQ228">
            <v>0.10056186807468698</v>
          </cell>
          <cell r="AR228">
            <v>0.10044406976945365</v>
          </cell>
          <cell r="AS228">
            <v>9.9364454116177447E-2</v>
          </cell>
          <cell r="AT228">
            <v>9.8759312155943094E-2</v>
          </cell>
          <cell r="AU228">
            <v>9.8467863232483369E-2</v>
          </cell>
          <cell r="AV228">
            <v>9.8419156698896504E-2</v>
          </cell>
          <cell r="AW228">
            <v>9.7813086566279003E-2</v>
          </cell>
          <cell r="AX228">
            <v>9.7307705406154257E-2</v>
          </cell>
          <cell r="AY228">
            <v>9.7664669590498854E-2</v>
          </cell>
          <cell r="AZ228">
            <v>9.7412798262293571E-2</v>
          </cell>
          <cell r="BA228">
            <v>9.6918861958177435E-2</v>
          </cell>
          <cell r="BB228">
            <v>9.6505013168342924E-2</v>
          </cell>
          <cell r="BC228">
            <v>9.5779999452425879E-2</v>
          </cell>
          <cell r="BD228">
            <v>9.6473675806747136E-2</v>
          </cell>
          <cell r="BE228">
            <v>9.6454463565890533E-2</v>
          </cell>
          <cell r="BF228">
            <v>9.5733819066718781E-2</v>
          </cell>
          <cell r="BG228">
            <v>9.4508294008362567E-2</v>
          </cell>
          <cell r="BH228">
            <v>9.4446030597366129E-2</v>
          </cell>
          <cell r="BI228">
            <v>9.5147318984109025E-2</v>
          </cell>
          <cell r="BJ228">
            <v>9.5044335006129327E-2</v>
          </cell>
          <cell r="BK228">
            <v>9.4650859042828009E-2</v>
          </cell>
          <cell r="BL228">
            <v>9.4678524378794329E-2</v>
          </cell>
          <cell r="BM228">
            <v>9.4353427526034192E-2</v>
          </cell>
          <cell r="BN228">
            <v>9.3408984483105445E-2</v>
          </cell>
          <cell r="BO228">
            <v>9.3190101707260359E-2</v>
          </cell>
          <cell r="BP228">
            <v>9.3514854355969873E-2</v>
          </cell>
          <cell r="BQ228">
            <v>9.285733634298006E-2</v>
          </cell>
          <cell r="BR228">
            <v>9.3340001631074074E-2</v>
          </cell>
          <cell r="BS228">
            <v>9.2568965794745869E-2</v>
          </cell>
          <cell r="BT228">
            <v>9.1756198252272061E-2</v>
          </cell>
        </row>
        <row r="229">
          <cell r="I229">
            <v>8.4334508337435304E-2</v>
          </cell>
          <cell r="J229">
            <v>8.3955886902093657E-2</v>
          </cell>
          <cell r="K229">
            <v>8.3292666265809112E-2</v>
          </cell>
          <cell r="L229">
            <v>8.2337949857515177E-2</v>
          </cell>
          <cell r="M229">
            <v>8.044586177153272E-2</v>
          </cell>
          <cell r="N229">
            <v>7.9984018022958736E-2</v>
          </cell>
          <cell r="O229">
            <v>7.9520258215695083E-2</v>
          </cell>
          <cell r="P229">
            <v>7.9283428565729425E-2</v>
          </cell>
          <cell r="Q229">
            <v>7.8569617219750712E-2</v>
          </cell>
          <cell r="R229">
            <v>7.8103888684824707E-2</v>
          </cell>
          <cell r="S229">
            <v>8.0694645950496913E-2</v>
          </cell>
          <cell r="T229">
            <v>8.1543160909854695E-2</v>
          </cell>
          <cell r="U229">
            <v>8.1889057076013627E-2</v>
          </cell>
          <cell r="V229">
            <v>8.1814096245147877E-2</v>
          </cell>
          <cell r="W229">
            <v>8.2613563827813527E-2</v>
          </cell>
          <cell r="X229">
            <v>8.2403749059048625E-2</v>
          </cell>
          <cell r="Y229">
            <v>8.2345621784321255E-2</v>
          </cell>
          <cell r="Z229">
            <v>8.1814227848180307E-2</v>
          </cell>
          <cell r="AA229">
            <v>8.0811070044720199E-2</v>
          </cell>
          <cell r="AB229">
            <v>7.9749035783110239E-2</v>
          </cell>
          <cell r="AC229">
            <v>7.9149345384313313E-2</v>
          </cell>
          <cell r="AD229">
            <v>7.9858949482016897E-2</v>
          </cell>
          <cell r="AE229">
            <v>7.9385717782402568E-2</v>
          </cell>
          <cell r="AF229">
            <v>7.8808846720743189E-2</v>
          </cell>
          <cell r="AG229">
            <v>7.8013677590189762E-2</v>
          </cell>
          <cell r="AH229">
            <v>7.754871499949946E-2</v>
          </cell>
          <cell r="AI229">
            <v>7.7381365204853336E-2</v>
          </cell>
          <cell r="AJ229">
            <v>7.6725793772307566E-2</v>
          </cell>
          <cell r="AK229">
            <v>7.6444410222711034E-2</v>
          </cell>
          <cell r="AL229">
            <v>7.5889144886455775E-2</v>
          </cell>
          <cell r="AM229">
            <v>7.6081821504632247E-2</v>
          </cell>
          <cell r="AN229">
            <v>7.5731924438192114E-2</v>
          </cell>
          <cell r="AO229">
            <v>7.5673130096346797E-2</v>
          </cell>
          <cell r="AP229">
            <v>7.5105074882894127E-2</v>
          </cell>
          <cell r="AQ229">
            <v>7.412082426707757E-2</v>
          </cell>
          <cell r="AR229">
            <v>7.3251279686430845E-2</v>
          </cell>
          <cell r="AS229">
            <v>7.2550646408190991E-2</v>
          </cell>
          <cell r="AT229">
            <v>7.2212055011512316E-2</v>
          </cell>
          <cell r="AU229">
            <v>7.1571591201652879E-2</v>
          </cell>
          <cell r="AV229">
            <v>7.092608844026739E-2</v>
          </cell>
          <cell r="AW229">
            <v>7.0166375049749E-2</v>
          </cell>
          <cell r="AX229">
            <v>6.9472701842108617E-2</v>
          </cell>
          <cell r="AY229">
            <v>6.9447067041504024E-2</v>
          </cell>
          <cell r="AZ229">
            <v>6.9108662471397159E-2</v>
          </cell>
          <cell r="BA229">
            <v>6.8922187902849416E-2</v>
          </cell>
          <cell r="BB229">
            <v>6.9856773679063316E-2</v>
          </cell>
          <cell r="BC229">
            <v>6.9142714055270518E-2</v>
          </cell>
          <cell r="BD229">
            <v>7.0502637208514143E-2</v>
          </cell>
          <cell r="BE229">
            <v>6.9929541957555741E-2</v>
          </cell>
          <cell r="BF229">
            <v>6.9316444308919381E-2</v>
          </cell>
          <cell r="BG229">
            <v>6.9390551435943373E-2</v>
          </cell>
          <cell r="BH229">
            <v>6.9114852711397709E-2</v>
          </cell>
          <cell r="BI229">
            <v>6.8867310005099422E-2</v>
          </cell>
          <cell r="BJ229">
            <v>6.9592754496304352E-2</v>
          </cell>
          <cell r="BK229">
            <v>6.9839974686395467E-2</v>
          </cell>
          <cell r="BL229">
            <v>6.9157935798089001E-2</v>
          </cell>
          <cell r="BM229">
            <v>6.9189642966444087E-2</v>
          </cell>
          <cell r="BN229">
            <v>6.9941098223454595E-2</v>
          </cell>
          <cell r="BO229">
            <v>7.048023925057334E-2</v>
          </cell>
          <cell r="BP229">
            <v>7.0260769947417298E-2</v>
          </cell>
          <cell r="BQ229">
            <v>7.0100776909922086E-2</v>
          </cell>
          <cell r="BR229">
            <v>6.9523087606999934E-2</v>
          </cell>
          <cell r="BS229">
            <v>6.9548300281450287E-2</v>
          </cell>
          <cell r="BT229">
            <v>6.9635156451933466E-2</v>
          </cell>
        </row>
        <row r="230">
          <cell r="I230">
            <v>7.214170434019529E-2</v>
          </cell>
          <cell r="J230">
            <v>7.2538252879685364E-2</v>
          </cell>
          <cell r="K230">
            <v>7.2679439225673298E-2</v>
          </cell>
          <cell r="L230">
            <v>7.3045295869569496E-2</v>
          </cell>
          <cell r="M230">
            <v>7.1242595914957269E-2</v>
          </cell>
          <cell r="N230">
            <v>7.1563990764095461E-2</v>
          </cell>
          <cell r="O230">
            <v>7.1923212140407408E-2</v>
          </cell>
          <cell r="P230">
            <v>7.2814502002615397E-2</v>
          </cell>
          <cell r="Q230">
            <v>7.3159686585229755E-2</v>
          </cell>
          <cell r="R230">
            <v>7.3904263905908804E-2</v>
          </cell>
          <cell r="S230">
            <v>7.3520160738168222E-2</v>
          </cell>
          <cell r="T230">
            <v>7.3408243277849408E-2</v>
          </cell>
          <cell r="U230">
            <v>7.3800128911749197E-2</v>
          </cell>
          <cell r="V230">
            <v>7.3682975858517019E-2</v>
          </cell>
          <cell r="W230">
            <v>7.3747840331277376E-2</v>
          </cell>
          <cell r="X230">
            <v>7.40300466086148E-2</v>
          </cell>
          <cell r="Y230">
            <v>7.4458809176317864E-2</v>
          </cell>
          <cell r="Z230">
            <v>7.4460857494023869E-2</v>
          </cell>
          <cell r="AA230">
            <v>7.4637658689770084E-2</v>
          </cell>
          <cell r="AB230">
            <v>7.3433641470010594E-2</v>
          </cell>
          <cell r="AC230">
            <v>7.3485492430731283E-2</v>
          </cell>
          <cell r="AD230">
            <v>7.3623765634784052E-2</v>
          </cell>
          <cell r="AE230">
            <v>7.3476667137996499E-2</v>
          </cell>
          <cell r="AF230">
            <v>7.3365486965842941E-2</v>
          </cell>
          <cell r="AG230">
            <v>7.3639703371094684E-2</v>
          </cell>
          <cell r="AH230">
            <v>7.3633908221965694E-2</v>
          </cell>
          <cell r="AI230">
            <v>7.3782866830541055E-2</v>
          </cell>
          <cell r="AJ230">
            <v>7.4060091447431725E-2</v>
          </cell>
          <cell r="AK230">
            <v>7.3821949995401093E-2</v>
          </cell>
          <cell r="AL230">
            <v>7.3951957235896648E-2</v>
          </cell>
          <cell r="AM230">
            <v>7.4004901358284497E-2</v>
          </cell>
          <cell r="AN230">
            <v>7.4081959897279726E-2</v>
          </cell>
          <cell r="AO230">
            <v>7.3987517935574246E-2</v>
          </cell>
          <cell r="AP230">
            <v>7.3913997592372341E-2</v>
          </cell>
          <cell r="AQ230">
            <v>7.408232020033928E-2</v>
          </cell>
          <cell r="AR230">
            <v>7.3901450779926714E-2</v>
          </cell>
          <cell r="AS230">
            <v>7.3598813931703339E-2</v>
          </cell>
          <cell r="AT230">
            <v>7.386701623562944E-2</v>
          </cell>
          <cell r="AU230">
            <v>7.3686000140516697E-2</v>
          </cell>
          <cell r="AV230">
            <v>7.3555572475216116E-2</v>
          </cell>
          <cell r="AW230">
            <v>7.3459360044061173E-2</v>
          </cell>
          <cell r="AX230">
            <v>7.3801124074120261E-2</v>
          </cell>
          <cell r="AY230">
            <v>7.3448248374711547E-2</v>
          </cell>
          <cell r="AZ230">
            <v>7.3228880541111027E-2</v>
          </cell>
          <cell r="BA230">
            <v>7.2776816529520325E-2</v>
          </cell>
          <cell r="BB230">
            <v>7.2605785454134111E-2</v>
          </cell>
          <cell r="BC230">
            <v>7.291428457522664E-2</v>
          </cell>
          <cell r="BD230">
            <v>7.2546483204895623E-2</v>
          </cell>
          <cell r="BE230">
            <v>7.2478144828625635E-2</v>
          </cell>
          <cell r="BF230">
            <v>7.2760884965194131E-2</v>
          </cell>
          <cell r="BG230">
            <v>7.2456261717762399E-2</v>
          </cell>
          <cell r="BH230">
            <v>7.1838445059671602E-2</v>
          </cell>
          <cell r="BI230">
            <v>7.1530126718744161E-2</v>
          </cell>
          <cell r="BJ230">
            <v>7.121309979795655E-2</v>
          </cell>
          <cell r="BK230">
            <v>7.0845020128180197E-2</v>
          </cell>
          <cell r="BL230">
            <v>7.0755736404948921E-2</v>
          </cell>
          <cell r="BM230">
            <v>7.0609304859888894E-2</v>
          </cell>
          <cell r="BN230">
            <v>7.0464334624517386E-2</v>
          </cell>
          <cell r="BO230">
            <v>7.0356002717691213E-2</v>
          </cell>
          <cell r="BP230">
            <v>7.0413590784625238E-2</v>
          </cell>
          <cell r="BQ230">
            <v>7.0567097561370709E-2</v>
          </cell>
          <cell r="BR230">
            <v>7.0516697382299834E-2</v>
          </cell>
          <cell r="BS230">
            <v>7.0385938137614151E-2</v>
          </cell>
          <cell r="BT230">
            <v>7.1095190280885109E-2</v>
          </cell>
        </row>
        <row r="231">
          <cell r="I231">
            <v>4.5330731868690563E-2</v>
          </cell>
          <cell r="J231">
            <v>4.5431583959796955E-2</v>
          </cell>
          <cell r="K231">
            <v>4.5910487846721457E-2</v>
          </cell>
          <cell r="L231">
            <v>4.6614471672754267E-2</v>
          </cell>
          <cell r="M231">
            <v>4.5462729361700642E-2</v>
          </cell>
          <cell r="N231">
            <v>4.5931145184898499E-2</v>
          </cell>
          <cell r="O231">
            <v>4.6289699426139481E-2</v>
          </cell>
          <cell r="P231">
            <v>4.6499633839492883E-2</v>
          </cell>
          <cell r="Q231">
            <v>4.7049959673669046E-2</v>
          </cell>
          <cell r="R231">
            <v>4.7711186282197567E-2</v>
          </cell>
          <cell r="S231">
            <v>4.2430328518661346E-2</v>
          </cell>
          <cell r="T231">
            <v>4.2895503875449846E-2</v>
          </cell>
          <cell r="U231">
            <v>4.3506093874504145E-2</v>
          </cell>
          <cell r="V231">
            <v>4.3997519103987116E-2</v>
          </cell>
          <cell r="W231">
            <v>4.4451335401630758E-2</v>
          </cell>
          <cell r="X231">
            <v>4.5045624158455908E-2</v>
          </cell>
          <cell r="Y231">
            <v>4.5251434541913348E-2</v>
          </cell>
          <cell r="Z231">
            <v>4.5512206885980788E-2</v>
          </cell>
          <cell r="AA231">
            <v>4.5820514366093003E-2</v>
          </cell>
          <cell r="AB231">
            <v>4.4310959940311243E-2</v>
          </cell>
          <cell r="AC231">
            <v>4.484883741087408E-2</v>
          </cell>
          <cell r="AD231">
            <v>4.5466636123718429E-2</v>
          </cell>
          <cell r="AE231">
            <v>4.5664556297518422E-2</v>
          </cell>
          <cell r="AF231">
            <v>4.6172608334141288E-2</v>
          </cell>
          <cell r="AG231">
            <v>4.6934692462768414E-2</v>
          </cell>
          <cell r="AH231">
            <v>4.7400517385872157E-2</v>
          </cell>
          <cell r="AI231">
            <v>4.8141429982645118E-2</v>
          </cell>
          <cell r="AJ231">
            <v>4.8618667035239128E-2</v>
          </cell>
          <cell r="AK231">
            <v>4.8954710577096362E-2</v>
          </cell>
          <cell r="AL231">
            <v>4.8960760026191839E-2</v>
          </cell>
          <cell r="AM231">
            <v>4.9383229206871701E-2</v>
          </cell>
          <cell r="AN231">
            <v>4.9095972423746352E-2</v>
          </cell>
          <cell r="AO231">
            <v>4.9183174525770763E-2</v>
          </cell>
          <cell r="AP231">
            <v>4.9226864118848954E-2</v>
          </cell>
          <cell r="AQ231">
            <v>4.9379120256306835E-2</v>
          </cell>
          <cell r="AR231">
            <v>4.9430084925581E-2</v>
          </cell>
          <cell r="AS231">
            <v>4.8475805137593114E-2</v>
          </cell>
          <cell r="AT231">
            <v>4.8401991214371116E-2</v>
          </cell>
          <cell r="AU231">
            <v>4.8565761978006487E-2</v>
          </cell>
          <cell r="AV231">
            <v>4.8571453194929892E-2</v>
          </cell>
          <cell r="AW231">
            <v>4.8676283673086171E-2</v>
          </cell>
          <cell r="AX231">
            <v>4.851752551170007E-2</v>
          </cell>
          <cell r="AY231">
            <v>4.8484531499658388E-2</v>
          </cell>
          <cell r="AZ231">
            <v>4.8304287649515137E-2</v>
          </cell>
          <cell r="BA231">
            <v>4.7976683517744437E-2</v>
          </cell>
          <cell r="BB231">
            <v>4.7755522297170158E-2</v>
          </cell>
          <cell r="BC231">
            <v>4.6903943053442643E-2</v>
          </cell>
          <cell r="BD231">
            <v>4.5731899601846711E-2</v>
          </cell>
          <cell r="BE231">
            <v>4.5654445077152946E-2</v>
          </cell>
          <cell r="BF231">
            <v>4.5904611051822329E-2</v>
          </cell>
          <cell r="BG231">
            <v>4.6206317442661418E-2</v>
          </cell>
          <cell r="BH231">
            <v>4.5641032345217297E-2</v>
          </cell>
          <cell r="BI231">
            <v>4.5226346870582766E-2</v>
          </cell>
          <cell r="BJ231">
            <v>4.4798609152022377E-2</v>
          </cell>
          <cell r="BK231">
            <v>4.5028406938450824E-2</v>
          </cell>
          <cell r="BL231">
            <v>4.499165842976284E-2</v>
          </cell>
          <cell r="BM231">
            <v>4.4841176685406582E-2</v>
          </cell>
          <cell r="BN231">
            <v>4.5157270822812345E-2</v>
          </cell>
          <cell r="BO231">
            <v>4.5133676337031491E-2</v>
          </cell>
          <cell r="BP231">
            <v>4.5705962912413127E-2</v>
          </cell>
          <cell r="BQ231">
            <v>4.5627318722136566E-2</v>
          </cell>
          <cell r="BR231">
            <v>4.5768377726077926E-2</v>
          </cell>
          <cell r="BS231">
            <v>4.6234604850830988E-2</v>
          </cell>
          <cell r="BT231">
            <v>4.5946232527457748E-2</v>
          </cell>
        </row>
        <row r="232">
          <cell r="I232">
            <v>2.3695555441374954E-2</v>
          </cell>
          <cell r="J232">
            <v>2.4119735741801481E-2</v>
          </cell>
          <cell r="K232">
            <v>2.4489942496396449E-2</v>
          </cell>
          <cell r="L232">
            <v>2.4880233747584229E-2</v>
          </cell>
          <cell r="M232">
            <v>2.4914873039991806E-2</v>
          </cell>
          <cell r="N232">
            <v>2.4979401017361916E-2</v>
          </cell>
          <cell r="O232">
            <v>2.5429585642249175E-2</v>
          </cell>
          <cell r="P232">
            <v>2.5704032295779625E-2</v>
          </cell>
          <cell r="Q232">
            <v>2.611763384148617E-2</v>
          </cell>
          <cell r="R232">
            <v>2.6731045107508348E-2</v>
          </cell>
          <cell r="S232">
            <v>2.3838180593274944E-2</v>
          </cell>
          <cell r="T232">
            <v>2.4144186898126228E-2</v>
          </cell>
          <cell r="U232">
            <v>2.4654068533011803E-2</v>
          </cell>
          <cell r="V232">
            <v>2.5005053603028703E-2</v>
          </cell>
          <cell r="W232">
            <v>2.543939008167212E-2</v>
          </cell>
          <cell r="X232">
            <v>2.5720736836268694E-2</v>
          </cell>
          <cell r="Y232">
            <v>2.5983565772388247E-2</v>
          </cell>
          <cell r="Z232">
            <v>2.6248319623864157E-2</v>
          </cell>
          <cell r="AA232">
            <v>2.6401972599790532E-2</v>
          </cell>
          <cell r="AB232">
            <v>2.4970577142096904E-2</v>
          </cell>
          <cell r="AC232">
            <v>2.5328096829578546E-2</v>
          </cell>
          <cell r="AD232">
            <v>2.5921841271083369E-2</v>
          </cell>
          <cell r="AE232">
            <v>2.6133899350215196E-2</v>
          </cell>
          <cell r="AF232">
            <v>2.6553752394672454E-2</v>
          </cell>
          <cell r="AG232">
            <v>2.7003065152996525E-2</v>
          </cell>
          <cell r="AH232">
            <v>2.7570257062475317E-2</v>
          </cell>
          <cell r="AI232">
            <v>2.7854026730486696E-2</v>
          </cell>
          <cell r="AJ232">
            <v>2.8137340711303527E-2</v>
          </cell>
          <cell r="AK232">
            <v>2.8357433721625625E-2</v>
          </cell>
          <cell r="AL232">
            <v>2.8614231013904593E-2</v>
          </cell>
          <cell r="AM232">
            <v>2.8661238832042395E-2</v>
          </cell>
          <cell r="AN232">
            <v>2.8943944085153165E-2</v>
          </cell>
          <cell r="AO232">
            <v>2.9087957074090925E-2</v>
          </cell>
          <cell r="AP232">
            <v>2.9412778325450806E-2</v>
          </cell>
          <cell r="AQ232">
            <v>2.9483955683045328E-2</v>
          </cell>
          <cell r="AR232">
            <v>2.960516434235759E-2</v>
          </cell>
          <cell r="AS232">
            <v>2.9354019456582413E-2</v>
          </cell>
          <cell r="AT232">
            <v>2.9479748977451578E-2</v>
          </cell>
          <cell r="AU232">
            <v>2.9584822844546183E-2</v>
          </cell>
          <cell r="AV232">
            <v>2.9317845138163049E-2</v>
          </cell>
          <cell r="AW232">
            <v>2.9163637902691848E-2</v>
          </cell>
          <cell r="AX232">
            <v>2.926806472574274E-2</v>
          </cell>
          <cell r="AY232">
            <v>2.9416825510655688E-2</v>
          </cell>
          <cell r="AZ232">
            <v>2.9550037521492125E-2</v>
          </cell>
          <cell r="BA232">
            <v>2.964043981265373E-2</v>
          </cell>
          <cell r="BB232">
            <v>2.9557059129170518E-2</v>
          </cell>
          <cell r="BC232">
            <v>2.9674376270896693E-2</v>
          </cell>
          <cell r="BD232">
            <v>2.6886923083710577E-2</v>
          </cell>
          <cell r="BE232">
            <v>2.6919333666313272E-2</v>
          </cell>
          <cell r="BF232">
            <v>2.708712299264162E-2</v>
          </cell>
          <cell r="BG232">
            <v>2.7195619326818774E-2</v>
          </cell>
          <cell r="BH232">
            <v>2.730666955909087E-2</v>
          </cell>
          <cell r="BI232">
            <v>2.7596307784005993E-2</v>
          </cell>
          <cell r="BJ232">
            <v>2.7642464628273935E-2</v>
          </cell>
          <cell r="BK232">
            <v>2.7748810621516417E-2</v>
          </cell>
          <cell r="BL232">
            <v>2.7804241790789084E-2</v>
          </cell>
          <cell r="BM232">
            <v>2.7999603564956652E-2</v>
          </cell>
          <cell r="BN232">
            <v>2.7954080158794865E-2</v>
          </cell>
          <cell r="BO232">
            <v>2.8208974299992588E-2</v>
          </cell>
          <cell r="BP232">
            <v>2.831919637038206E-2</v>
          </cell>
          <cell r="BQ232">
            <v>2.9107023627780098E-2</v>
          </cell>
          <cell r="BR232">
            <v>2.942284203680735E-2</v>
          </cell>
          <cell r="BS232">
            <v>2.9499361034685954E-2</v>
          </cell>
          <cell r="BT232">
            <v>2.9664408957826807E-2</v>
          </cell>
        </row>
        <row r="233">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3.0802649343827682E-4</v>
          </cell>
          <cell r="AE233">
            <v>3.0908722814464726E-4</v>
          </cell>
          <cell r="AF233">
            <v>3.023684726685328E-4</v>
          </cell>
          <cell r="AG233">
            <v>3.0983457939678287E-4</v>
          </cell>
          <cell r="AH233">
            <v>3.180055869366642E-4</v>
          </cell>
          <cell r="AI233">
            <v>3.2332257937360537E-4</v>
          </cell>
          <cell r="AJ233">
            <v>3.2403833287495689E-4</v>
          </cell>
          <cell r="AK233">
            <v>3.2919052486130945E-4</v>
          </cell>
          <cell r="AL233">
            <v>3.304916164449549E-4</v>
          </cell>
          <cell r="AM233">
            <v>3.2830862507137132E-4</v>
          </cell>
          <cell r="AN233">
            <v>3.3238848095453307E-4</v>
          </cell>
          <cell r="AO233">
            <v>3.3720071390175874E-4</v>
          </cell>
          <cell r="AP233">
            <v>3.4169699369709911E-4</v>
          </cell>
          <cell r="AQ233">
            <v>3.4104445345881795E-4</v>
          </cell>
          <cell r="AR233">
            <v>3.4467289664708137E-4</v>
          </cell>
          <cell r="AS233">
            <v>3.210566549332068E-4</v>
          </cell>
          <cell r="AT233">
            <v>3.2660862014528412E-4</v>
          </cell>
          <cell r="AU233">
            <v>3.0962765531245793E-4</v>
          </cell>
          <cell r="AV233">
            <v>2.9471966184484399E-4</v>
          </cell>
          <cell r="AW233">
            <v>2.9252276312078485E-4</v>
          </cell>
          <cell r="AX233">
            <v>3.0487145404816307E-4</v>
          </cell>
          <cell r="AY233">
            <v>3.0289029060690843E-4</v>
          </cell>
          <cell r="AZ233">
            <v>3.0549727528620936E-4</v>
          </cell>
          <cell r="BA233">
            <v>3.0981638462135931E-4</v>
          </cell>
          <cell r="BB233">
            <v>3.0698328983542962E-4</v>
          </cell>
          <cell r="BC233">
            <v>3.0735460660198828E-4</v>
          </cell>
          <cell r="BD233">
            <v>1.0146623502062799E-4</v>
          </cell>
          <cell r="BE233">
            <v>1.0276938444620984E-4</v>
          </cell>
          <cell r="BF233">
            <v>1.0578930344224818E-4</v>
          </cell>
          <cell r="BG233">
            <v>1.0781297199150871E-4</v>
          </cell>
          <cell r="BH233">
            <v>1.0867103165800955E-4</v>
          </cell>
          <cell r="BI233">
            <v>1.1221072359003422E-4</v>
          </cell>
          <cell r="BJ233">
            <v>1.1358605502236819E-4</v>
          </cell>
          <cell r="BK233">
            <v>1.1442724986527599E-4</v>
          </cell>
          <cell r="BL233">
            <v>1.1575313250662388E-4</v>
          </cell>
          <cell r="BM233">
            <v>1.1734459493595833E-4</v>
          </cell>
          <cell r="BN233">
            <v>1.1890421711403697E-4</v>
          </cell>
          <cell r="BO233">
            <v>1.2074586340303487E-4</v>
          </cell>
          <cell r="BP233">
            <v>1.2258183469805644E-4</v>
          </cell>
          <cell r="BQ233">
            <v>1.2889770643585504E-4</v>
          </cell>
          <cell r="BR233">
            <v>1.3234852003113736E-4</v>
          </cell>
          <cell r="BS233">
            <v>1.3593011812465948E-4</v>
          </cell>
          <cell r="BT233">
            <v>1.2930508464249543E-4</v>
          </cell>
        </row>
        <row r="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v>1</v>
          </cell>
          <cell r="BD234">
            <v>0.99999999999999989</v>
          </cell>
          <cell r="BE234">
            <v>1.0000000000000004</v>
          </cell>
          <cell r="BF234">
            <v>1</v>
          </cell>
          <cell r="BG234">
            <v>1.0000000000000002</v>
          </cell>
          <cell r="BH234">
            <v>1.0000000000000002</v>
          </cell>
          <cell r="BI234">
            <v>1.0000000000000002</v>
          </cell>
          <cell r="BJ234">
            <v>1</v>
          </cell>
          <cell r="BK234">
            <v>1</v>
          </cell>
          <cell r="BL234">
            <v>1.0000000000000002</v>
          </cell>
          <cell r="BM234">
            <v>1.0000000000000002</v>
          </cell>
          <cell r="BN234">
            <v>1</v>
          </cell>
          <cell r="BO234">
            <v>0.99999999999999989</v>
          </cell>
          <cell r="BP234">
            <v>1.0000000000000002</v>
          </cell>
          <cell r="BQ234">
            <v>1</v>
          </cell>
          <cell r="BR234">
            <v>1.0000000000000002</v>
          </cell>
          <cell r="BS234">
            <v>1.0000000000000002</v>
          </cell>
          <cell r="BT234">
            <v>1.0000000000000002</v>
          </cell>
        </row>
        <row r="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row>
        <row r="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row>
        <row r="239">
          <cell r="I239">
            <v>28797</v>
          </cell>
          <cell r="J239">
            <v>28021</v>
          </cell>
          <cell r="K239">
            <v>27845</v>
          </cell>
          <cell r="L239">
            <v>27405</v>
          </cell>
          <cell r="M239">
            <v>28964</v>
          </cell>
          <cell r="N239">
            <v>28996</v>
          </cell>
          <cell r="O239">
            <v>28526</v>
          </cell>
          <cell r="P239">
            <v>28648</v>
          </cell>
          <cell r="Q239">
            <v>28846</v>
          </cell>
          <cell r="R239">
            <v>29130</v>
          </cell>
          <cell r="S239">
            <v>31370</v>
          </cell>
          <cell r="T239">
            <v>31540</v>
          </cell>
          <cell r="U239">
            <v>31593</v>
          </cell>
          <cell r="V239">
            <v>30900</v>
          </cell>
          <cell r="W239">
            <v>30798</v>
          </cell>
          <cell r="X239">
            <v>30722</v>
          </cell>
          <cell r="Y239">
            <v>30938</v>
          </cell>
          <cell r="Z239">
            <v>29980</v>
          </cell>
          <cell r="AA239">
            <v>30106</v>
          </cell>
          <cell r="AB239">
            <v>30505</v>
          </cell>
          <cell r="AC239">
            <v>30087</v>
          </cell>
          <cell r="AD239">
            <v>29959</v>
          </cell>
          <cell r="AE239">
            <v>30950</v>
          </cell>
          <cell r="AF239">
            <v>30680</v>
          </cell>
          <cell r="AG239">
            <v>30885</v>
          </cell>
          <cell r="AH239">
            <v>29896</v>
          </cell>
          <cell r="AI239">
            <v>29766</v>
          </cell>
          <cell r="AJ239">
            <v>29189</v>
          </cell>
          <cell r="AK239">
            <v>29257</v>
          </cell>
          <cell r="AL239">
            <v>28769</v>
          </cell>
          <cell r="AM239">
            <v>29247</v>
          </cell>
          <cell r="AN239">
            <v>29021</v>
          </cell>
          <cell r="AO239">
            <v>29027</v>
          </cell>
          <cell r="AP239">
            <v>29871</v>
          </cell>
          <cell r="AQ239">
            <v>29578</v>
          </cell>
          <cell r="AR239">
            <v>30134</v>
          </cell>
          <cell r="AS239">
            <v>29230</v>
          </cell>
          <cell r="AT239">
            <v>28829</v>
          </cell>
          <cell r="AU239">
            <v>29358</v>
          </cell>
          <cell r="AV239">
            <v>29204</v>
          </cell>
          <cell r="AW239">
            <v>28874</v>
          </cell>
          <cell r="AX239">
            <v>28665</v>
          </cell>
          <cell r="AY239">
            <v>29192</v>
          </cell>
          <cell r="AZ239">
            <v>28397</v>
          </cell>
          <cell r="BA239">
            <v>28799</v>
          </cell>
          <cell r="BB239">
            <v>28607</v>
          </cell>
          <cell r="BC239">
            <v>28569</v>
          </cell>
          <cell r="BD239">
            <v>26961</v>
          </cell>
          <cell r="BE239">
            <v>26366</v>
          </cell>
          <cell r="BF239">
            <v>25547</v>
          </cell>
          <cell r="BG239">
            <v>25044</v>
          </cell>
          <cell r="BH239">
            <v>24874</v>
          </cell>
          <cell r="BI239">
            <v>24908</v>
          </cell>
          <cell r="BJ239">
            <v>24749</v>
          </cell>
          <cell r="BK239">
            <v>24513</v>
          </cell>
          <cell r="BL239">
            <v>24096</v>
          </cell>
          <cell r="BM239">
            <v>24054</v>
          </cell>
          <cell r="BN239">
            <v>24122</v>
          </cell>
          <cell r="BO239">
            <v>23912</v>
          </cell>
          <cell r="BP239">
            <v>23524</v>
          </cell>
          <cell r="BQ239">
            <v>23199</v>
          </cell>
          <cell r="BR239">
            <v>22926</v>
          </cell>
          <cell r="BS239">
            <v>22501</v>
          </cell>
          <cell r="BT239">
            <v>22188</v>
          </cell>
        </row>
        <row r="240">
          <cell r="I240">
            <v>35924</v>
          </cell>
          <cell r="J240">
            <v>34838</v>
          </cell>
          <cell r="K240">
            <v>34270</v>
          </cell>
          <cell r="L240">
            <v>33593</v>
          </cell>
          <cell r="M240">
            <v>35529</v>
          </cell>
          <cell r="N240">
            <v>35144</v>
          </cell>
          <cell r="O240">
            <v>34415</v>
          </cell>
          <cell r="P240">
            <v>34178</v>
          </cell>
          <cell r="Q240">
            <v>33945</v>
          </cell>
          <cell r="R240">
            <v>33904</v>
          </cell>
          <cell r="S240">
            <v>39056</v>
          </cell>
          <cell r="T240">
            <v>38719</v>
          </cell>
          <cell r="U240">
            <v>38126</v>
          </cell>
          <cell r="V240">
            <v>36979</v>
          </cell>
          <cell r="W240">
            <v>36395</v>
          </cell>
          <cell r="X240">
            <v>35992</v>
          </cell>
          <cell r="Y240">
            <v>35698</v>
          </cell>
          <cell r="Z240">
            <v>34587</v>
          </cell>
          <cell r="AA240">
            <v>34368</v>
          </cell>
          <cell r="AB240">
            <v>33863</v>
          </cell>
          <cell r="AC240">
            <v>33134</v>
          </cell>
          <cell r="AD240">
            <v>32549</v>
          </cell>
          <cell r="AE240">
            <v>33013</v>
          </cell>
          <cell r="AF240">
            <v>32450</v>
          </cell>
          <cell r="AG240">
            <v>32057</v>
          </cell>
          <cell r="AH240">
            <v>30789</v>
          </cell>
          <cell r="AI240">
            <v>30183</v>
          </cell>
          <cell r="AJ240">
            <v>29330</v>
          </cell>
          <cell r="AK240">
            <v>28990</v>
          </cell>
          <cell r="AL240">
            <v>28222</v>
          </cell>
          <cell r="AM240">
            <v>28299</v>
          </cell>
          <cell r="AN240">
            <v>27921</v>
          </cell>
          <cell r="AO240">
            <v>27555</v>
          </cell>
          <cell r="AP240">
            <v>27848</v>
          </cell>
          <cell r="AQ240">
            <v>27379</v>
          </cell>
          <cell r="AR240">
            <v>27407</v>
          </cell>
          <cell r="AS240">
            <v>26358</v>
          </cell>
          <cell r="AT240">
            <v>25716</v>
          </cell>
          <cell r="AU240">
            <v>25298</v>
          </cell>
          <cell r="AV240">
            <v>24975</v>
          </cell>
          <cell r="AW240">
            <v>24493</v>
          </cell>
          <cell r="AX240">
            <v>24122</v>
          </cell>
          <cell r="AY240">
            <v>24219</v>
          </cell>
          <cell r="AZ240">
            <v>23516</v>
          </cell>
          <cell r="BA240">
            <v>23466</v>
          </cell>
          <cell r="BB240">
            <v>23137</v>
          </cell>
          <cell r="BC240">
            <v>22855</v>
          </cell>
          <cell r="BD240">
            <v>22266</v>
          </cell>
          <cell r="BE240">
            <v>21696</v>
          </cell>
          <cell r="BF240">
            <v>20920</v>
          </cell>
          <cell r="BG240">
            <v>20423</v>
          </cell>
          <cell r="BH240">
            <v>20247</v>
          </cell>
          <cell r="BI240">
            <v>20081</v>
          </cell>
          <cell r="BJ240">
            <v>19742</v>
          </cell>
          <cell r="BK240">
            <v>19419</v>
          </cell>
          <cell r="BL240">
            <v>18983</v>
          </cell>
          <cell r="BM240">
            <v>18758</v>
          </cell>
          <cell r="BN240">
            <v>18600</v>
          </cell>
          <cell r="BO240">
            <v>18192</v>
          </cell>
          <cell r="BP240">
            <v>17734</v>
          </cell>
          <cell r="BQ240">
            <v>17292</v>
          </cell>
          <cell r="BR240">
            <v>17007</v>
          </cell>
          <cell r="BS240">
            <v>16563</v>
          </cell>
          <cell r="BT240">
            <v>16178</v>
          </cell>
        </row>
        <row r="241">
          <cell r="I241">
            <v>36713</v>
          </cell>
          <cell r="J241">
            <v>35287</v>
          </cell>
          <cell r="K241">
            <v>34639</v>
          </cell>
          <cell r="L241">
            <v>33656</v>
          </cell>
          <cell r="M241">
            <v>35924</v>
          </cell>
          <cell r="N241">
            <v>35334</v>
          </cell>
          <cell r="O241">
            <v>34365</v>
          </cell>
          <cell r="P241">
            <v>33909</v>
          </cell>
          <cell r="Q241">
            <v>33732</v>
          </cell>
          <cell r="R241">
            <v>33531</v>
          </cell>
          <cell r="S241">
            <v>39331</v>
          </cell>
          <cell r="T241">
            <v>38730</v>
          </cell>
          <cell r="U241">
            <v>37947</v>
          </cell>
          <cell r="V241">
            <v>36522</v>
          </cell>
          <cell r="W241">
            <v>35751</v>
          </cell>
          <cell r="X241">
            <v>35140</v>
          </cell>
          <cell r="Y241">
            <v>34490</v>
          </cell>
          <cell r="Z241">
            <v>33213</v>
          </cell>
          <cell r="AA241">
            <v>32818</v>
          </cell>
          <cell r="AB241">
            <v>31832</v>
          </cell>
          <cell r="AC241">
            <v>30962</v>
          </cell>
          <cell r="AD241">
            <v>30273</v>
          </cell>
          <cell r="AE241">
            <v>30943</v>
          </cell>
          <cell r="AF241">
            <v>30096</v>
          </cell>
          <cell r="AG241">
            <v>29303</v>
          </cell>
          <cell r="AH241">
            <v>28226</v>
          </cell>
          <cell r="AI241">
            <v>27503</v>
          </cell>
          <cell r="AJ241">
            <v>26758</v>
          </cell>
          <cell r="AK241">
            <v>26218</v>
          </cell>
          <cell r="AL241">
            <v>25662</v>
          </cell>
          <cell r="AM241">
            <v>25416</v>
          </cell>
          <cell r="AN241">
            <v>24938</v>
          </cell>
          <cell r="AO241">
            <v>24414</v>
          </cell>
          <cell r="AP241">
            <v>24009</v>
          </cell>
          <cell r="AQ241">
            <v>23511</v>
          </cell>
          <cell r="AR241">
            <v>22959</v>
          </cell>
          <cell r="AS241">
            <v>21921</v>
          </cell>
          <cell r="AT241">
            <v>21245</v>
          </cell>
          <cell r="AU241">
            <v>20716</v>
          </cell>
          <cell r="AV241">
            <v>20168</v>
          </cell>
          <cell r="AW241">
            <v>19644</v>
          </cell>
          <cell r="AX241">
            <v>19243</v>
          </cell>
          <cell r="AY241">
            <v>18762</v>
          </cell>
          <cell r="AZ241">
            <v>18495</v>
          </cell>
          <cell r="BA241">
            <v>17657</v>
          </cell>
          <cell r="BB241">
            <v>17237</v>
          </cell>
          <cell r="BC241">
            <v>16805</v>
          </cell>
          <cell r="BD241">
            <v>16548</v>
          </cell>
          <cell r="BE241">
            <v>16336</v>
          </cell>
          <cell r="BF241">
            <v>15932</v>
          </cell>
          <cell r="BG241">
            <v>15484</v>
          </cell>
          <cell r="BH241">
            <v>15155</v>
          </cell>
          <cell r="BI241">
            <v>14839</v>
          </cell>
          <cell r="BJ241">
            <v>14572</v>
          </cell>
          <cell r="BK241">
            <v>14297</v>
          </cell>
          <cell r="BL241">
            <v>13896</v>
          </cell>
          <cell r="BM241">
            <v>13660</v>
          </cell>
          <cell r="BN241">
            <v>13163</v>
          </cell>
          <cell r="BO241">
            <v>12863</v>
          </cell>
          <cell r="BP241">
            <v>12527</v>
          </cell>
          <cell r="BQ241">
            <v>12238</v>
          </cell>
          <cell r="BR241">
            <v>11950</v>
          </cell>
          <cell r="BS241">
            <v>11577</v>
          </cell>
          <cell r="BT241">
            <v>11302</v>
          </cell>
        </row>
        <row r="242">
          <cell r="I242">
            <v>7715</v>
          </cell>
          <cell r="J242">
            <v>7696</v>
          </cell>
          <cell r="K242">
            <v>7488</v>
          </cell>
          <cell r="L242">
            <v>7328</v>
          </cell>
          <cell r="M242">
            <v>7619</v>
          </cell>
          <cell r="N242">
            <v>7545</v>
          </cell>
          <cell r="O242">
            <v>7323</v>
          </cell>
          <cell r="P242">
            <v>7275</v>
          </cell>
          <cell r="Q242">
            <v>6687</v>
          </cell>
          <cell r="R242">
            <v>6213</v>
          </cell>
          <cell r="S242">
            <v>6945</v>
          </cell>
          <cell r="T242">
            <v>7326</v>
          </cell>
          <cell r="U242">
            <v>7653</v>
          </cell>
          <cell r="V242">
            <v>7088</v>
          </cell>
          <cell r="W242">
            <v>7202</v>
          </cell>
          <cell r="X242">
            <v>7164</v>
          </cell>
          <cell r="Y242">
            <v>6943</v>
          </cell>
          <cell r="Z242">
            <v>6753</v>
          </cell>
          <cell r="AA242">
            <v>6685</v>
          </cell>
          <cell r="AB242">
            <v>5981</v>
          </cell>
          <cell r="AC242">
            <v>5879</v>
          </cell>
          <cell r="AD242">
            <v>5657</v>
          </cell>
          <cell r="AE242">
            <v>4509</v>
          </cell>
          <cell r="AF242">
            <v>4427</v>
          </cell>
          <cell r="AG242">
            <v>4085</v>
          </cell>
          <cell r="AH242">
            <v>4081</v>
          </cell>
          <cell r="AI242">
            <v>4012</v>
          </cell>
          <cell r="AJ242">
            <v>3832</v>
          </cell>
          <cell r="AK242">
            <v>3797</v>
          </cell>
          <cell r="AL242">
            <v>3632</v>
          </cell>
          <cell r="AM242">
            <v>3436</v>
          </cell>
          <cell r="AN242">
            <v>3351</v>
          </cell>
          <cell r="AO242">
            <v>3327</v>
          </cell>
          <cell r="AP242">
            <v>3097</v>
          </cell>
          <cell r="AQ242">
            <v>3028</v>
          </cell>
          <cell r="AR242">
            <v>2991</v>
          </cell>
          <cell r="AS242">
            <v>2747</v>
          </cell>
          <cell r="AT242">
            <v>2587</v>
          </cell>
          <cell r="AU242">
            <v>2588</v>
          </cell>
          <cell r="AV242">
            <v>2631</v>
          </cell>
          <cell r="AW242">
            <v>2563</v>
          </cell>
          <cell r="AX242">
            <v>2515</v>
          </cell>
          <cell r="AY242">
            <v>2370</v>
          </cell>
          <cell r="AZ242">
            <v>2323</v>
          </cell>
          <cell r="BA242">
            <v>2400</v>
          </cell>
          <cell r="BB242">
            <v>2241</v>
          </cell>
          <cell r="BC242">
            <v>1977</v>
          </cell>
          <cell r="BD242">
            <v>1522</v>
          </cell>
          <cell r="BE242">
            <v>1520</v>
          </cell>
          <cell r="BF242">
            <v>2102</v>
          </cell>
          <cell r="BG242">
            <v>2045</v>
          </cell>
          <cell r="BH242">
            <v>1998</v>
          </cell>
          <cell r="BI242">
            <v>1529</v>
          </cell>
          <cell r="BJ242">
            <v>1427</v>
          </cell>
          <cell r="BK242">
            <v>1395</v>
          </cell>
          <cell r="BL242">
            <v>1620</v>
          </cell>
          <cell r="BM242">
            <v>1287</v>
          </cell>
          <cell r="BN242">
            <v>1250</v>
          </cell>
          <cell r="BO242">
            <v>1300</v>
          </cell>
          <cell r="BP242">
            <v>1289</v>
          </cell>
          <cell r="BQ242">
            <v>1250</v>
          </cell>
          <cell r="BR242">
            <v>1006</v>
          </cell>
          <cell r="BS242">
            <v>1137</v>
          </cell>
          <cell r="BT242">
            <v>1059</v>
          </cell>
        </row>
        <row r="243">
          <cell r="I243">
            <v>6979</v>
          </cell>
          <cell r="J243">
            <v>6538</v>
          </cell>
          <cell r="K243">
            <v>6451</v>
          </cell>
          <cell r="L243">
            <v>6214</v>
          </cell>
          <cell r="M243">
            <v>6750</v>
          </cell>
          <cell r="N243">
            <v>6793</v>
          </cell>
          <cell r="O243">
            <v>6457</v>
          </cell>
          <cell r="P243">
            <v>6530</v>
          </cell>
          <cell r="Q243">
            <v>6323</v>
          </cell>
          <cell r="R243">
            <v>6062</v>
          </cell>
          <cell r="S243">
            <v>7186</v>
          </cell>
          <cell r="T243">
            <v>6432</v>
          </cell>
          <cell r="U243">
            <v>5654</v>
          </cell>
          <cell r="V243">
            <v>6080</v>
          </cell>
          <cell r="W243">
            <v>5672</v>
          </cell>
          <cell r="X243">
            <v>5285</v>
          </cell>
          <cell r="Y243">
            <v>5189</v>
          </cell>
          <cell r="Z243">
            <v>5305</v>
          </cell>
          <cell r="AA243">
            <v>4940</v>
          </cell>
          <cell r="AB243">
            <v>4390</v>
          </cell>
          <cell r="AC243">
            <v>4358</v>
          </cell>
          <cell r="AD243">
            <v>4163</v>
          </cell>
          <cell r="AE243">
            <v>3714</v>
          </cell>
          <cell r="AF243">
            <v>3564</v>
          </cell>
          <cell r="AG243">
            <v>3265</v>
          </cell>
          <cell r="AH243">
            <v>3464</v>
          </cell>
          <cell r="AI243">
            <v>3261</v>
          </cell>
          <cell r="AJ243">
            <v>3402</v>
          </cell>
          <cell r="AK243">
            <v>3072</v>
          </cell>
          <cell r="AL243">
            <v>3265</v>
          </cell>
          <cell r="AM243">
            <v>2903</v>
          </cell>
          <cell r="AN243">
            <v>2851</v>
          </cell>
          <cell r="AO243">
            <v>2931</v>
          </cell>
          <cell r="AP243">
            <v>3019</v>
          </cell>
          <cell r="AQ243">
            <v>2973</v>
          </cell>
          <cell r="AR243">
            <v>2124</v>
          </cell>
          <cell r="AS243">
            <v>2231</v>
          </cell>
          <cell r="AT243">
            <v>2510</v>
          </cell>
          <cell r="AU243">
            <v>2210</v>
          </cell>
          <cell r="AV243">
            <v>1837</v>
          </cell>
          <cell r="AW243">
            <v>1878</v>
          </cell>
          <cell r="AX243">
            <v>1792</v>
          </cell>
          <cell r="AY243">
            <v>1659</v>
          </cell>
          <cell r="AZ243">
            <v>1541</v>
          </cell>
          <cell r="BA243">
            <v>1280</v>
          </cell>
          <cell r="BB243">
            <v>1205</v>
          </cell>
          <cell r="BC243">
            <v>1076</v>
          </cell>
          <cell r="BD243">
            <v>571</v>
          </cell>
          <cell r="BE243">
            <v>816</v>
          </cell>
          <cell r="BF243">
            <v>1114</v>
          </cell>
          <cell r="BG243">
            <v>1088</v>
          </cell>
          <cell r="BH243">
            <v>1052</v>
          </cell>
          <cell r="BI243">
            <v>909</v>
          </cell>
          <cell r="BJ243">
            <v>814</v>
          </cell>
          <cell r="BK243">
            <v>778</v>
          </cell>
          <cell r="BL243">
            <v>862</v>
          </cell>
          <cell r="BM243">
            <v>666</v>
          </cell>
          <cell r="BN243">
            <v>369</v>
          </cell>
          <cell r="BO243">
            <v>123</v>
          </cell>
          <cell r="BP243">
            <v>182</v>
          </cell>
          <cell r="BQ243">
            <v>113</v>
          </cell>
          <cell r="BR243">
            <v>120</v>
          </cell>
          <cell r="BS243">
            <v>98</v>
          </cell>
          <cell r="BT243">
            <v>96</v>
          </cell>
        </row>
        <row r="244">
          <cell r="I244">
            <v>5332</v>
          </cell>
          <cell r="J244">
            <v>5710</v>
          </cell>
          <cell r="K244">
            <v>5551</v>
          </cell>
          <cell r="L244">
            <v>5597</v>
          </cell>
          <cell r="M244">
            <v>5528</v>
          </cell>
          <cell r="N244">
            <v>5156</v>
          </cell>
          <cell r="O244">
            <v>5434</v>
          </cell>
          <cell r="P244">
            <v>4947</v>
          </cell>
          <cell r="Q244">
            <v>4855</v>
          </cell>
          <cell r="R244">
            <v>4820</v>
          </cell>
          <cell r="S244">
            <v>5431</v>
          </cell>
          <cell r="T244">
            <v>4971</v>
          </cell>
          <cell r="U244">
            <v>4817</v>
          </cell>
          <cell r="V244">
            <v>4762</v>
          </cell>
          <cell r="W244">
            <v>4622</v>
          </cell>
          <cell r="X244">
            <v>4554</v>
          </cell>
          <cell r="Y244">
            <v>4309</v>
          </cell>
          <cell r="Z244">
            <v>4340</v>
          </cell>
          <cell r="AA244">
            <v>4326</v>
          </cell>
          <cell r="AB244">
            <v>3398</v>
          </cell>
          <cell r="AC244">
            <v>3336</v>
          </cell>
          <cell r="AD244">
            <v>3267</v>
          </cell>
          <cell r="AE244">
            <v>3096</v>
          </cell>
          <cell r="AF244">
            <v>3099</v>
          </cell>
          <cell r="AG244">
            <v>3155</v>
          </cell>
          <cell r="AH244">
            <v>2919</v>
          </cell>
          <cell r="AI244">
            <v>3100</v>
          </cell>
          <cell r="AJ244">
            <v>2792</v>
          </cell>
          <cell r="AK244">
            <v>3151</v>
          </cell>
          <cell r="AL244">
            <v>2692</v>
          </cell>
          <cell r="AM244">
            <v>2826</v>
          </cell>
          <cell r="AN244">
            <v>2767</v>
          </cell>
          <cell r="AO244">
            <v>2289</v>
          </cell>
          <cell r="AP244">
            <v>1739</v>
          </cell>
          <cell r="AQ244">
            <v>1724</v>
          </cell>
          <cell r="AR244">
            <v>1401</v>
          </cell>
          <cell r="AS244">
            <v>1387</v>
          </cell>
          <cell r="AT244">
            <v>1431</v>
          </cell>
          <cell r="AU244">
            <v>1335</v>
          </cell>
          <cell r="AV244">
            <v>1225</v>
          </cell>
          <cell r="AW244">
            <v>1226</v>
          </cell>
          <cell r="AX244">
            <v>1176</v>
          </cell>
          <cell r="AY244">
            <v>263</v>
          </cell>
          <cell r="AZ244">
            <v>892</v>
          </cell>
          <cell r="BA244">
            <v>201</v>
          </cell>
          <cell r="BB244">
            <v>220</v>
          </cell>
          <cell r="BC244">
            <v>208</v>
          </cell>
          <cell r="BD244">
            <v>175</v>
          </cell>
          <cell r="BE244">
            <v>189</v>
          </cell>
          <cell r="BF244">
            <v>201</v>
          </cell>
          <cell r="BG244">
            <v>195</v>
          </cell>
          <cell r="BH244">
            <v>193</v>
          </cell>
          <cell r="BI244">
            <v>182</v>
          </cell>
          <cell r="BJ244">
            <v>180</v>
          </cell>
          <cell r="BK244">
            <v>175</v>
          </cell>
          <cell r="BL244">
            <v>178</v>
          </cell>
          <cell r="BM244">
            <v>169</v>
          </cell>
          <cell r="BN244">
            <v>148</v>
          </cell>
          <cell r="BO244">
            <v>135</v>
          </cell>
          <cell r="BP244">
            <v>137</v>
          </cell>
          <cell r="BQ244">
            <v>131</v>
          </cell>
          <cell r="BR244">
            <v>68</v>
          </cell>
          <cell r="BS244">
            <v>119</v>
          </cell>
          <cell r="BT244">
            <v>99</v>
          </cell>
        </row>
        <row r="245">
          <cell r="I245">
            <v>5159</v>
          </cell>
          <cell r="J245">
            <v>5026</v>
          </cell>
          <cell r="K245">
            <v>4935</v>
          </cell>
          <cell r="L245">
            <v>4851</v>
          </cell>
          <cell r="M245">
            <v>4898</v>
          </cell>
          <cell r="N245">
            <v>4897</v>
          </cell>
          <cell r="O245">
            <v>4727</v>
          </cell>
          <cell r="P245">
            <v>4745</v>
          </cell>
          <cell r="Q245">
            <v>4753</v>
          </cell>
          <cell r="R245">
            <v>4187</v>
          </cell>
          <cell r="S245">
            <v>4187</v>
          </cell>
          <cell r="T245">
            <v>3912</v>
          </cell>
          <cell r="U245">
            <v>3993</v>
          </cell>
          <cell r="V245">
            <v>3754</v>
          </cell>
          <cell r="W245">
            <v>3746</v>
          </cell>
          <cell r="X245">
            <v>3771</v>
          </cell>
          <cell r="Y245">
            <v>3596</v>
          </cell>
          <cell r="Z245">
            <v>3565</v>
          </cell>
          <cell r="AA245">
            <v>3547</v>
          </cell>
          <cell r="AB245">
            <v>3504</v>
          </cell>
          <cell r="AC245">
            <v>3481</v>
          </cell>
          <cell r="AD245">
            <v>3389</v>
          </cell>
          <cell r="AE245">
            <v>2003</v>
          </cell>
          <cell r="AF245">
            <v>1853</v>
          </cell>
          <cell r="AG245">
            <v>1872</v>
          </cell>
          <cell r="AH245">
            <v>1882</v>
          </cell>
          <cell r="AI245">
            <v>1690</v>
          </cell>
          <cell r="AJ245">
            <v>1854</v>
          </cell>
          <cell r="AK245">
            <v>1605</v>
          </cell>
          <cell r="AL245">
            <v>1813</v>
          </cell>
          <cell r="AM245">
            <v>1693</v>
          </cell>
          <cell r="AN245">
            <v>1660</v>
          </cell>
          <cell r="AO245">
            <v>1553</v>
          </cell>
          <cell r="AP245">
            <v>298</v>
          </cell>
          <cell r="AQ245">
            <v>254</v>
          </cell>
          <cell r="AR245">
            <v>293</v>
          </cell>
          <cell r="AS245">
            <v>278</v>
          </cell>
          <cell r="AT245">
            <v>242</v>
          </cell>
          <cell r="AU245">
            <v>267</v>
          </cell>
          <cell r="AV245">
            <v>253</v>
          </cell>
          <cell r="AW245">
            <v>247</v>
          </cell>
          <cell r="AX245">
            <v>234</v>
          </cell>
          <cell r="AY245">
            <v>186</v>
          </cell>
          <cell r="AZ245">
            <v>213</v>
          </cell>
          <cell r="BA245">
            <v>41</v>
          </cell>
          <cell r="BB245">
            <v>10</v>
          </cell>
          <cell r="BC245">
            <v>6</v>
          </cell>
          <cell r="BD245">
            <v>7</v>
          </cell>
          <cell r="BE245">
            <v>6</v>
          </cell>
          <cell r="BF245">
            <v>10</v>
          </cell>
          <cell r="BG245">
            <v>11</v>
          </cell>
          <cell r="BH245">
            <v>12</v>
          </cell>
          <cell r="BI245">
            <v>9</v>
          </cell>
          <cell r="BJ245">
            <v>6</v>
          </cell>
          <cell r="BK245">
            <v>4</v>
          </cell>
          <cell r="BL245">
            <v>7</v>
          </cell>
          <cell r="BM245">
            <v>4</v>
          </cell>
          <cell r="BN245">
            <v>3</v>
          </cell>
          <cell r="BO245">
            <v>2</v>
          </cell>
          <cell r="BP245">
            <v>5</v>
          </cell>
          <cell r="BQ245">
            <v>4</v>
          </cell>
          <cell r="BR245">
            <v>4</v>
          </cell>
          <cell r="BS245">
            <v>4</v>
          </cell>
          <cell r="BT245">
            <v>4</v>
          </cell>
        </row>
        <row r="246">
          <cell r="I246">
            <v>11252</v>
          </cell>
          <cell r="J246">
            <v>12515</v>
          </cell>
          <cell r="K246">
            <v>12181</v>
          </cell>
          <cell r="L246">
            <v>12354</v>
          </cell>
          <cell r="M246">
            <v>11877</v>
          </cell>
          <cell r="N246">
            <v>11118</v>
          </cell>
          <cell r="O246">
            <v>11754</v>
          </cell>
          <cell r="P246">
            <v>10763</v>
          </cell>
          <cell r="Q246">
            <v>9482</v>
          </cell>
          <cell r="R246">
            <v>8222</v>
          </cell>
          <cell r="S246">
            <v>8049</v>
          </cell>
          <cell r="T246">
            <v>6941</v>
          </cell>
          <cell r="U246">
            <v>5734</v>
          </cell>
          <cell r="V246">
            <v>6748</v>
          </cell>
          <cell r="W246">
            <v>6198</v>
          </cell>
          <cell r="X246">
            <v>5254</v>
          </cell>
          <cell r="Y246">
            <v>4529</v>
          </cell>
          <cell r="Z246">
            <v>5844</v>
          </cell>
          <cell r="AA246">
            <v>4809</v>
          </cell>
          <cell r="AB246">
            <v>2647</v>
          </cell>
          <cell r="AC246">
            <v>2762</v>
          </cell>
          <cell r="AD246">
            <v>2578</v>
          </cell>
          <cell r="AE246">
            <v>1555</v>
          </cell>
          <cell r="AF246">
            <v>1409</v>
          </cell>
          <cell r="AG246">
            <v>407</v>
          </cell>
          <cell r="AH246">
            <v>1435</v>
          </cell>
          <cell r="AI246">
            <v>1128</v>
          </cell>
          <cell r="AJ246">
            <v>1479</v>
          </cell>
          <cell r="AK246">
            <v>877</v>
          </cell>
          <cell r="AL246">
            <v>1436</v>
          </cell>
          <cell r="AM246">
            <v>373</v>
          </cell>
          <cell r="AN246">
            <v>368</v>
          </cell>
          <cell r="AO246">
            <v>334</v>
          </cell>
          <cell r="AP246">
            <v>272</v>
          </cell>
          <cell r="AQ246">
            <v>262</v>
          </cell>
          <cell r="AR246">
            <v>20</v>
          </cell>
          <cell r="AS246">
            <v>19</v>
          </cell>
          <cell r="AT246">
            <v>61</v>
          </cell>
          <cell r="AU246">
            <v>20</v>
          </cell>
          <cell r="AV246">
            <v>15</v>
          </cell>
          <cell r="AW246">
            <v>14</v>
          </cell>
          <cell r="AX246">
            <v>14</v>
          </cell>
          <cell r="AY246">
            <v>11</v>
          </cell>
          <cell r="AZ246">
            <v>11</v>
          </cell>
          <cell r="BA246">
            <v>8</v>
          </cell>
          <cell r="BB246">
            <v>8</v>
          </cell>
          <cell r="BC246">
            <v>8</v>
          </cell>
          <cell r="BD246">
            <v>5</v>
          </cell>
          <cell r="BE246">
            <v>6</v>
          </cell>
          <cell r="BF246">
            <v>9</v>
          </cell>
          <cell r="BG246">
            <v>9</v>
          </cell>
          <cell r="BH246">
            <v>8</v>
          </cell>
          <cell r="BI246">
            <v>6</v>
          </cell>
          <cell r="BJ246">
            <v>6</v>
          </cell>
          <cell r="BK246">
            <v>6</v>
          </cell>
          <cell r="BL246">
            <v>7</v>
          </cell>
          <cell r="BM246">
            <v>6</v>
          </cell>
          <cell r="BN246">
            <v>5</v>
          </cell>
          <cell r="BO246">
            <v>5</v>
          </cell>
          <cell r="BP246">
            <v>5</v>
          </cell>
          <cell r="BQ246">
            <v>5</v>
          </cell>
          <cell r="BR246">
            <v>5</v>
          </cell>
          <cell r="BS246">
            <v>5</v>
          </cell>
          <cell r="BT246">
            <v>5</v>
          </cell>
        </row>
        <row r="247">
          <cell r="I247">
            <v>43</v>
          </cell>
          <cell r="J247">
            <v>62</v>
          </cell>
          <cell r="K247">
            <v>68</v>
          </cell>
          <cell r="L247">
            <v>80</v>
          </cell>
          <cell r="M247">
            <v>88</v>
          </cell>
          <cell r="N247">
            <v>88</v>
          </cell>
          <cell r="O247">
            <v>72</v>
          </cell>
          <cell r="P247">
            <v>64</v>
          </cell>
          <cell r="Q247">
            <v>246</v>
          </cell>
          <cell r="R247">
            <v>85</v>
          </cell>
          <cell r="S247">
            <v>86</v>
          </cell>
          <cell r="T247">
            <v>96</v>
          </cell>
          <cell r="U247">
            <v>102</v>
          </cell>
          <cell r="V247">
            <v>80</v>
          </cell>
          <cell r="W247">
            <v>65</v>
          </cell>
          <cell r="X247">
            <v>86</v>
          </cell>
          <cell r="Y247">
            <v>79</v>
          </cell>
          <cell r="Z247">
            <v>81</v>
          </cell>
          <cell r="AA247">
            <v>81</v>
          </cell>
          <cell r="AB247">
            <v>65</v>
          </cell>
          <cell r="AC247">
            <v>76</v>
          </cell>
          <cell r="AD247">
            <v>62</v>
          </cell>
          <cell r="AE247">
            <v>63</v>
          </cell>
          <cell r="AF247">
            <v>75</v>
          </cell>
          <cell r="AG247">
            <v>64</v>
          </cell>
          <cell r="AH247">
            <v>68</v>
          </cell>
          <cell r="AI247">
            <v>76</v>
          </cell>
          <cell r="AJ247">
            <v>57</v>
          </cell>
          <cell r="AK247">
            <v>58</v>
          </cell>
          <cell r="AL247">
            <v>54</v>
          </cell>
          <cell r="AM247">
            <v>70</v>
          </cell>
          <cell r="AN247">
            <v>74</v>
          </cell>
          <cell r="AO247">
            <v>50</v>
          </cell>
          <cell r="AP247">
            <v>62</v>
          </cell>
          <cell r="AQ247">
            <v>90</v>
          </cell>
          <cell r="AR247">
            <v>16</v>
          </cell>
          <cell r="AS247">
            <v>76</v>
          </cell>
          <cell r="AT247">
            <v>646</v>
          </cell>
          <cell r="AU247">
            <v>2</v>
          </cell>
          <cell r="AV247">
            <v>2</v>
          </cell>
          <cell r="AW247">
            <v>2</v>
          </cell>
          <cell r="AX247">
            <v>2</v>
          </cell>
          <cell r="AY247">
            <v>2</v>
          </cell>
          <cell r="AZ247">
            <v>2</v>
          </cell>
          <cell r="BA247">
            <v>2</v>
          </cell>
          <cell r="BB247">
            <v>2</v>
          </cell>
          <cell r="BC247">
            <v>1</v>
          </cell>
          <cell r="BD247">
            <v>1</v>
          </cell>
          <cell r="BE247">
            <v>1</v>
          </cell>
          <cell r="BF247">
            <v>1</v>
          </cell>
          <cell r="BG247">
            <v>1</v>
          </cell>
          <cell r="BH247">
            <v>1</v>
          </cell>
          <cell r="BI247">
            <v>1</v>
          </cell>
          <cell r="BJ247">
            <v>1</v>
          </cell>
          <cell r="BK247">
            <v>1</v>
          </cell>
          <cell r="BL247">
            <v>1</v>
          </cell>
          <cell r="BM247">
            <v>1</v>
          </cell>
          <cell r="BN247">
            <v>1</v>
          </cell>
          <cell r="BO247">
            <v>1</v>
          </cell>
          <cell r="BP247">
            <v>1</v>
          </cell>
          <cell r="BQ247">
            <v>1</v>
          </cell>
          <cell r="BR247">
            <v>1</v>
          </cell>
          <cell r="BS247">
            <v>1</v>
          </cell>
          <cell r="BT247">
            <v>1</v>
          </cell>
        </row>
        <row r="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row>
        <row r="249">
          <cell r="I249">
            <v>137914</v>
          </cell>
          <cell r="J249">
            <v>135693</v>
          </cell>
          <cell r="K249">
            <v>133428</v>
          </cell>
          <cell r="L249">
            <v>131078</v>
          </cell>
          <cell r="M249">
            <v>137177</v>
          </cell>
          <cell r="N249">
            <v>135071</v>
          </cell>
          <cell r="O249">
            <v>133073</v>
          </cell>
          <cell r="P249">
            <v>131059</v>
          </cell>
          <cell r="Q249">
            <v>128869</v>
          </cell>
          <cell r="R249">
            <v>126154</v>
          </cell>
          <cell r="S249">
            <v>141641</v>
          </cell>
          <cell r="T249">
            <v>138667</v>
          </cell>
          <cell r="U249">
            <v>135619</v>
          </cell>
          <cell r="V249">
            <v>132913</v>
          </cell>
          <cell r="W249">
            <v>130449</v>
          </cell>
          <cell r="X249">
            <v>127968</v>
          </cell>
          <cell r="Y249">
            <v>125771</v>
          </cell>
          <cell r="Z249">
            <v>123668</v>
          </cell>
          <cell r="AA249">
            <v>121680</v>
          </cell>
          <cell r="AB249">
            <v>116185</v>
          </cell>
          <cell r="AC249">
            <v>114075</v>
          </cell>
          <cell r="AD249">
            <v>111897</v>
          </cell>
          <cell r="AE249">
            <v>109846</v>
          </cell>
          <cell r="AF249">
            <v>107653</v>
          </cell>
          <cell r="AG249">
            <v>105093</v>
          </cell>
          <cell r="AH249">
            <v>102760</v>
          </cell>
          <cell r="AI249">
            <v>100719</v>
          </cell>
          <cell r="AJ249">
            <v>98693</v>
          </cell>
          <cell r="AK249">
            <v>97025</v>
          </cell>
          <cell r="AL249">
            <v>95545</v>
          </cell>
          <cell r="AM249">
            <v>94263</v>
          </cell>
          <cell r="AN249">
            <v>92951</v>
          </cell>
          <cell r="AO249">
            <v>91480</v>
          </cell>
          <cell r="AP249">
            <v>90215</v>
          </cell>
          <cell r="AQ249">
            <v>88799</v>
          </cell>
          <cell r="AR249">
            <v>87345</v>
          </cell>
          <cell r="AS249">
            <v>84247</v>
          </cell>
          <cell r="AT249">
            <v>83267</v>
          </cell>
          <cell r="AU249">
            <v>81794</v>
          </cell>
          <cell r="AV249">
            <v>80310</v>
          </cell>
          <cell r="AW249">
            <v>78941</v>
          </cell>
          <cell r="AX249">
            <v>77763</v>
          </cell>
          <cell r="AY249">
            <v>76664</v>
          </cell>
          <cell r="AZ249">
            <v>75390</v>
          </cell>
          <cell r="BA249">
            <v>73854</v>
          </cell>
          <cell r="BB249">
            <v>72667</v>
          </cell>
          <cell r="BC249">
            <v>71505</v>
          </cell>
          <cell r="BD249">
            <v>68056</v>
          </cell>
          <cell r="BE249">
            <v>66936</v>
          </cell>
          <cell r="BF249">
            <v>65836</v>
          </cell>
          <cell r="BG249">
            <v>64300</v>
          </cell>
          <cell r="BH249">
            <v>63540</v>
          </cell>
          <cell r="BI249">
            <v>62464</v>
          </cell>
          <cell r="BJ249">
            <v>61497</v>
          </cell>
          <cell r="BK249">
            <v>60588</v>
          </cell>
          <cell r="BL249">
            <v>59650</v>
          </cell>
          <cell r="BM249">
            <v>58605</v>
          </cell>
          <cell r="BN249">
            <v>57661</v>
          </cell>
          <cell r="BO249">
            <v>56533</v>
          </cell>
          <cell r="BP249">
            <v>55404</v>
          </cell>
          <cell r="BQ249">
            <v>54233</v>
          </cell>
          <cell r="BR249">
            <v>53087</v>
          </cell>
          <cell r="BS249">
            <v>52005</v>
          </cell>
          <cell r="BT249">
            <v>50932</v>
          </cell>
        </row>
        <row r="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row>
        <row r="251">
          <cell r="BF251" t="str">
            <v>OK</v>
          </cell>
          <cell r="BG251" t="str">
            <v>OK</v>
          </cell>
          <cell r="BH251" t="str">
            <v>OK</v>
          </cell>
          <cell r="BI251" t="str">
            <v>OK</v>
          </cell>
          <cell r="BJ251" t="str">
            <v>OK</v>
          </cell>
          <cell r="BK251" t="str">
            <v>OK</v>
          </cell>
          <cell r="BL251" t="str">
            <v>OK</v>
          </cell>
          <cell r="BM251" t="str">
            <v>OK</v>
          </cell>
          <cell r="BN251" t="str">
            <v>OK</v>
          </cell>
          <cell r="BO251" t="str">
            <v>OK</v>
          </cell>
          <cell r="BP251" t="str">
            <v>OK</v>
          </cell>
          <cell r="BQ251" t="str">
            <v>OK</v>
          </cell>
          <cell r="BR251" t="str">
            <v>OK</v>
          </cell>
          <cell r="BS251" t="str">
            <v>OK</v>
          </cell>
          <cell r="BT251" t="str">
            <v>OK</v>
          </cell>
        </row>
        <row r="254">
          <cell r="I254">
            <v>0.20880403729860639</v>
          </cell>
          <cell r="J254">
            <v>0.20650291466766893</v>
          </cell>
          <cell r="K254">
            <v>0.20868933057529154</v>
          </cell>
          <cell r="L254">
            <v>0.20907398648133171</v>
          </cell>
          <cell r="M254">
            <v>0.21114326745737258</v>
          </cell>
          <cell r="N254">
            <v>0.21467228346573283</v>
          </cell>
          <cell r="O254">
            <v>0.21436354482126352</v>
          </cell>
          <cell r="P254">
            <v>0.21858857461143455</v>
          </cell>
          <cell r="Q254">
            <v>0.22383971319712265</v>
          </cell>
          <cell r="R254">
            <v>0.23090825498993295</v>
          </cell>
          <cell r="S254">
            <v>0.22147542025261047</v>
          </cell>
          <cell r="T254">
            <v>0.22745137631880694</v>
          </cell>
          <cell r="U254">
            <v>0.23295408460466455</v>
          </cell>
          <cell r="V254">
            <v>0.23248290234965729</v>
          </cell>
          <cell r="W254">
            <v>0.23609226594301222</v>
          </cell>
          <cell r="X254">
            <v>0.24007564391097774</v>
          </cell>
          <cell r="Y254">
            <v>0.24598675370315892</v>
          </cell>
          <cell r="Z254">
            <v>0.24242326228288644</v>
          </cell>
          <cell r="AA254">
            <v>0.24741946088099934</v>
          </cell>
          <cell r="AB254">
            <v>0.26255540732452554</v>
          </cell>
          <cell r="AC254">
            <v>0.2637475345167653</v>
          </cell>
          <cell r="AD254">
            <v>0.26773729411869845</v>
          </cell>
          <cell r="AE254">
            <v>0.28175809770041693</v>
          </cell>
          <cell r="AF254">
            <v>0.28498973553918611</v>
          </cell>
          <cell r="AG254">
            <v>0.29388256116011535</v>
          </cell>
          <cell r="AH254">
            <v>0.29093032308291161</v>
          </cell>
          <cell r="AI254">
            <v>0.29553510261221816</v>
          </cell>
          <cell r="AJ254">
            <v>0.2957555247079327</v>
          </cell>
          <cell r="AK254">
            <v>0.30154083998969339</v>
          </cell>
          <cell r="AL254">
            <v>0.30110419174211106</v>
          </cell>
          <cell r="AM254">
            <v>0.31027020145762391</v>
          </cell>
          <cell r="AN254">
            <v>0.31221826553775645</v>
          </cell>
          <cell r="AO254">
            <v>0.31730432881504156</v>
          </cell>
          <cell r="AP254">
            <v>0.33110901734744774</v>
          </cell>
          <cell r="AQ254">
            <v>0.33308933659162826</v>
          </cell>
          <cell r="AR254">
            <v>0.34499971377869371</v>
          </cell>
          <cell r="AS254">
            <v>0.3469559746934609</v>
          </cell>
          <cell r="AT254">
            <v>0.34622359398080871</v>
          </cell>
          <cell r="AU254">
            <v>0.35892608259774555</v>
          </cell>
          <cell r="AV254">
            <v>0.36364089154526213</v>
          </cell>
          <cell r="AW254">
            <v>0.36576683852497432</v>
          </cell>
          <cell r="AX254">
            <v>0.36862003780718339</v>
          </cell>
          <cell r="AY254">
            <v>0.38077846185954295</v>
          </cell>
          <cell r="AZ254">
            <v>0.37666799310253352</v>
          </cell>
          <cell r="BA254">
            <v>0.38994502667424918</v>
          </cell>
          <cell r="BB254">
            <v>0.39367250608942161</v>
          </cell>
          <cell r="BC254">
            <v>0.39953849381162154</v>
          </cell>
          <cell r="BD254">
            <v>0.3961590454919478</v>
          </cell>
          <cell r="BE254">
            <v>0.39389864945619696</v>
          </cell>
          <cell r="BF254">
            <v>0.38803997812746827</v>
          </cell>
          <cell r="BG254">
            <v>0.38948678071539655</v>
          </cell>
          <cell r="BH254">
            <v>0.39146994019515263</v>
          </cell>
          <cell r="BI254">
            <v>0.3987576844262295</v>
          </cell>
          <cell r="BJ254">
            <v>0.40244239556401123</v>
          </cell>
          <cell r="BK254">
            <v>0.4045850663497722</v>
          </cell>
          <cell r="BL254">
            <v>0.40395641240569991</v>
          </cell>
          <cell r="BM254">
            <v>0.41044279498336317</v>
          </cell>
          <cell r="BN254">
            <v>0.41834168675534589</v>
          </cell>
          <cell r="BO254">
            <v>0.42297419206481168</v>
          </cell>
          <cell r="BP254">
            <v>0.42459028229008738</v>
          </cell>
          <cell r="BQ254">
            <v>0.42776538270056974</v>
          </cell>
          <cell r="BR254">
            <v>0.43185714016614235</v>
          </cell>
          <cell r="BS254">
            <v>0.432669935583117</v>
          </cell>
          <cell r="BT254">
            <v>0.43563967643132018</v>
          </cell>
        </row>
        <row r="255">
          <cell r="I255">
            <v>0.2604811694244239</v>
          </cell>
          <cell r="J255">
            <v>0.25674132048079118</v>
          </cell>
          <cell r="K255">
            <v>0.25684264172437571</v>
          </cell>
          <cell r="L255">
            <v>0.25628251880559666</v>
          </cell>
          <cell r="M255">
            <v>0.25900114450673217</v>
          </cell>
          <cell r="N255">
            <v>0.26018908574009225</v>
          </cell>
          <cell r="O255">
            <v>0.25861745057224228</v>
          </cell>
          <cell r="P255">
            <v>0.26078331133306376</v>
          </cell>
          <cell r="Q255">
            <v>0.26340702573931668</v>
          </cell>
          <cell r="R255">
            <v>0.26875089176720518</v>
          </cell>
          <cell r="S255">
            <v>0.27573936925042891</v>
          </cell>
          <cell r="T255">
            <v>0.27922288648344595</v>
          </cell>
          <cell r="U255">
            <v>0.28112580095709305</v>
          </cell>
          <cell r="V255">
            <v>0.27821958724880186</v>
          </cell>
          <cell r="W255">
            <v>0.27899792255977429</v>
          </cell>
          <cell r="X255">
            <v>0.28125781445361342</v>
          </cell>
          <cell r="Y255">
            <v>0.28383331610625662</v>
          </cell>
          <cell r="Z255">
            <v>0.27967622990587704</v>
          </cell>
          <cell r="AA255">
            <v>0.28244575936883631</v>
          </cell>
          <cell r="AB255">
            <v>0.29145758918965442</v>
          </cell>
          <cell r="AC255">
            <v>0.29045803199649356</v>
          </cell>
          <cell r="AD255">
            <v>0.29088358043557916</v>
          </cell>
          <cell r="AE255">
            <v>0.30053893632904249</v>
          </cell>
          <cell r="AF255">
            <v>0.30143145105106223</v>
          </cell>
          <cell r="AG255">
            <v>0.30503458841216829</v>
          </cell>
          <cell r="AH255">
            <v>0.29962047489295446</v>
          </cell>
          <cell r="AI255">
            <v>0.29967533434605187</v>
          </cell>
          <cell r="AJ255">
            <v>0.29718419746081282</v>
          </cell>
          <cell r="AK255">
            <v>0.29878897191445503</v>
          </cell>
          <cell r="AL255">
            <v>0.29537914071903293</v>
          </cell>
          <cell r="AM255">
            <v>0.30021323318799531</v>
          </cell>
          <cell r="AN255">
            <v>0.30038407332895828</v>
          </cell>
          <cell r="AO255">
            <v>0.30121337997376474</v>
          </cell>
          <cell r="AP255">
            <v>0.30868480851299673</v>
          </cell>
          <cell r="AQ255">
            <v>0.30832554420657893</v>
          </cell>
          <cell r="AR255">
            <v>0.31377869368595801</v>
          </cell>
          <cell r="AS255">
            <v>0.31286574002635109</v>
          </cell>
          <cell r="AT255">
            <v>0.30883783491659361</v>
          </cell>
          <cell r="AU255">
            <v>0.30928918991613075</v>
          </cell>
          <cell r="AV255">
            <v>0.31098244303324618</v>
          </cell>
          <cell r="AW255">
            <v>0.31026969508873714</v>
          </cell>
          <cell r="AX255">
            <v>0.31019893779818164</v>
          </cell>
          <cell r="AY255">
            <v>0.3159109882082855</v>
          </cell>
          <cell r="AZ255">
            <v>0.31192465844276429</v>
          </cell>
          <cell r="BA255">
            <v>0.31773499065724264</v>
          </cell>
          <cell r="BB255">
            <v>0.31839762202925675</v>
          </cell>
          <cell r="BC255">
            <v>0.31962799804209496</v>
          </cell>
          <cell r="BD255">
            <v>0.327171740919243</v>
          </cell>
          <cell r="BE255">
            <v>0.32413051272857657</v>
          </cell>
          <cell r="BF255">
            <v>0.3177592806367337</v>
          </cell>
          <cell r="BG255">
            <v>0.31762052877138414</v>
          </cell>
          <cell r="BH255">
            <v>0.31864966949952783</v>
          </cell>
          <cell r="BI255">
            <v>0.32148117315573771</v>
          </cell>
          <cell r="BJ255">
            <v>0.32102378977836316</v>
          </cell>
          <cell r="BK255">
            <v>0.32050901168548229</v>
          </cell>
          <cell r="BL255">
            <v>0.31823973176865045</v>
          </cell>
          <cell r="BM255">
            <v>0.32007507891818104</v>
          </cell>
          <cell r="BN255">
            <v>0.32257505072752812</v>
          </cell>
          <cell r="BO255">
            <v>0.32179435020253655</v>
          </cell>
          <cell r="BP255">
            <v>0.32008519240488054</v>
          </cell>
          <cell r="BQ255">
            <v>0.31884645879814871</v>
          </cell>
          <cell r="BR255">
            <v>0.32036091698532598</v>
          </cell>
          <cell r="BS255">
            <v>0.31848860686472452</v>
          </cell>
          <cell r="BT255">
            <v>0.31763920521479622</v>
          </cell>
        </row>
        <row r="256">
          <cell r="I256">
            <v>0.26620212596255638</v>
          </cell>
          <cell r="J256">
            <v>0.26005026051454389</v>
          </cell>
          <cell r="K256">
            <v>0.25960817819348264</v>
          </cell>
          <cell r="L256">
            <v>0.25676314865957672</v>
          </cell>
          <cell r="M256">
            <v>0.26188063596667077</v>
          </cell>
          <cell r="N256">
            <v>0.26159575334453733</v>
          </cell>
          <cell r="O256">
            <v>0.25824171695234949</v>
          </cell>
          <cell r="P256">
            <v>0.2587308006317765</v>
          </cell>
          <cell r="Q256">
            <v>0.26175418448191573</v>
          </cell>
          <cell r="R256">
            <v>0.26579418805586824</v>
          </cell>
          <cell r="S256">
            <v>0.27768089748024938</v>
          </cell>
          <cell r="T256">
            <v>0.27930221321583359</v>
          </cell>
          <cell r="U256">
            <v>0.27980592689814848</v>
          </cell>
          <cell r="V256">
            <v>0.27478124788395414</v>
          </cell>
          <cell r="W256">
            <v>0.27406112733712024</v>
          </cell>
          <cell r="X256">
            <v>0.27459989997499373</v>
          </cell>
          <cell r="Y256">
            <v>0.27422855825269737</v>
          </cell>
          <cell r="Z256">
            <v>0.26856583756509361</v>
          </cell>
          <cell r="AA256">
            <v>0.26970742932281394</v>
          </cell>
          <cell r="AB256">
            <v>0.27397684726944099</v>
          </cell>
          <cell r="AC256">
            <v>0.27141792680254218</v>
          </cell>
          <cell r="AD256">
            <v>0.2705434462049921</v>
          </cell>
          <cell r="AE256">
            <v>0.28169437212096937</v>
          </cell>
          <cell r="AF256">
            <v>0.27956489833074788</v>
          </cell>
          <cell r="AG256">
            <v>0.27882922744616673</v>
          </cell>
          <cell r="AH256">
            <v>0.27467886337096148</v>
          </cell>
          <cell r="AI256">
            <v>0.27306665078088543</v>
          </cell>
          <cell r="AJ256">
            <v>0.27112358525933955</v>
          </cell>
          <cell r="AK256">
            <v>0.27021901571759854</v>
          </cell>
          <cell r="AL256">
            <v>0.26858548328012977</v>
          </cell>
          <cell r="AM256">
            <v>0.26962859234270076</v>
          </cell>
          <cell r="AN256">
            <v>0.26829189573000828</v>
          </cell>
          <cell r="AO256">
            <v>0.2668780061215566</v>
          </cell>
          <cell r="AP256">
            <v>0.2661309094939866</v>
          </cell>
          <cell r="AQ256">
            <v>0.26476649511818828</v>
          </cell>
          <cell r="AR256">
            <v>0.26285419886656364</v>
          </cell>
          <cell r="AS256">
            <v>0.26019917623179462</v>
          </cell>
          <cell r="AT256">
            <v>0.25514309390274659</v>
          </cell>
          <cell r="AU256">
            <v>0.25327041103259407</v>
          </cell>
          <cell r="AV256">
            <v>0.25112688332710748</v>
          </cell>
          <cell r="AW256">
            <v>0.24884407342192269</v>
          </cell>
          <cell r="AX256">
            <v>0.24745701683319832</v>
          </cell>
          <cell r="AY256">
            <v>0.24473025148700825</v>
          </cell>
          <cell r="AZ256">
            <v>0.24532431356943893</v>
          </cell>
          <cell r="BA256">
            <v>0.23907980610393478</v>
          </cell>
          <cell r="BB256">
            <v>0.23720533392048659</v>
          </cell>
          <cell r="BC256">
            <v>0.23501853017271521</v>
          </cell>
          <cell r="BD256">
            <v>0.24315269777830023</v>
          </cell>
          <cell r="BE256">
            <v>0.24405402175212143</v>
          </cell>
          <cell r="BF256">
            <v>0.24199526095145513</v>
          </cell>
          <cell r="BG256">
            <v>0.24080870917573871</v>
          </cell>
          <cell r="BH256">
            <v>0.23851117406358199</v>
          </cell>
          <cell r="BI256">
            <v>0.2375608350409836</v>
          </cell>
          <cell r="BJ256">
            <v>0.23695464819422085</v>
          </cell>
          <cell r="BK256">
            <v>0.23597081930415265</v>
          </cell>
          <cell r="BL256">
            <v>0.23295892707460183</v>
          </cell>
          <cell r="BM256">
            <v>0.2330859141711458</v>
          </cell>
          <cell r="BN256">
            <v>0.22828254799604586</v>
          </cell>
          <cell r="BO256">
            <v>0.22753082270532254</v>
          </cell>
          <cell r="BP256">
            <v>0.22610280846148292</v>
          </cell>
          <cell r="BQ256">
            <v>0.22565596592480594</v>
          </cell>
          <cell r="BR256">
            <v>0.22510219074349652</v>
          </cell>
          <cell r="BS256">
            <v>0.22261321026824343</v>
          </cell>
          <cell r="BT256">
            <v>0.2219037147569308</v>
          </cell>
        </row>
        <row r="257">
          <cell r="I257">
            <v>5.5940658671345914E-2</v>
          </cell>
          <cell r="J257">
            <v>5.6716263919288391E-2</v>
          </cell>
          <cell r="K257">
            <v>5.6120154690169982E-2</v>
          </cell>
          <cell r="L257">
            <v>5.5905643967713879E-2</v>
          </cell>
          <cell r="M257">
            <v>5.554138084372745E-2</v>
          </cell>
          <cell r="N257">
            <v>5.5859510923884477E-2</v>
          </cell>
          <cell r="O257">
            <v>5.5029945969505459E-2</v>
          </cell>
          <cell r="P257">
            <v>5.5509350750425381E-2</v>
          </cell>
          <cell r="Q257">
            <v>5.1889903700657256E-2</v>
          </cell>
          <cell r="R257">
            <v>4.9249330183743681E-2</v>
          </cell>
          <cell r="S257">
            <v>4.903241293128402E-2</v>
          </cell>
          <cell r="T257">
            <v>5.2831603770183241E-2</v>
          </cell>
          <cell r="U257">
            <v>5.6430146218450217E-2</v>
          </cell>
          <cell r="V257">
            <v>5.332811688849097E-2</v>
          </cell>
          <cell r="W257">
            <v>5.5209315517941879E-2</v>
          </cell>
          <cell r="X257">
            <v>5.5982745686421607E-2</v>
          </cell>
          <cell r="Y257">
            <v>5.5203504782501529E-2</v>
          </cell>
          <cell r="Z257">
            <v>5.4605880260051101E-2</v>
          </cell>
          <cell r="AA257">
            <v>5.4939184746877055E-2</v>
          </cell>
          <cell r="AB257">
            <v>5.1478245900933854E-2</v>
          </cell>
          <cell r="AC257">
            <v>5.1536269997808457E-2</v>
          </cell>
          <cell r="AD257">
            <v>5.0555421503704297E-2</v>
          </cell>
          <cell r="AE257">
            <v>4.1048376818454926E-2</v>
          </cell>
          <cell r="AF257">
            <v>4.112286698930824E-2</v>
          </cell>
          <cell r="AG257">
            <v>3.8870333894740851E-2</v>
          </cell>
          <cell r="AH257">
            <v>3.9713896457765664E-2</v>
          </cell>
          <cell r="AI257">
            <v>3.9833596441585004E-2</v>
          </cell>
          <cell r="AJ257">
            <v>3.8827475099551131E-2</v>
          </cell>
          <cell r="AK257">
            <v>3.9134243751610412E-2</v>
          </cell>
          <cell r="AL257">
            <v>3.8013501491443821E-2</v>
          </cell>
          <cell r="AM257">
            <v>3.6451205669244563E-2</v>
          </cell>
          <cell r="AN257">
            <v>3.6051252810620653E-2</v>
          </cell>
          <cell r="AO257">
            <v>3.6368605159597729E-2</v>
          </cell>
          <cell r="AP257">
            <v>3.4329102699107689E-2</v>
          </cell>
          <cell r="AQ257">
            <v>3.4099483102287186E-2</v>
          </cell>
          <cell r="AR257">
            <v>3.4243517087411988E-2</v>
          </cell>
          <cell r="AS257">
            <v>3.260650230868755E-2</v>
          </cell>
          <cell r="AT257">
            <v>3.1068730709644877E-2</v>
          </cell>
          <cell r="AU257">
            <v>3.1640462625620459E-2</v>
          </cell>
          <cell r="AV257">
            <v>3.2760552857676505E-2</v>
          </cell>
          <cell r="AW257">
            <v>3.2467285694379344E-2</v>
          </cell>
          <cell r="AX257">
            <v>3.2341859238969692E-2</v>
          </cell>
          <cell r="AY257">
            <v>3.0914118751956588E-2</v>
          </cell>
          <cell r="AZ257">
            <v>3.081310518636424E-2</v>
          </cell>
          <cell r="BA257">
            <v>3.249654724185555E-2</v>
          </cell>
          <cell r="BB257">
            <v>3.0839308076568456E-2</v>
          </cell>
          <cell r="BC257">
            <v>2.7648416194671701E-2</v>
          </cell>
          <cell r="BD257">
            <v>2.2363935582461501E-2</v>
          </cell>
          <cell r="BE257">
            <v>2.270825863511414E-2</v>
          </cell>
          <cell r="BF257">
            <v>3.1927820645239684E-2</v>
          </cell>
          <cell r="BG257">
            <v>3.1804043545878694E-2</v>
          </cell>
          <cell r="BH257">
            <v>3.1444759206798865E-2</v>
          </cell>
          <cell r="BI257">
            <v>2.4478099385245901E-2</v>
          </cell>
          <cell r="BJ257">
            <v>2.3204383953688797E-2</v>
          </cell>
          <cell r="BK257">
            <v>2.3024361259655377E-2</v>
          </cell>
          <cell r="BL257">
            <v>2.7158424140821459E-2</v>
          </cell>
          <cell r="BM257">
            <v>2.1960583567954953E-2</v>
          </cell>
          <cell r="BN257">
            <v>2.1678430828462911E-2</v>
          </cell>
          <cell r="BO257">
            <v>2.2995418605062531E-2</v>
          </cell>
          <cell r="BP257">
            <v>2.3265468197242078E-2</v>
          </cell>
          <cell r="BQ257">
            <v>2.3048697287629302E-2</v>
          </cell>
          <cell r="BR257">
            <v>1.8950025429954602E-2</v>
          </cell>
          <cell r="BS257">
            <v>2.1863282376694548E-2</v>
          </cell>
          <cell r="BT257">
            <v>2.0792429121181184E-2</v>
          </cell>
        </row>
        <row r="258">
          <cell r="I258">
            <v>5.0603999593949851E-2</v>
          </cell>
          <cell r="J258">
            <v>4.8182293854509811E-2</v>
          </cell>
          <cell r="K258">
            <v>4.8348172797313904E-2</v>
          </cell>
          <cell r="L258">
            <v>4.740688750209799E-2</v>
          </cell>
          <cell r="M258">
            <v>4.9206499631862487E-2</v>
          </cell>
          <cell r="N258">
            <v>5.0292068615765045E-2</v>
          </cell>
          <cell r="O258">
            <v>4.8522239672961459E-2</v>
          </cell>
          <cell r="P258">
            <v>4.9824888027529587E-2</v>
          </cell>
          <cell r="Q258">
            <v>4.9065329908666938E-2</v>
          </cell>
          <cell r="R258">
            <v>4.8052380423926309E-2</v>
          </cell>
          <cell r="S258">
            <v>5.0733897670872136E-2</v>
          </cell>
          <cell r="T258">
            <v>4.6384503883404128E-2</v>
          </cell>
          <cell r="U258">
            <v>4.1690323627220374E-2</v>
          </cell>
          <cell r="V258">
            <v>4.5744208617667197E-2</v>
          </cell>
          <cell r="W258">
            <v>4.3480593948592938E-2</v>
          </cell>
          <cell r="X258">
            <v>4.1299387346836712E-2</v>
          </cell>
          <cell r="Y258">
            <v>4.1257523594469311E-2</v>
          </cell>
          <cell r="Z258">
            <v>4.2897111621438042E-2</v>
          </cell>
          <cell r="AA258">
            <v>4.05982905982906E-2</v>
          </cell>
          <cell r="AB258">
            <v>3.7784567715281665E-2</v>
          </cell>
          <cell r="AC258">
            <v>3.8202936664475128E-2</v>
          </cell>
          <cell r="AD258">
            <v>3.7203857118600143E-2</v>
          </cell>
          <cell r="AE258">
            <v>3.381097172405003E-2</v>
          </cell>
          <cell r="AF258">
            <v>3.3106369539167513E-2</v>
          </cell>
          <cell r="AG258">
            <v>3.106772097094954E-2</v>
          </cell>
          <cell r="AH258">
            <v>3.3709614636045153E-2</v>
          </cell>
          <cell r="AI258">
            <v>3.2377207875376048E-2</v>
          </cell>
          <cell r="AJ258">
            <v>3.4470529824810268E-2</v>
          </cell>
          <cell r="AK258">
            <v>3.1661942798247876E-2</v>
          </cell>
          <cell r="AL258">
            <v>3.4172379507038567E-2</v>
          </cell>
          <cell r="AM258">
            <v>3.079681317165802E-2</v>
          </cell>
          <cell r="AN258">
            <v>3.0672074533894204E-2</v>
          </cell>
          <cell r="AO258">
            <v>3.2039790118058589E-2</v>
          </cell>
          <cell r="AP258">
            <v>3.3464501468713631E-2</v>
          </cell>
          <cell r="AQ258">
            <v>3.3480106757958983E-2</v>
          </cell>
          <cell r="AR258">
            <v>2.431736218444101E-2</v>
          </cell>
          <cell r="AS258">
            <v>2.6481655133120466E-2</v>
          </cell>
          <cell r="AT258">
            <v>3.0143994619717295E-2</v>
          </cell>
          <cell r="AU258">
            <v>2.7019096755263223E-2</v>
          </cell>
          <cell r="AV258">
            <v>2.2873863777860791E-2</v>
          </cell>
          <cell r="AW258">
            <v>2.3789919053470315E-2</v>
          </cell>
          <cell r="AX258">
            <v>2.304437843190206E-2</v>
          </cell>
          <cell r="AY258">
            <v>2.1639883126369611E-2</v>
          </cell>
          <cell r="AZ258">
            <v>2.044037670778618E-2</v>
          </cell>
          <cell r="BA258">
            <v>1.7331491862322961E-2</v>
          </cell>
          <cell r="BB258">
            <v>1.6582492740858986E-2</v>
          </cell>
          <cell r="BC258">
            <v>1.5047898748339276E-2</v>
          </cell>
          <cell r="BD258">
            <v>8.3901492888209701E-3</v>
          </cell>
          <cell r="BE258">
            <v>1.2190749372534958E-2</v>
          </cell>
          <cell r="BF258">
            <v>1.6920833586487636E-2</v>
          </cell>
          <cell r="BG258">
            <v>1.692068429237947E-2</v>
          </cell>
          <cell r="BH258">
            <v>1.6556499842618824E-2</v>
          </cell>
          <cell r="BI258">
            <v>1.4552382172131147E-2</v>
          </cell>
          <cell r="BJ258">
            <v>1.3236418036652195E-2</v>
          </cell>
          <cell r="BK258">
            <v>1.2840826566316762E-2</v>
          </cell>
          <cell r="BL258">
            <v>1.4450963956412407E-2</v>
          </cell>
          <cell r="BM258">
            <v>1.1364218070130536E-2</v>
          </cell>
          <cell r="BN258">
            <v>6.3994727805622518E-3</v>
          </cell>
          <cell r="BO258">
            <v>2.1757203757097623E-3</v>
          </cell>
          <cell r="BP258">
            <v>3.2849613746299905E-3</v>
          </cell>
          <cell r="BQ258">
            <v>2.0836022348016889E-3</v>
          </cell>
          <cell r="BR258">
            <v>2.2604404091397141E-3</v>
          </cell>
          <cell r="BS258">
            <v>1.8844341890202866E-3</v>
          </cell>
          <cell r="BT258">
            <v>1.8848660959710987E-3</v>
          </cell>
        </row>
        <row r="259">
          <cell r="I259">
            <v>3.8661774729179053E-2</v>
          </cell>
          <cell r="J259">
            <v>4.2080284170885753E-2</v>
          </cell>
          <cell r="K259">
            <v>4.1602961897053092E-2</v>
          </cell>
          <cell r="L259">
            <v>4.2699766551213783E-2</v>
          </cell>
          <cell r="M259">
            <v>4.0298300735546043E-2</v>
          </cell>
          <cell r="N259">
            <v>3.8172516676414629E-2</v>
          </cell>
          <cell r="O259">
            <v>4.0834729809953937E-2</v>
          </cell>
          <cell r="P259">
            <v>3.7746358510289256E-2</v>
          </cell>
          <cell r="Q259">
            <v>3.7673916923387313E-2</v>
          </cell>
          <cell r="R259">
            <v>3.8207270478938439E-2</v>
          </cell>
          <cell r="S259">
            <v>3.8343417513290644E-2</v>
          </cell>
          <cell r="T259">
            <v>3.5848471518097315E-2</v>
          </cell>
          <cell r="U259">
            <v>3.5518622021988071E-2</v>
          </cell>
          <cell r="V259">
            <v>3.582794760482421E-2</v>
          </cell>
          <cell r="W259">
            <v>3.5431471302961308E-2</v>
          </cell>
          <cell r="X259">
            <v>3.5587021755438861E-2</v>
          </cell>
          <cell r="Y259">
            <v>3.4260680124989069E-2</v>
          </cell>
          <cell r="Z259">
            <v>3.5093961251091634E-2</v>
          </cell>
          <cell r="AA259">
            <v>3.5552268244575934E-2</v>
          </cell>
          <cell r="AB259">
            <v>2.9246460386452639E-2</v>
          </cell>
          <cell r="AC259">
            <v>2.9243918474687706E-2</v>
          </cell>
          <cell r="AD259">
            <v>2.9196493203571143E-2</v>
          </cell>
          <cell r="AE259">
            <v>2.8184913424248493E-2</v>
          </cell>
          <cell r="AF259">
            <v>2.8786935802996665E-2</v>
          </cell>
          <cell r="AG259">
            <v>3.0021028993367779E-2</v>
          </cell>
          <cell r="AH259">
            <v>2.8405994550408719E-2</v>
          </cell>
          <cell r="AI259">
            <v>3.0778701138811943E-2</v>
          </cell>
          <cell r="AJ259">
            <v>2.828974699320114E-2</v>
          </cell>
          <cell r="AK259">
            <v>3.2476165936614274E-2</v>
          </cell>
          <cell r="AL259">
            <v>2.8175205400596579E-2</v>
          </cell>
          <cell r="AM259">
            <v>2.9979949715158653E-2</v>
          </cell>
          <cell r="AN259">
            <v>2.976837258340416E-2</v>
          </cell>
          <cell r="AO259">
            <v>2.5021862702229995E-2</v>
          </cell>
          <cell r="AP259">
            <v>1.927617358532395E-2</v>
          </cell>
          <cell r="AQ259">
            <v>1.9414633047669456E-2</v>
          </cell>
          <cell r="AR259">
            <v>1.6039842005838915E-2</v>
          </cell>
          <cell r="AS259">
            <v>1.6463494249053377E-2</v>
          </cell>
          <cell r="AT259">
            <v>1.7185679801121692E-2</v>
          </cell>
          <cell r="AU259">
            <v>1.6321490573880725E-2</v>
          </cell>
          <cell r="AV259">
            <v>1.5253393101730793E-2</v>
          </cell>
          <cell r="AW259">
            <v>1.5530586133948138E-2</v>
          </cell>
          <cell r="AX259">
            <v>1.5122873345935728E-2</v>
          </cell>
          <cell r="AY259">
            <v>3.4305541062297821E-3</v>
          </cell>
          <cell r="AZ259">
            <v>1.1831807932086484E-2</v>
          </cell>
          <cell r="BA259">
            <v>2.7215858315054026E-3</v>
          </cell>
          <cell r="BB259">
            <v>3.0275090481236325E-3</v>
          </cell>
          <cell r="BC259">
            <v>2.9088874903852877E-3</v>
          </cell>
          <cell r="BD259">
            <v>2.5714117785353239E-3</v>
          </cell>
          <cell r="BE259">
            <v>2.8235926855503767E-3</v>
          </cell>
          <cell r="BF259">
            <v>3.0530408894829577E-3</v>
          </cell>
          <cell r="BG259">
            <v>3.0326594090202179E-3</v>
          </cell>
          <cell r="BH259">
            <v>3.0374567201762667E-3</v>
          </cell>
          <cell r="BI259">
            <v>2.9136782786885248E-3</v>
          </cell>
          <cell r="BJ259">
            <v>2.926972047416947E-3</v>
          </cell>
          <cell r="BK259">
            <v>2.8883607314979863E-3</v>
          </cell>
          <cell r="BL259">
            <v>2.9840737636211232E-3</v>
          </cell>
          <cell r="BM259">
            <v>2.8837129937718626E-3</v>
          </cell>
          <cell r="BN259">
            <v>2.5667262100900088E-3</v>
          </cell>
          <cell r="BO259">
            <v>2.3879857782180321E-3</v>
          </cell>
          <cell r="BP259">
            <v>2.4727456501335643E-3</v>
          </cell>
          <cell r="BQ259">
            <v>2.4155034757435512E-3</v>
          </cell>
          <cell r="BR259">
            <v>1.2809162318458379E-3</v>
          </cell>
          <cell r="BS259">
            <v>2.2882415152389191E-3</v>
          </cell>
          <cell r="BT259">
            <v>1.9437681614701955E-3</v>
          </cell>
        </row>
        <row r="260">
          <cell r="I260">
            <v>3.7407369810171558E-2</v>
          </cell>
          <cell r="J260">
            <v>3.7039493562674566E-2</v>
          </cell>
          <cell r="K260">
            <v>3.6986239769763465E-2</v>
          </cell>
          <cell r="L260">
            <v>3.7008498756465613E-2</v>
          </cell>
          <cell r="M260">
            <v>3.5705694103238879E-2</v>
          </cell>
          <cell r="N260">
            <v>3.6255006626144767E-2</v>
          </cell>
          <cell r="O260">
            <v>3.5521856424669165E-2</v>
          </cell>
          <cell r="P260">
            <v>3.6205067946497381E-2</v>
          </cell>
          <cell r="Q260">
            <v>3.6882415476181235E-2</v>
          </cell>
          <cell r="R260">
            <v>3.318959367122723E-2</v>
          </cell>
          <cell r="S260">
            <v>2.9560649811848264E-2</v>
          </cell>
          <cell r="T260">
            <v>2.8211470645503257E-2</v>
          </cell>
          <cell r="U260">
            <v>2.9442777191986375E-2</v>
          </cell>
          <cell r="V260">
            <v>2.8244039334000437E-2</v>
          </cell>
          <cell r="W260">
            <v>2.871620326717721E-2</v>
          </cell>
          <cell r="X260">
            <v>2.9468304576144036E-2</v>
          </cell>
          <cell r="Y260">
            <v>2.8591646723012461E-2</v>
          </cell>
          <cell r="Z260">
            <v>2.882718245625384E-2</v>
          </cell>
          <cell r="AA260">
            <v>2.9150230111768573E-2</v>
          </cell>
          <cell r="AB260">
            <v>3.0158798467960581E-2</v>
          </cell>
          <cell r="AC260">
            <v>3.0515012053473591E-2</v>
          </cell>
          <cell r="AD260">
            <v>3.0286781593787143E-2</v>
          </cell>
          <cell r="AE260">
            <v>1.8234619376217613E-2</v>
          </cell>
          <cell r="AF260">
            <v>1.7212711211020595E-2</v>
          </cell>
          <cell r="AG260">
            <v>1.7812794382118694E-2</v>
          </cell>
          <cell r="AH260">
            <v>1.8314519268197743E-2</v>
          </cell>
          <cell r="AI260">
            <v>1.6779356427287801E-2</v>
          </cell>
          <cell r="AJ260">
            <v>1.8785526835743162E-2</v>
          </cell>
          <cell r="AK260">
            <v>1.6542128317443956E-2</v>
          </cell>
          <cell r="AL260">
            <v>1.8975351928410697E-2</v>
          </cell>
          <cell r="AM260">
            <v>1.7960387426667938E-2</v>
          </cell>
          <cell r="AN260">
            <v>1.7858871878731804E-2</v>
          </cell>
          <cell r="AO260">
            <v>1.6976388281591606E-2</v>
          </cell>
          <cell r="AP260">
            <v>3.3032200853516597E-3</v>
          </cell>
          <cell r="AQ260">
            <v>2.8603925719884234E-3</v>
          </cell>
          <cell r="AR260">
            <v>3.3545137100005726E-3</v>
          </cell>
          <cell r="AS260">
            <v>3.2998207651311028E-3</v>
          </cell>
          <cell r="AT260">
            <v>2.9063134254866873E-3</v>
          </cell>
          <cell r="AU260">
            <v>3.2642981147761449E-3</v>
          </cell>
          <cell r="AV260">
            <v>3.150292616112564E-3</v>
          </cell>
          <cell r="AW260">
            <v>3.1289190661380017E-3</v>
          </cell>
          <cell r="AX260">
            <v>3.0091431657729255E-3</v>
          </cell>
          <cell r="AY260">
            <v>2.4261713450902641E-3</v>
          </cell>
          <cell r="AZ260">
            <v>2.825308396339037E-3</v>
          </cell>
          <cell r="BA260">
            <v>5.5514934871503233E-4</v>
          </cell>
          <cell r="BB260">
            <v>1.3761404764198328E-4</v>
          </cell>
          <cell r="BC260">
            <v>8.3910216068806376E-5</v>
          </cell>
          <cell r="BD260">
            <v>1.0285647114141296E-4</v>
          </cell>
          <cell r="BE260">
            <v>8.9637863033345292E-5</v>
          </cell>
          <cell r="BF260">
            <v>1.5189258156631631E-4</v>
          </cell>
          <cell r="BG260">
            <v>1.7107309486780715E-4</v>
          </cell>
          <cell r="BH260">
            <v>1.8885741265344664E-4</v>
          </cell>
          <cell r="BI260">
            <v>1.4408299180327869E-4</v>
          </cell>
          <cell r="BJ260">
            <v>9.7565734913898243E-5</v>
          </cell>
          <cell r="BK260">
            <v>6.6019673862811111E-5</v>
          </cell>
          <cell r="BL260">
            <v>1.173512154233026E-4</v>
          </cell>
          <cell r="BM260">
            <v>6.8253561982765972E-5</v>
          </cell>
          <cell r="BN260">
            <v>5.202823398831099E-5</v>
          </cell>
          <cell r="BO260">
            <v>3.5377567084711583E-5</v>
          </cell>
          <cell r="BP260">
            <v>9.0246191610714033E-5</v>
          </cell>
          <cell r="BQ260">
            <v>7.3755831320413768E-5</v>
          </cell>
          <cell r="BR260">
            <v>7.5348013637990474E-5</v>
          </cell>
          <cell r="BS260">
            <v>7.6915681184501497E-5</v>
          </cell>
          <cell r="BT260">
            <v>7.8536087332129113E-5</v>
          </cell>
        </row>
        <row r="261">
          <cell r="I261">
            <v>8.1587076003886483E-2</v>
          </cell>
          <cell r="J261">
            <v>9.2230255061056948E-2</v>
          </cell>
          <cell r="K261">
            <v>9.1292682195641101E-2</v>
          </cell>
          <cell r="L261">
            <v>9.4249225651901927E-2</v>
          </cell>
          <cell r="M261">
            <v>8.6581569796686034E-2</v>
          </cell>
          <cell r="N261">
            <v>8.2312265401159393E-2</v>
          </cell>
          <cell r="O261">
            <v>8.8327459364409014E-2</v>
          </cell>
          <cell r="P261">
            <v>8.2123318505405968E-2</v>
          </cell>
          <cell r="Q261">
            <v>7.3578595317725759E-2</v>
          </cell>
          <cell r="R261">
            <v>6.5174310763035662E-2</v>
          </cell>
          <cell r="S261">
            <v>5.6826766261181438E-2</v>
          </cell>
          <cell r="T261">
            <v>5.0055168136615057E-2</v>
          </cell>
          <cell r="U261">
            <v>4.2280211474793356E-2</v>
          </cell>
          <cell r="V261">
            <v>5.0770052590792474E-2</v>
          </cell>
          <cell r="W261">
            <v>4.7512821102499825E-2</v>
          </cell>
          <cell r="X261">
            <v>4.1057139284821208E-2</v>
          </cell>
          <cell r="Y261">
            <v>3.6009890992359128E-2</v>
          </cell>
          <cell r="Z261">
            <v>4.725555519617039E-2</v>
          </cell>
          <cell r="AA261">
            <v>3.9521696252465481E-2</v>
          </cell>
          <cell r="AB261">
            <v>2.2782631148599217E-2</v>
          </cell>
          <cell r="AC261">
            <v>2.4212141135218058E-2</v>
          </cell>
          <cell r="AD261">
            <v>2.3039044835875849E-2</v>
          </cell>
          <cell r="AE261">
            <v>1.4156182291571838E-2</v>
          </cell>
          <cell r="AF261">
            <v>1.3088348675838109E-2</v>
          </cell>
          <cell r="AG261">
            <v>3.8727603170525156E-3</v>
          </cell>
          <cell r="AH261">
            <v>1.3964577656675749E-2</v>
          </cell>
          <cell r="AI261">
            <v>1.1199475769219314E-2</v>
          </cell>
          <cell r="AJ261">
            <v>1.4985865258934271E-2</v>
          </cell>
          <cell r="AK261">
            <v>9.0389074980675079E-3</v>
          </cell>
          <cell r="AL261">
            <v>1.5029567219634728E-2</v>
          </cell>
          <cell r="AM261">
            <v>3.9570138866787605E-3</v>
          </cell>
          <cell r="AN261">
            <v>3.9590752116706648E-3</v>
          </cell>
          <cell r="AO261">
            <v>3.6510712724092697E-3</v>
          </cell>
          <cell r="AP261">
            <v>3.015019675220307E-3</v>
          </cell>
          <cell r="AQ261">
            <v>2.9504836766179798E-3</v>
          </cell>
          <cell r="AR261">
            <v>2.289770450512336E-4</v>
          </cell>
          <cell r="AS261">
            <v>2.2552731848018328E-4</v>
          </cell>
          <cell r="AT261">
            <v>7.3258313617639642E-4</v>
          </cell>
          <cell r="AU261">
            <v>2.4451671271731422E-4</v>
          </cell>
          <cell r="AV261">
            <v>1.8677624206200972E-4</v>
          </cell>
          <cell r="AW261">
            <v>1.7734763937624301E-4</v>
          </cell>
          <cell r="AX261">
            <v>1.8003420649923484E-4</v>
          </cell>
          <cell r="AY261">
            <v>1.4348325159135969E-4</v>
          </cell>
          <cell r="AZ261">
            <v>1.4590794535084228E-4</v>
          </cell>
          <cell r="BA261">
            <v>1.0832182413951851E-4</v>
          </cell>
          <cell r="BB261">
            <v>1.1009123811358663E-4</v>
          </cell>
          <cell r="BC261">
            <v>1.1188028809174183E-4</v>
          </cell>
          <cell r="BD261">
            <v>7.3468907958152113E-5</v>
          </cell>
          <cell r="BE261">
            <v>8.9637863033345292E-5</v>
          </cell>
          <cell r="BF261">
            <v>1.3670332340968468E-4</v>
          </cell>
          <cell r="BG261">
            <v>1.3996889580093313E-4</v>
          </cell>
          <cell r="BH261">
            <v>1.2590494176896444E-4</v>
          </cell>
          <cell r="BI261">
            <v>9.6055327868852457E-5</v>
          </cell>
          <cell r="BJ261">
            <v>9.7565734913898243E-5</v>
          </cell>
          <cell r="BK261">
            <v>9.9029510794216674E-5</v>
          </cell>
          <cell r="BL261">
            <v>1.173512154233026E-4</v>
          </cell>
          <cell r="BM261">
            <v>1.0238034297414896E-4</v>
          </cell>
          <cell r="BN261">
            <v>8.6713723313851652E-5</v>
          </cell>
          <cell r="BO261">
            <v>8.8443917711778959E-5</v>
          </cell>
          <cell r="BP261">
            <v>9.0246191610714033E-5</v>
          </cell>
          <cell r="BQ261">
            <v>9.2194789150517209E-5</v>
          </cell>
          <cell r="BR261">
            <v>9.4185017047488089E-5</v>
          </cell>
          <cell r="BS261">
            <v>9.6144601480626868E-5</v>
          </cell>
          <cell r="BT261">
            <v>9.8170109165161398E-5</v>
          </cell>
        </row>
        <row r="262">
          <cell r="I262">
            <v>3.1178850588047625E-4</v>
          </cell>
          <cell r="J262">
            <v>4.5691376858054581E-4</v>
          </cell>
          <cell r="K262">
            <v>5.0963815690859492E-4</v>
          </cell>
          <cell r="L262">
            <v>6.1032362410167991E-4</v>
          </cell>
          <cell r="M262">
            <v>6.415069581635405E-4</v>
          </cell>
          <cell r="N262">
            <v>6.5150920626929536E-4</v>
          </cell>
          <cell r="O262">
            <v>5.4105641264569067E-4</v>
          </cell>
          <cell r="P262">
            <v>4.883296835776253E-4</v>
          </cell>
          <cell r="Q262">
            <v>1.9089152550264222E-3</v>
          </cell>
          <cell r="R262">
            <v>6.7377966612235834E-4</v>
          </cell>
          <cell r="S262">
            <v>6.0716882823476251E-4</v>
          </cell>
          <cell r="T262">
            <v>6.9230602811050932E-4</v>
          </cell>
          <cell r="U262">
            <v>7.5210700565554972E-4</v>
          </cell>
          <cell r="V262">
            <v>6.0189748181141043E-4</v>
          </cell>
          <cell r="W262">
            <v>4.9827902092005303E-4</v>
          </cell>
          <cell r="X262">
            <v>6.7204301075268823E-4</v>
          </cell>
          <cell r="Y262">
            <v>6.28125720555613E-4</v>
          </cell>
          <cell r="Z262">
            <v>6.5497946113788534E-4</v>
          </cell>
          <cell r="AA262">
            <v>6.6568047337278106E-4</v>
          </cell>
          <cell r="AB262">
            <v>5.5945259715109528E-4</v>
          </cell>
          <cell r="AC262">
            <v>6.6622835853605083E-4</v>
          </cell>
          <cell r="AD262">
            <v>5.5408098519173883E-4</v>
          </cell>
          <cell r="AE262">
            <v>5.7353021502831237E-4</v>
          </cell>
          <cell r="AF262">
            <v>6.9668286067271702E-4</v>
          </cell>
          <cell r="AG262">
            <v>6.0898442332029724E-4</v>
          </cell>
          <cell r="AH262">
            <v>6.6173608407940837E-4</v>
          </cell>
          <cell r="AI262">
            <v>7.5457460856442177E-4</v>
          </cell>
          <cell r="AJ262">
            <v>5.7754855967495167E-4</v>
          </cell>
          <cell r="AK262">
            <v>5.977840762690028E-4</v>
          </cell>
          <cell r="AL262">
            <v>5.6517871160186299E-4</v>
          </cell>
          <cell r="AM262">
            <v>7.4260314227215347E-4</v>
          </cell>
          <cell r="AN262">
            <v>7.9611838495551414E-4</v>
          </cell>
          <cell r="AO262">
            <v>5.4656755574989063E-4</v>
          </cell>
          <cell r="AP262">
            <v>6.8724713185168765E-4</v>
          </cell>
          <cell r="AQ262">
            <v>1.0135249270825121E-3</v>
          </cell>
          <cell r="AR262">
            <v>1.8318163604098689E-4</v>
          </cell>
          <cell r="AS262">
            <v>9.0210927392073311E-4</v>
          </cell>
          <cell r="AT262">
            <v>7.7581755077041322E-3</v>
          </cell>
          <cell r="AU262">
            <v>2.4451671271731424E-5</v>
          </cell>
          <cell r="AV262">
            <v>2.4903498941601293E-5</v>
          </cell>
          <cell r="AW262">
            <v>2.5335377053749003E-5</v>
          </cell>
          <cell r="AX262">
            <v>2.5719172357033552E-5</v>
          </cell>
          <cell r="AY262">
            <v>2.6087863925701763E-5</v>
          </cell>
          <cell r="AZ262">
            <v>2.652871733651678E-5</v>
          </cell>
          <cell r="BA262">
            <v>2.7080456034879626E-5</v>
          </cell>
          <cell r="BB262">
            <v>2.7522809528396657E-5</v>
          </cell>
          <cell r="BC262">
            <v>1.3985036011467729E-5</v>
          </cell>
          <cell r="BD262">
            <v>1.4693781591630423E-5</v>
          </cell>
          <cell r="BE262">
            <v>1.4939643838890881E-5</v>
          </cell>
          <cell r="BF262">
            <v>1.5189258156631631E-5</v>
          </cell>
          <cell r="BG262">
            <v>1.5552099533437014E-5</v>
          </cell>
          <cell r="BH262">
            <v>1.5738117721120555E-5</v>
          </cell>
          <cell r="BI262">
            <v>1.6009221311475411E-5</v>
          </cell>
          <cell r="BJ262">
            <v>1.626095581898304E-5</v>
          </cell>
          <cell r="BK262">
            <v>1.6504918465702778E-5</v>
          </cell>
          <cell r="BL262">
            <v>1.6764459346186085E-5</v>
          </cell>
          <cell r="BM262">
            <v>1.7063390495691493E-5</v>
          </cell>
          <cell r="BN262">
            <v>1.7342744662770331E-5</v>
          </cell>
          <cell r="BO262">
            <v>1.7688783542355792E-5</v>
          </cell>
          <cell r="BP262">
            <v>1.8049238322142805E-5</v>
          </cell>
          <cell r="BQ262">
            <v>1.8438957830103442E-5</v>
          </cell>
          <cell r="BR262">
            <v>1.8837003409497619E-5</v>
          </cell>
          <cell r="BS262">
            <v>1.9228920296125374E-5</v>
          </cell>
          <cell r="BT262">
            <v>1.9634021833032278E-5</v>
          </cell>
        </row>
        <row r="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row>
        <row r="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v>1</v>
          </cell>
          <cell r="BD264">
            <v>1.0000000000000002</v>
          </cell>
          <cell r="BE264">
            <v>1</v>
          </cell>
          <cell r="BF264">
            <v>0.99999999999999989</v>
          </cell>
          <cell r="BG264">
            <v>1</v>
          </cell>
          <cell r="BH264">
            <v>1</v>
          </cell>
          <cell r="BI264">
            <v>0.99999999999999989</v>
          </cell>
          <cell r="BJ264">
            <v>1.0000000000000002</v>
          </cell>
          <cell r="BK264">
            <v>1</v>
          </cell>
          <cell r="BL264">
            <v>1</v>
          </cell>
          <cell r="BM264">
            <v>1</v>
          </cell>
          <cell r="BN264">
            <v>1</v>
          </cell>
          <cell r="BO264">
            <v>1</v>
          </cell>
          <cell r="BP264">
            <v>1</v>
          </cell>
          <cell r="BQ264">
            <v>1</v>
          </cell>
          <cell r="BR264">
            <v>0.99999999999999989</v>
          </cell>
          <cell r="BS264">
            <v>1</v>
          </cell>
          <cell r="BT264">
            <v>1</v>
          </cell>
        </row>
        <row r="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row>
        <row r="268">
          <cell r="I268">
            <v>864884092.01999998</v>
          </cell>
          <cell r="J268">
            <v>826417786.71000004</v>
          </cell>
          <cell r="K268">
            <v>819481824.75</v>
          </cell>
          <cell r="L268">
            <v>800250826.14999998</v>
          </cell>
          <cell r="M268">
            <v>864307746.38</v>
          </cell>
          <cell r="N268">
            <v>865897606.42999995</v>
          </cell>
          <cell r="O268">
            <v>841478303.96000004</v>
          </cell>
          <cell r="P268">
            <v>847895033.63999999</v>
          </cell>
          <cell r="Q268">
            <v>858175459.22000003</v>
          </cell>
          <cell r="R268">
            <v>873703960.90999997</v>
          </cell>
          <cell r="S268">
            <v>970602073.41999996</v>
          </cell>
          <cell r="T268">
            <v>980411058.53999996</v>
          </cell>
          <cell r="U268">
            <v>985789247.67999995</v>
          </cell>
          <cell r="V268">
            <v>951152906.37</v>
          </cell>
          <cell r="W268">
            <v>945523863.15999997</v>
          </cell>
          <cell r="X268">
            <v>948574765.54999995</v>
          </cell>
          <cell r="Y268">
            <v>960909453.51999998</v>
          </cell>
          <cell r="Z268">
            <v>908478172.75999999</v>
          </cell>
          <cell r="AA268">
            <v>919691038.63999999</v>
          </cell>
          <cell r="AB268">
            <v>955120136.16999996</v>
          </cell>
          <cell r="AC268">
            <v>935285491</v>
          </cell>
          <cell r="AD268">
            <v>929772799.84000003</v>
          </cell>
          <cell r="AE268">
            <v>991556400</v>
          </cell>
          <cell r="AF268">
            <v>981159548.88999999</v>
          </cell>
          <cell r="AG268">
            <v>997119295.85000002</v>
          </cell>
          <cell r="AH268">
            <v>943862367.13999999</v>
          </cell>
          <cell r="AI268">
            <v>941347279.42999995</v>
          </cell>
          <cell r="AJ268">
            <v>913103829.48000002</v>
          </cell>
          <cell r="AK268">
            <v>920944014.28999996</v>
          </cell>
          <cell r="AL268">
            <v>892411661.54999995</v>
          </cell>
          <cell r="AM268">
            <v>923001079.07000005</v>
          </cell>
          <cell r="AN268">
            <v>913173435.38</v>
          </cell>
          <cell r="AO268">
            <v>914959826.92999995</v>
          </cell>
          <cell r="AP268">
            <v>969854156.99000001</v>
          </cell>
          <cell r="AQ268">
            <v>957247652.48000002</v>
          </cell>
          <cell r="AR268">
            <v>993780341.98000002</v>
          </cell>
          <cell r="AS268">
            <v>955652618.12</v>
          </cell>
          <cell r="AT268">
            <v>930347007.75</v>
          </cell>
          <cell r="AU268">
            <v>931757310.78999996</v>
          </cell>
          <cell r="AV268">
            <v>930469892.96000004</v>
          </cell>
          <cell r="AW268">
            <v>916308468.26999998</v>
          </cell>
          <cell r="AX268">
            <v>909438369.20000005</v>
          </cell>
          <cell r="AY268">
            <v>946151953.87</v>
          </cell>
          <cell r="AZ268">
            <v>900569458.91999996</v>
          </cell>
          <cell r="BA268">
            <v>933642219.45000005</v>
          </cell>
          <cell r="BB268">
            <v>929169608.25999999</v>
          </cell>
          <cell r="BC268">
            <v>933699082.09000003</v>
          </cell>
          <cell r="BD268">
            <v>925728619.25999999</v>
          </cell>
          <cell r="BE268">
            <v>891469844.38</v>
          </cell>
          <cell r="BF268">
            <v>843708785.03999996</v>
          </cell>
          <cell r="BG268">
            <v>824255800.01999998</v>
          </cell>
          <cell r="BH268">
            <v>817981079.03999996</v>
          </cell>
          <cell r="BI268">
            <v>825677349.09000003</v>
          </cell>
          <cell r="BJ268">
            <v>819821678.07000005</v>
          </cell>
          <cell r="BK268">
            <v>811432766.25</v>
          </cell>
          <cell r="BL268">
            <v>787165152.54999995</v>
          </cell>
          <cell r="BM268">
            <v>794284929.05999994</v>
          </cell>
          <cell r="BN268">
            <v>803829123.70000005</v>
          </cell>
          <cell r="BO268">
            <v>801286445.48000002</v>
          </cell>
          <cell r="BP268">
            <v>784624193.75</v>
          </cell>
          <cell r="BQ268">
            <v>772562096.40999997</v>
          </cell>
          <cell r="BR268">
            <v>762648108.63999999</v>
          </cell>
          <cell r="BS268">
            <v>742969613.75999999</v>
          </cell>
          <cell r="BT268">
            <v>729784171.55999994</v>
          </cell>
        </row>
        <row r="269">
          <cell r="I269">
            <v>2657565315.21</v>
          </cell>
          <cell r="J269">
            <v>2535073636.4000001</v>
          </cell>
          <cell r="K269">
            <v>2492667752.5500002</v>
          </cell>
          <cell r="L269">
            <v>2429481034.1599998</v>
          </cell>
          <cell r="M269">
            <v>2634163729.1900001</v>
          </cell>
          <cell r="N269">
            <v>2617676686.9400001</v>
          </cell>
          <cell r="O269">
            <v>2536505386.73</v>
          </cell>
          <cell r="P269">
            <v>2533713033.8000002</v>
          </cell>
          <cell r="Q269">
            <v>2545388568.1399999</v>
          </cell>
          <cell r="R269">
            <v>2580953224.1100001</v>
          </cell>
          <cell r="S269">
            <v>3124420843.1999998</v>
          </cell>
          <cell r="T269">
            <v>3125668013.6399999</v>
          </cell>
          <cell r="U269">
            <v>3096703316.1599998</v>
          </cell>
          <cell r="V269">
            <v>2964935933.9299998</v>
          </cell>
          <cell r="W269">
            <v>2923697439.5599999</v>
          </cell>
          <cell r="X269">
            <v>2906407005.0599999</v>
          </cell>
          <cell r="Y269">
            <v>2909253261.4400001</v>
          </cell>
          <cell r="Z269">
            <v>2764161426.6799998</v>
          </cell>
          <cell r="AA269">
            <v>2773756170.7600002</v>
          </cell>
          <cell r="AB269">
            <v>2811065529.71</v>
          </cell>
          <cell r="AC269">
            <v>2738629628.8099999</v>
          </cell>
          <cell r="AD269">
            <v>2691188694.3200002</v>
          </cell>
          <cell r="AE269">
            <v>2832122246</v>
          </cell>
          <cell r="AF269">
            <v>2780120778.0300002</v>
          </cell>
          <cell r="AG269">
            <v>2785910031.3699999</v>
          </cell>
          <cell r="AH269">
            <v>2616218241.7600002</v>
          </cell>
          <cell r="AI269">
            <v>2570108924.5799999</v>
          </cell>
          <cell r="AJ269">
            <v>2475632992.1399999</v>
          </cell>
          <cell r="AK269">
            <v>2467163833.27</v>
          </cell>
          <cell r="AL269">
            <v>2374900853.52</v>
          </cell>
          <cell r="AM269">
            <v>2431189578.1700001</v>
          </cell>
          <cell r="AN269">
            <v>2396036322.48</v>
          </cell>
          <cell r="AO269">
            <v>2384217782.9200001</v>
          </cell>
          <cell r="AP269">
            <v>2497722156.1999998</v>
          </cell>
          <cell r="AQ269">
            <v>2456767536.7600002</v>
          </cell>
          <cell r="AR269">
            <v>2520464338.4000001</v>
          </cell>
          <cell r="AS269">
            <v>2405418560.8200002</v>
          </cell>
          <cell r="AT269">
            <v>2330044230.8200002</v>
          </cell>
          <cell r="AU269">
            <v>2302330089.3099999</v>
          </cell>
          <cell r="AV269">
            <v>2285588222.75</v>
          </cell>
          <cell r="AW269">
            <v>2236720055.1300001</v>
          </cell>
          <cell r="AX269">
            <v>2206586513.3099999</v>
          </cell>
          <cell r="AY269">
            <v>2283769196.4899998</v>
          </cell>
          <cell r="AZ269">
            <v>2179496766.9899998</v>
          </cell>
          <cell r="BA269">
            <v>2242583974.0500002</v>
          </cell>
          <cell r="BB269">
            <v>2220942707.9899998</v>
          </cell>
          <cell r="BC269">
            <v>2212597342.3699999</v>
          </cell>
          <cell r="BD269">
            <v>2258409557.5300002</v>
          </cell>
          <cell r="BE269">
            <v>2174729012.9299998</v>
          </cell>
          <cell r="BF269">
            <v>2045344061.54</v>
          </cell>
          <cell r="BG269">
            <v>1993030466.6600001</v>
          </cell>
          <cell r="BH269">
            <v>1976171919.25</v>
          </cell>
          <cell r="BI269">
            <v>1991689960.6099999</v>
          </cell>
          <cell r="BJ269">
            <v>1966910842.03</v>
          </cell>
          <cell r="BK269">
            <v>1938431522.0999999</v>
          </cell>
          <cell r="BL269">
            <v>1883390537.5799999</v>
          </cell>
          <cell r="BM269">
            <v>1881348934.48</v>
          </cell>
          <cell r="BN269">
            <v>1892284829.5999999</v>
          </cell>
          <cell r="BO269">
            <v>1859358404.1500001</v>
          </cell>
          <cell r="BP269">
            <v>1809174476.74</v>
          </cell>
          <cell r="BQ269">
            <v>1765741402.5699999</v>
          </cell>
          <cell r="BR269">
            <v>1745752503.7</v>
          </cell>
          <cell r="BS269">
            <v>1692870304.9300001</v>
          </cell>
          <cell r="BT269">
            <v>1657045301.3399999</v>
          </cell>
        </row>
        <row r="270">
          <cell r="I270">
            <v>4639990097.0500002</v>
          </cell>
          <cell r="J270">
            <v>4386818643.4899998</v>
          </cell>
          <cell r="K270">
            <v>4303275049.0799999</v>
          </cell>
          <cell r="L270">
            <v>4159309775.8800001</v>
          </cell>
          <cell r="M270">
            <v>4523274418.1999998</v>
          </cell>
          <cell r="N270">
            <v>4458585188.1599998</v>
          </cell>
          <cell r="O270">
            <v>4299218355.3199997</v>
          </cell>
          <cell r="P270">
            <v>4255302725.6500001</v>
          </cell>
          <cell r="Q270">
            <v>4299177023.8699999</v>
          </cell>
          <cell r="R270">
            <v>4333123948.6099997</v>
          </cell>
          <cell r="S270">
            <v>5239842022.96</v>
          </cell>
          <cell r="T270">
            <v>5195820274.3100004</v>
          </cell>
          <cell r="U270">
            <v>5112652875.8400002</v>
          </cell>
          <cell r="V270">
            <v>4875604522.9200001</v>
          </cell>
          <cell r="W270">
            <v>4769707989.3199997</v>
          </cell>
          <cell r="X270">
            <v>4707704776.0500002</v>
          </cell>
          <cell r="Y270">
            <v>4650852044.2299995</v>
          </cell>
          <cell r="Z270">
            <v>4407219630.5600004</v>
          </cell>
          <cell r="AA270">
            <v>4382281679.3100004</v>
          </cell>
          <cell r="AB270">
            <v>4360046339.0299997</v>
          </cell>
          <cell r="AC270">
            <v>4225690544.6300001</v>
          </cell>
          <cell r="AD270">
            <v>4138655572.6999998</v>
          </cell>
          <cell r="AE270">
            <v>4354956502</v>
          </cell>
          <cell r="AF270">
            <v>4235053662.8200002</v>
          </cell>
          <cell r="AG270">
            <v>4161970523.5599999</v>
          </cell>
          <cell r="AH270">
            <v>3958354106.6300001</v>
          </cell>
          <cell r="AI270">
            <v>3866225436.8200002</v>
          </cell>
          <cell r="AJ270">
            <v>3740840180.9000001</v>
          </cell>
          <cell r="AK270">
            <v>3686436931.1599998</v>
          </cell>
          <cell r="AL270">
            <v>3586679025.1199999</v>
          </cell>
          <cell r="AM270">
            <v>3608201920.5300002</v>
          </cell>
          <cell r="AN270">
            <v>3541760235.48</v>
          </cell>
          <cell r="AO270">
            <v>3485422615.0900002</v>
          </cell>
          <cell r="AP270">
            <v>3506248981.29</v>
          </cell>
          <cell r="AQ270">
            <v>3436146986.23</v>
          </cell>
          <cell r="AR270">
            <v>3422242749.8200002</v>
          </cell>
          <cell r="AS270">
            <v>3256729899.48</v>
          </cell>
          <cell r="AT270">
            <v>3141341034.0100002</v>
          </cell>
          <cell r="AU270">
            <v>3078025069.9200001</v>
          </cell>
          <cell r="AV270">
            <v>3019010477.29</v>
          </cell>
          <cell r="AW270">
            <v>2936903876.54</v>
          </cell>
          <cell r="AX270">
            <v>2883243027.4499998</v>
          </cell>
          <cell r="AY270">
            <v>2881620148.2399998</v>
          </cell>
          <cell r="AZ270">
            <v>2811498082.3000002</v>
          </cell>
          <cell r="BA270">
            <v>2744773448.02</v>
          </cell>
          <cell r="BB270">
            <v>2691574691.0500002</v>
          </cell>
          <cell r="BC270">
            <v>2641832022.3600001</v>
          </cell>
          <cell r="BD270">
            <v>2654383465</v>
          </cell>
          <cell r="BE270">
            <v>2604363779.5500002</v>
          </cell>
          <cell r="BF270">
            <v>2494285496.6399999</v>
          </cell>
          <cell r="BG270">
            <v>2429936217.0500002</v>
          </cell>
          <cell r="BH270">
            <v>2381075981.1199999</v>
          </cell>
          <cell r="BI270">
            <v>2364862040.6999998</v>
          </cell>
          <cell r="BJ270">
            <v>2330088872.2399998</v>
          </cell>
          <cell r="BK270">
            <v>2291936691.3899999</v>
          </cell>
          <cell r="BL270">
            <v>2215615061.96</v>
          </cell>
          <cell r="BM270">
            <v>2204871968</v>
          </cell>
          <cell r="BN270">
            <v>2147522567.0999999</v>
          </cell>
          <cell r="BO270">
            <v>2117509626.02</v>
          </cell>
          <cell r="BP270">
            <v>2061998224.22</v>
          </cell>
          <cell r="BQ270">
            <v>2024242441.8499999</v>
          </cell>
          <cell r="BR270">
            <v>1987920989.6099999</v>
          </cell>
          <cell r="BS270">
            <v>1920393029.29</v>
          </cell>
          <cell r="BT270">
            <v>1882100141.48</v>
          </cell>
        </row>
        <row r="271">
          <cell r="I271">
            <v>1182804073.8800001</v>
          </cell>
          <cell r="J271">
            <v>1174996674.05</v>
          </cell>
          <cell r="K271">
            <v>1144341426.8800001</v>
          </cell>
          <cell r="L271">
            <v>1121474905.1700001</v>
          </cell>
          <cell r="M271">
            <v>1172775955.9400001</v>
          </cell>
          <cell r="N271">
            <v>1158769352.2</v>
          </cell>
          <cell r="O271">
            <v>1119901527.95</v>
          </cell>
          <cell r="P271">
            <v>1106924638.77</v>
          </cell>
          <cell r="Q271">
            <v>995700175.26999998</v>
          </cell>
          <cell r="R271">
            <v>931769382.41999996</v>
          </cell>
          <cell r="S271">
            <v>1042148919.3200001</v>
          </cell>
          <cell r="T271">
            <v>1118966914.95</v>
          </cell>
          <cell r="U271">
            <v>1194758212.25</v>
          </cell>
          <cell r="V271">
            <v>1081543910.8499999</v>
          </cell>
          <cell r="W271">
            <v>1116851746.02</v>
          </cell>
          <cell r="X271">
            <v>1118094571.6099999</v>
          </cell>
          <cell r="Y271">
            <v>1089212843.1900001</v>
          </cell>
          <cell r="Z271">
            <v>1053663514.97</v>
          </cell>
          <cell r="AA271">
            <v>1047732582.5599999</v>
          </cell>
          <cell r="AB271">
            <v>942248334.20000005</v>
          </cell>
          <cell r="AC271">
            <v>926027865.32000005</v>
          </cell>
          <cell r="AD271">
            <v>889264820.32000005</v>
          </cell>
          <cell r="AE271">
            <v>720150605</v>
          </cell>
          <cell r="AF271">
            <v>712279089.13999999</v>
          </cell>
          <cell r="AG271">
            <v>673305159.5</v>
          </cell>
          <cell r="AH271">
            <v>656690757.03999996</v>
          </cell>
          <cell r="AI271">
            <v>652505331.59000003</v>
          </cell>
          <cell r="AJ271">
            <v>617068995.50999999</v>
          </cell>
          <cell r="AK271">
            <v>622160072.13</v>
          </cell>
          <cell r="AL271">
            <v>586313908.01999998</v>
          </cell>
          <cell r="AM271">
            <v>578447193.15999997</v>
          </cell>
          <cell r="AN271">
            <v>567446842.75</v>
          </cell>
          <cell r="AO271">
            <v>566897409.47000003</v>
          </cell>
          <cell r="AP271">
            <v>547408960.72000003</v>
          </cell>
          <cell r="AQ271">
            <v>537378322.79999995</v>
          </cell>
          <cell r="AR271">
            <v>541698399.98000002</v>
          </cell>
          <cell r="AS271">
            <v>497454022.35000002</v>
          </cell>
          <cell r="AT271">
            <v>461227993.77999997</v>
          </cell>
          <cell r="AU271">
            <v>465729079.49000001</v>
          </cell>
          <cell r="AV271">
            <v>474247924.75999999</v>
          </cell>
          <cell r="AW271">
            <v>465834156.07999998</v>
          </cell>
          <cell r="AX271">
            <v>455602451.61000001</v>
          </cell>
          <cell r="AY271">
            <v>440075966.33999997</v>
          </cell>
          <cell r="AZ271">
            <v>420093279.81</v>
          </cell>
          <cell r="BA271">
            <v>440149934.24000001</v>
          </cell>
          <cell r="BB271">
            <v>411347739.89999998</v>
          </cell>
          <cell r="BC271">
            <v>363276545.75</v>
          </cell>
          <cell r="BD271">
            <v>282319399.06999999</v>
          </cell>
          <cell r="BE271">
            <v>274618999.47000003</v>
          </cell>
          <cell r="BF271">
            <v>387453783.00999999</v>
          </cell>
          <cell r="BG271">
            <v>377311978.56999999</v>
          </cell>
          <cell r="BH271">
            <v>368429195.44999999</v>
          </cell>
          <cell r="BI271">
            <v>278517221.07999998</v>
          </cell>
          <cell r="BJ271">
            <v>259516515.94999999</v>
          </cell>
          <cell r="BK271">
            <v>253119749.06</v>
          </cell>
          <cell r="BL271">
            <v>297083409.42000002</v>
          </cell>
          <cell r="BM271">
            <v>232726176.88999999</v>
          </cell>
          <cell r="BN271">
            <v>232486971.03999999</v>
          </cell>
          <cell r="BO271">
            <v>235959884.86000001</v>
          </cell>
          <cell r="BP271">
            <v>239307649.28999999</v>
          </cell>
          <cell r="BQ271">
            <v>226915193.81999999</v>
          </cell>
          <cell r="BR271">
            <v>178956566.81999999</v>
          </cell>
          <cell r="BS271">
            <v>204800389.53999999</v>
          </cell>
          <cell r="BT271">
            <v>188495411.63</v>
          </cell>
        </row>
        <row r="272">
          <cell r="I272">
            <v>1088436290.95</v>
          </cell>
          <cell r="J272">
            <v>1000034304.02</v>
          </cell>
          <cell r="K272">
            <v>989734664.82000005</v>
          </cell>
          <cell r="L272">
            <v>943881790.44000006</v>
          </cell>
          <cell r="M272">
            <v>1058992875.05</v>
          </cell>
          <cell r="N272">
            <v>1072413690.27</v>
          </cell>
          <cell r="O272">
            <v>999782069.20000005</v>
          </cell>
          <cell r="P272">
            <v>1031491058.52</v>
          </cell>
          <cell r="Q272">
            <v>1002190966.21</v>
          </cell>
          <cell r="R272">
            <v>969999951.35000002</v>
          </cell>
          <cell r="S272">
            <v>1135522614.8399999</v>
          </cell>
          <cell r="T272">
            <v>1007536964.02</v>
          </cell>
          <cell r="U272">
            <v>879744729.75999999</v>
          </cell>
          <cell r="V272">
            <v>952978014.01999998</v>
          </cell>
          <cell r="W272">
            <v>877419260.51999998</v>
          </cell>
          <cell r="X272">
            <v>826099156.11000001</v>
          </cell>
          <cell r="Y272">
            <v>822387235.92999995</v>
          </cell>
          <cell r="Z272">
            <v>819259773.73000002</v>
          </cell>
          <cell r="AA272">
            <v>774155845.49000001</v>
          </cell>
          <cell r="AB272">
            <v>719856906.66999996</v>
          </cell>
          <cell r="AC272">
            <v>708950683.59000003</v>
          </cell>
          <cell r="AD272">
            <v>684404559.10000002</v>
          </cell>
          <cell r="AE272">
            <v>644134708</v>
          </cell>
          <cell r="AF272">
            <v>622391760.30999994</v>
          </cell>
          <cell r="AG272">
            <v>577640746.04999995</v>
          </cell>
          <cell r="AH272">
            <v>606095977.20000005</v>
          </cell>
          <cell r="AI272">
            <v>574712535.10000002</v>
          </cell>
          <cell r="AJ272">
            <v>593571774.65999997</v>
          </cell>
          <cell r="AK272">
            <v>541612827.38</v>
          </cell>
          <cell r="AL272">
            <v>568837047.67999995</v>
          </cell>
          <cell r="AM272">
            <v>512911230.77999997</v>
          </cell>
          <cell r="AN272">
            <v>504277392.88</v>
          </cell>
          <cell r="AO272">
            <v>527746617.62</v>
          </cell>
          <cell r="AP272">
            <v>563700028.23000002</v>
          </cell>
          <cell r="AQ272">
            <v>553574267.41999996</v>
          </cell>
          <cell r="AR272">
            <v>391367306.12</v>
          </cell>
          <cell r="AS272">
            <v>405695890.56999999</v>
          </cell>
          <cell r="AT272">
            <v>461006133.79000002</v>
          </cell>
          <cell r="AU272">
            <v>405080719.67000002</v>
          </cell>
          <cell r="AV272">
            <v>336620068.94999999</v>
          </cell>
          <cell r="AW272">
            <v>343417433.56</v>
          </cell>
          <cell r="AX272">
            <v>327673473.67000002</v>
          </cell>
          <cell r="AY272">
            <v>306778641.52999997</v>
          </cell>
          <cell r="AZ272">
            <v>277449111.22000003</v>
          </cell>
          <cell r="BA272">
            <v>235582397.25999999</v>
          </cell>
          <cell r="BB272">
            <v>222059531.08000001</v>
          </cell>
          <cell r="BC272">
            <v>199577470.41</v>
          </cell>
          <cell r="BD272">
            <v>103632442.31999999</v>
          </cell>
          <cell r="BE272">
            <v>154396139.33000001</v>
          </cell>
          <cell r="BF272">
            <v>205161168.93000001</v>
          </cell>
          <cell r="BG272">
            <v>200769042.09999999</v>
          </cell>
          <cell r="BH272">
            <v>194165667.44999999</v>
          </cell>
          <cell r="BI272">
            <v>169498541.93000001</v>
          </cell>
          <cell r="BJ272">
            <v>151849788.81999999</v>
          </cell>
          <cell r="BK272">
            <v>146139306.69999999</v>
          </cell>
          <cell r="BL272">
            <v>159787106.78999999</v>
          </cell>
          <cell r="BM272">
            <v>125494292.89</v>
          </cell>
          <cell r="BN272">
            <v>64616269.590000004</v>
          </cell>
          <cell r="BO272">
            <v>17300563.010000002</v>
          </cell>
          <cell r="BP272">
            <v>27067598.289999999</v>
          </cell>
          <cell r="BQ272">
            <v>15907775.689999999</v>
          </cell>
          <cell r="BR272">
            <v>20962503.48</v>
          </cell>
          <cell r="BS272">
            <v>15254477.279999999</v>
          </cell>
          <cell r="BT272">
            <v>15630089.050000001</v>
          </cell>
        </row>
        <row r="273">
          <cell r="I273">
            <v>837386866.33000004</v>
          </cell>
          <cell r="J273">
            <v>900202606.65999997</v>
          </cell>
          <cell r="K273">
            <v>872110340.64999998</v>
          </cell>
          <cell r="L273">
            <v>881483562.46000004</v>
          </cell>
          <cell r="M273">
            <v>864518894.36000001</v>
          </cell>
          <cell r="N273">
            <v>807681929.11000001</v>
          </cell>
          <cell r="O273">
            <v>857992885.11000001</v>
          </cell>
          <cell r="P273">
            <v>777374945.38</v>
          </cell>
          <cell r="Q273">
            <v>772763154.65999997</v>
          </cell>
          <cell r="R273">
            <v>784313775.85000002</v>
          </cell>
          <cell r="S273">
            <v>883381168.16999996</v>
          </cell>
          <cell r="T273">
            <v>833146384.51999998</v>
          </cell>
          <cell r="U273">
            <v>824154907.19000006</v>
          </cell>
          <cell r="V273">
            <v>794170775.02999997</v>
          </cell>
          <cell r="W273">
            <v>782639104.49000001</v>
          </cell>
          <cell r="X273">
            <v>784129718.87</v>
          </cell>
          <cell r="Y273">
            <v>741948571.38</v>
          </cell>
          <cell r="Z273">
            <v>738824473.49000001</v>
          </cell>
          <cell r="AA273">
            <v>744224233.25</v>
          </cell>
          <cell r="AB273">
            <v>597332533.65999997</v>
          </cell>
          <cell r="AC273">
            <v>583309827.35000002</v>
          </cell>
          <cell r="AD273">
            <v>574852181.00999999</v>
          </cell>
          <cell r="AE273">
            <v>569275541</v>
          </cell>
          <cell r="AF273">
            <v>578137896.60000002</v>
          </cell>
          <cell r="AG273">
            <v>585986592.29999995</v>
          </cell>
          <cell r="AH273">
            <v>539190198.32000005</v>
          </cell>
          <cell r="AI273">
            <v>581090166.17999995</v>
          </cell>
          <cell r="AJ273">
            <v>512962789.79000002</v>
          </cell>
          <cell r="AK273">
            <v>590954198.44000006</v>
          </cell>
          <cell r="AL273">
            <v>495135165.00999999</v>
          </cell>
          <cell r="AM273">
            <v>526113969.06</v>
          </cell>
          <cell r="AN273">
            <v>515061297.82999998</v>
          </cell>
          <cell r="AO273">
            <v>421700150.63</v>
          </cell>
          <cell r="AP273">
            <v>325381998.47000003</v>
          </cell>
          <cell r="AQ273">
            <v>322461678.52999997</v>
          </cell>
          <cell r="AR273">
            <v>264962653.34</v>
          </cell>
          <cell r="AS273">
            <v>257837866.87</v>
          </cell>
          <cell r="AT273">
            <v>265370792.15000001</v>
          </cell>
          <cell r="AU273">
            <v>247764643.34</v>
          </cell>
          <cell r="AV273">
            <v>229077937.88999999</v>
          </cell>
          <cell r="AW273">
            <v>228599650.90000001</v>
          </cell>
          <cell r="AX273">
            <v>220464586.53</v>
          </cell>
          <cell r="AY273">
            <v>40712627.719999999</v>
          </cell>
          <cell r="AZ273">
            <v>170620282.31999999</v>
          </cell>
          <cell r="BA273">
            <v>35141456.07</v>
          </cell>
          <cell r="BB273">
            <v>37434881.020000003</v>
          </cell>
          <cell r="BC273">
            <v>34802386.859999999</v>
          </cell>
          <cell r="BD273">
            <v>28532272.800000001</v>
          </cell>
          <cell r="BE273">
            <v>31378206.460000001</v>
          </cell>
          <cell r="BF273">
            <v>33779411.149999999</v>
          </cell>
          <cell r="BG273">
            <v>32363215.48</v>
          </cell>
          <cell r="BH273">
            <v>31825392.370000001</v>
          </cell>
          <cell r="BI273">
            <v>29533457.109999999</v>
          </cell>
          <cell r="BJ273">
            <v>28880599.949999999</v>
          </cell>
          <cell r="BK273">
            <v>27959678.27</v>
          </cell>
          <cell r="BL273">
            <v>28579525.309999999</v>
          </cell>
          <cell r="BM273">
            <v>27259086.440000001</v>
          </cell>
          <cell r="BN273">
            <v>23587252.670000002</v>
          </cell>
          <cell r="BO273">
            <v>21608161.710000001</v>
          </cell>
          <cell r="BP273">
            <v>22370181.710000001</v>
          </cell>
          <cell r="BQ273">
            <v>21428690.73</v>
          </cell>
          <cell r="BR273">
            <v>9426721.6500000004</v>
          </cell>
          <cell r="BS273">
            <v>19066431.210000001</v>
          </cell>
          <cell r="BT273">
            <v>15778074.26</v>
          </cell>
        </row>
        <row r="274">
          <cell r="I274">
            <v>875130749.36000001</v>
          </cell>
          <cell r="J274">
            <v>830532762.09000003</v>
          </cell>
          <cell r="K274">
            <v>816932918.42999995</v>
          </cell>
          <cell r="L274">
            <v>801047088.89999998</v>
          </cell>
          <cell r="M274">
            <v>819142240.46000004</v>
          </cell>
          <cell r="N274">
            <v>832838492.79999995</v>
          </cell>
          <cell r="O274">
            <v>789209207.88</v>
          </cell>
          <cell r="P274">
            <v>807083161.12</v>
          </cell>
          <cell r="Q274">
            <v>819729256.13999999</v>
          </cell>
          <cell r="R274">
            <v>727604645.61000001</v>
          </cell>
          <cell r="S274">
            <v>731768001.98000002</v>
          </cell>
          <cell r="T274">
            <v>690160981.21000004</v>
          </cell>
          <cell r="U274">
            <v>708258165.82000005</v>
          </cell>
          <cell r="V274">
            <v>662574984.35000002</v>
          </cell>
          <cell r="W274">
            <v>664959387.25</v>
          </cell>
          <cell r="X274">
            <v>673041546.17999995</v>
          </cell>
          <cell r="Y274">
            <v>654507908.27999997</v>
          </cell>
          <cell r="Z274">
            <v>635455819.03999996</v>
          </cell>
          <cell r="AA274">
            <v>642188129.84000003</v>
          </cell>
          <cell r="AB274">
            <v>653758749.45000005</v>
          </cell>
          <cell r="AC274">
            <v>655525330.91999996</v>
          </cell>
          <cell r="AD274">
            <v>632065460.86000001</v>
          </cell>
          <cell r="AE274">
            <v>366453504</v>
          </cell>
          <cell r="AF274">
            <v>332577301.24000001</v>
          </cell>
          <cell r="AG274">
            <v>355226493.19</v>
          </cell>
          <cell r="AH274">
            <v>340752876.19999999</v>
          </cell>
          <cell r="AI274">
            <v>306584667.06</v>
          </cell>
          <cell r="AJ274">
            <v>338688447.10000002</v>
          </cell>
          <cell r="AK274">
            <v>301706008.12</v>
          </cell>
          <cell r="AL274">
            <v>330966053.89999998</v>
          </cell>
          <cell r="AM274">
            <v>319503673.42000002</v>
          </cell>
          <cell r="AN274">
            <v>312501383.06</v>
          </cell>
          <cell r="AO274">
            <v>292207771.39999998</v>
          </cell>
          <cell r="AP274">
            <v>47227778.060000002</v>
          </cell>
          <cell r="AQ274">
            <v>40273195.82</v>
          </cell>
          <cell r="AR274">
            <v>49771588.409999996</v>
          </cell>
          <cell r="AS274">
            <v>47633197.020000003</v>
          </cell>
          <cell r="AT274">
            <v>42907601.210000001</v>
          </cell>
          <cell r="AU274">
            <v>45472569.689999998</v>
          </cell>
          <cell r="AV274">
            <v>42552276.75</v>
          </cell>
          <cell r="AW274">
            <v>41490214.049999997</v>
          </cell>
          <cell r="AX274">
            <v>38823407.880000003</v>
          </cell>
          <cell r="AY274">
            <v>29925219.66</v>
          </cell>
          <cell r="AZ274">
            <v>34991894.5</v>
          </cell>
          <cell r="BA274">
            <v>5775187.9400000004</v>
          </cell>
          <cell r="BB274">
            <v>1408519.64</v>
          </cell>
          <cell r="BC274">
            <v>1149910.99</v>
          </cell>
          <cell r="BD274">
            <v>1775278.96</v>
          </cell>
          <cell r="BE274">
            <v>1329574.6499999999</v>
          </cell>
          <cell r="BF274">
            <v>1409049.86</v>
          </cell>
          <cell r="BG274">
            <v>1716167.01</v>
          </cell>
          <cell r="BH274">
            <v>1860399.9</v>
          </cell>
          <cell r="BI274">
            <v>1737349.4</v>
          </cell>
          <cell r="BJ274">
            <v>1227085.53</v>
          </cell>
          <cell r="BK274">
            <v>776511.39</v>
          </cell>
          <cell r="BL274">
            <v>1458603.58</v>
          </cell>
          <cell r="BM274">
            <v>801207.03</v>
          </cell>
          <cell r="BN274">
            <v>394936.45</v>
          </cell>
          <cell r="BO274">
            <v>261681.59</v>
          </cell>
          <cell r="BP274">
            <v>808727.51</v>
          </cell>
          <cell r="BQ274">
            <v>674655.17</v>
          </cell>
          <cell r="BR274">
            <v>673637.91</v>
          </cell>
          <cell r="BS274">
            <v>672620.03</v>
          </cell>
          <cell r="BT274">
            <v>675301.52</v>
          </cell>
        </row>
        <row r="275">
          <cell r="I275">
            <v>2050540810.27</v>
          </cell>
          <cell r="J275">
            <v>2273101554.5599999</v>
          </cell>
          <cell r="K275">
            <v>2214877923.8200002</v>
          </cell>
          <cell r="L275">
            <v>2242891471.71</v>
          </cell>
          <cell r="M275">
            <v>2172358730.5900002</v>
          </cell>
          <cell r="N275">
            <v>2033552713.6800001</v>
          </cell>
          <cell r="O275">
            <v>2148165978.75</v>
          </cell>
          <cell r="P275">
            <v>1969733263.6700001</v>
          </cell>
          <cell r="Q275">
            <v>1743482286.5999999</v>
          </cell>
          <cell r="R275">
            <v>1525530614.21</v>
          </cell>
          <cell r="S275">
            <v>1497805435.5699999</v>
          </cell>
          <cell r="T275">
            <v>1301297849.3599999</v>
          </cell>
          <cell r="U275">
            <v>1079812591.52</v>
          </cell>
          <cell r="V275">
            <v>1264518892.29</v>
          </cell>
          <cell r="W275">
            <v>1160054276.8800001</v>
          </cell>
          <cell r="X275">
            <v>985112583.91999996</v>
          </cell>
          <cell r="Y275">
            <v>852513977.63999999</v>
          </cell>
          <cell r="Z275">
            <v>1090698224.98</v>
          </cell>
          <cell r="AA275">
            <v>895310515.02999997</v>
          </cell>
          <cell r="AB275">
            <v>489618677.43000001</v>
          </cell>
          <cell r="AC275">
            <v>505676826.17000002</v>
          </cell>
          <cell r="AD275">
            <v>477107411.06</v>
          </cell>
          <cell r="AE275">
            <v>294931879</v>
          </cell>
          <cell r="AF275">
            <v>265490089.93000001</v>
          </cell>
          <cell r="AG275">
            <v>69199697.650000006</v>
          </cell>
          <cell r="AH275">
            <v>272101802.82999998</v>
          </cell>
          <cell r="AI275">
            <v>205022518.41</v>
          </cell>
          <cell r="AJ275">
            <v>280669892.18000001</v>
          </cell>
          <cell r="AK275">
            <v>150822050.5</v>
          </cell>
          <cell r="AL275">
            <v>272468884.01999998</v>
          </cell>
          <cell r="AM275">
            <v>64028049.969999999</v>
          </cell>
          <cell r="AN275">
            <v>63569574.009999998</v>
          </cell>
          <cell r="AO275">
            <v>57828548.619999997</v>
          </cell>
          <cell r="AP275">
            <v>46133871.630000003</v>
          </cell>
          <cell r="AQ275">
            <v>44386367.75</v>
          </cell>
          <cell r="AR275">
            <v>4280343.1900000004</v>
          </cell>
          <cell r="AS275">
            <v>3861841.08</v>
          </cell>
          <cell r="AT275">
            <v>9134176.3000000007</v>
          </cell>
          <cell r="AU275">
            <v>4183597.42</v>
          </cell>
          <cell r="AV275">
            <v>3720779.55</v>
          </cell>
          <cell r="AW275">
            <v>3434369.26</v>
          </cell>
          <cell r="AX275">
            <v>3427499.45</v>
          </cell>
          <cell r="AY275">
            <v>2898385.47</v>
          </cell>
          <cell r="AZ275">
            <v>2620010.9</v>
          </cell>
          <cell r="BA275">
            <v>1849440.09</v>
          </cell>
          <cell r="BB275">
            <v>1842831.98</v>
          </cell>
          <cell r="BC275">
            <v>1847718.43</v>
          </cell>
          <cell r="BD275">
            <v>1424283.82</v>
          </cell>
          <cell r="BE275">
            <v>1570187.46</v>
          </cell>
          <cell r="BF275">
            <v>2277347.17</v>
          </cell>
          <cell r="BG275">
            <v>2272607.9500000002</v>
          </cell>
          <cell r="BH275">
            <v>2133883.75</v>
          </cell>
          <cell r="BI275">
            <v>1862570.18</v>
          </cell>
          <cell r="BJ275">
            <v>1859286.47</v>
          </cell>
          <cell r="BK275">
            <v>1856000.34</v>
          </cell>
          <cell r="BL275">
            <v>1956098.41</v>
          </cell>
          <cell r="BM275">
            <v>1833914.07</v>
          </cell>
          <cell r="BN275">
            <v>1679715.56</v>
          </cell>
          <cell r="BO275">
            <v>1675941.41</v>
          </cell>
          <cell r="BP275">
            <v>1712176.54</v>
          </cell>
          <cell r="BQ275">
            <v>1708121.62</v>
          </cell>
          <cell r="BR275">
            <v>1704063.8</v>
          </cell>
          <cell r="BS275">
            <v>1700003.12</v>
          </cell>
          <cell r="BT275">
            <v>1685939.51</v>
          </cell>
        </row>
        <row r="276">
          <cell r="I276">
            <v>35017.22</v>
          </cell>
          <cell r="J276">
            <v>32776.199999999997</v>
          </cell>
          <cell r="K276">
            <v>-333592.21000000002</v>
          </cell>
          <cell r="L276">
            <v>-344442.82</v>
          </cell>
          <cell r="M276">
            <v>-29347.83</v>
          </cell>
          <cell r="N276">
            <v>-4527.13</v>
          </cell>
          <cell r="O276">
            <v>7786.04</v>
          </cell>
          <cell r="P276">
            <v>20785.27</v>
          </cell>
          <cell r="Q276">
            <v>20596.38</v>
          </cell>
          <cell r="R276">
            <v>-75467.3</v>
          </cell>
          <cell r="S276">
            <v>16222.4</v>
          </cell>
          <cell r="T276">
            <v>7187.27</v>
          </cell>
          <cell r="U276">
            <v>22034.41</v>
          </cell>
          <cell r="V276">
            <v>-4581.8599999999997</v>
          </cell>
          <cell r="W276">
            <v>26373.25</v>
          </cell>
          <cell r="X276">
            <v>-35328.550000000003</v>
          </cell>
          <cell r="Y276">
            <v>-121719.5</v>
          </cell>
          <cell r="Z276">
            <v>-92148.04</v>
          </cell>
          <cell r="AA276">
            <v>2921.42</v>
          </cell>
          <cell r="AB276">
            <v>-43638.17</v>
          </cell>
          <cell r="AC276">
            <v>15709.52</v>
          </cell>
          <cell r="AD276">
            <v>-42133.45</v>
          </cell>
          <cell r="AE276">
            <v>-7787</v>
          </cell>
          <cell r="AF276">
            <v>5992.37</v>
          </cell>
          <cell r="AG276">
            <v>854.49</v>
          </cell>
          <cell r="AH276">
            <v>-56692.57</v>
          </cell>
          <cell r="AI276">
            <v>13113.12</v>
          </cell>
          <cell r="AJ276">
            <v>7734.21</v>
          </cell>
          <cell r="AK276">
            <v>26147.91</v>
          </cell>
          <cell r="AL276">
            <v>18309.39</v>
          </cell>
          <cell r="AM276">
            <v>1532141.81</v>
          </cell>
          <cell r="AN276">
            <v>2404125.52</v>
          </cell>
          <cell r="AO276">
            <v>26999.83</v>
          </cell>
          <cell r="AP276">
            <v>18336.150000000001</v>
          </cell>
          <cell r="AQ276">
            <v>-1983.97</v>
          </cell>
          <cell r="AR276">
            <v>31084.92</v>
          </cell>
          <cell r="AS276">
            <v>140177.98000000001</v>
          </cell>
          <cell r="AT276">
            <v>34348.949999999997</v>
          </cell>
          <cell r="AU276">
            <v>35530.81</v>
          </cell>
          <cell r="AV276">
            <v>35151.67</v>
          </cell>
          <cell r="AW276">
            <v>34771.03</v>
          </cell>
          <cell r="AX276">
            <v>34388.89</v>
          </cell>
          <cell r="AY276">
            <v>34005.230000000003</v>
          </cell>
          <cell r="AZ276">
            <v>33620.06</v>
          </cell>
          <cell r="BA276">
            <v>33233.370000000003</v>
          </cell>
          <cell r="BB276">
            <v>32845.15</v>
          </cell>
          <cell r="BC276">
            <v>31443.88</v>
          </cell>
          <cell r="BD276">
            <v>31052.59</v>
          </cell>
          <cell r="BE276">
            <v>30659.75</v>
          </cell>
          <cell r="BF276">
            <v>30265.360000000001</v>
          </cell>
          <cell r="BG276">
            <v>29869.42</v>
          </cell>
          <cell r="BH276">
            <v>29469.1</v>
          </cell>
          <cell r="BI276">
            <v>29067.29</v>
          </cell>
          <cell r="BJ276">
            <v>28663.97</v>
          </cell>
          <cell r="BK276">
            <v>28259.15</v>
          </cell>
          <cell r="BL276">
            <v>27852.81</v>
          </cell>
          <cell r="BM276">
            <v>27444.95</v>
          </cell>
          <cell r="BN276">
            <v>27035.56</v>
          </cell>
          <cell r="BO276">
            <v>26624.65</v>
          </cell>
          <cell r="BP276">
            <v>26212.19</v>
          </cell>
          <cell r="BQ276">
            <v>25798.2</v>
          </cell>
          <cell r="BR276">
            <v>25382.65</v>
          </cell>
          <cell r="BS276">
            <v>24965.55</v>
          </cell>
          <cell r="BT276">
            <v>24546.89</v>
          </cell>
        </row>
        <row r="277">
          <cell r="I277">
            <v>14196773312.290001</v>
          </cell>
          <cell r="J277">
            <v>13927210744.18</v>
          </cell>
          <cell r="K277">
            <v>13653088308.77</v>
          </cell>
          <cell r="L277">
            <v>13379476012.050003</v>
          </cell>
          <cell r="M277">
            <v>14109505242.340002</v>
          </cell>
          <cell r="N277">
            <v>13847411132.460001</v>
          </cell>
          <cell r="O277">
            <v>13592261500.940002</v>
          </cell>
          <cell r="P277">
            <v>13329538645.820002</v>
          </cell>
          <cell r="Q277">
            <v>13036627486.489998</v>
          </cell>
          <cell r="R277">
            <v>12726924035.77</v>
          </cell>
          <cell r="S277">
            <v>14625507301.859999</v>
          </cell>
          <cell r="T277">
            <v>14253015627.820004</v>
          </cell>
          <cell r="U277">
            <v>13881896080.630001</v>
          </cell>
          <cell r="V277">
            <v>13547475357.900002</v>
          </cell>
          <cell r="W277">
            <v>13240879440.450001</v>
          </cell>
          <cell r="X277">
            <v>12949128794.800003</v>
          </cell>
          <cell r="Y277">
            <v>12681463576.109999</v>
          </cell>
          <cell r="Z277">
            <v>12417668888.169998</v>
          </cell>
          <cell r="AA277">
            <v>12179343116.300001</v>
          </cell>
          <cell r="AB277">
            <v>11529003568.150002</v>
          </cell>
          <cell r="AC277">
            <v>11279111907.310001</v>
          </cell>
          <cell r="AD277">
            <v>11017269365.76</v>
          </cell>
          <cell r="AE277">
            <v>10773573598</v>
          </cell>
          <cell r="AF277">
            <v>10507216119.33</v>
          </cell>
          <cell r="AG277">
            <v>10206359393.959997</v>
          </cell>
          <cell r="AH277">
            <v>9933209634.5500011</v>
          </cell>
          <cell r="AI277">
            <v>9697609972.2900009</v>
          </cell>
          <cell r="AJ277">
            <v>9472546635.9700012</v>
          </cell>
          <cell r="AK277">
            <v>9281826083.2000008</v>
          </cell>
          <cell r="AL277">
            <v>9107730908.2099991</v>
          </cell>
          <cell r="AM277">
            <v>8964928835.9699993</v>
          </cell>
          <cell r="AN277">
            <v>8816230609.3900013</v>
          </cell>
          <cell r="AO277">
            <v>8651007722.5100021</v>
          </cell>
          <cell r="AP277">
            <v>8503696267.7400007</v>
          </cell>
          <cell r="AQ277">
            <v>8348234023.8199997</v>
          </cell>
          <cell r="AR277">
            <v>8188598806.1599998</v>
          </cell>
          <cell r="AS277">
            <v>7830424074.29</v>
          </cell>
          <cell r="AT277">
            <v>7641413318.7599993</v>
          </cell>
          <cell r="AU277">
            <v>7480378610.4400005</v>
          </cell>
          <cell r="AV277">
            <v>7321322732.5700006</v>
          </cell>
          <cell r="AW277">
            <v>7172742994.8200006</v>
          </cell>
          <cell r="AX277">
            <v>7045293717.9899998</v>
          </cell>
          <cell r="AY277">
            <v>6931966144.5499992</v>
          </cell>
          <cell r="AZ277">
            <v>6797372507.0200005</v>
          </cell>
          <cell r="BA277">
            <v>6639531290.4899998</v>
          </cell>
          <cell r="BB277">
            <v>6515813356.0699997</v>
          </cell>
          <cell r="BC277">
            <v>6388813923.1399994</v>
          </cell>
          <cell r="BD277">
            <v>6256236371.3499994</v>
          </cell>
          <cell r="BE277">
            <v>6133886403.9800005</v>
          </cell>
          <cell r="BF277">
            <v>6013449368.6999989</v>
          </cell>
          <cell r="BG277">
            <v>5861685364.2600002</v>
          </cell>
          <cell r="BH277">
            <v>5773672987.4299994</v>
          </cell>
          <cell r="BI277">
            <v>5663407557.3899994</v>
          </cell>
          <cell r="BJ277">
            <v>5560183333.0299997</v>
          </cell>
          <cell r="BK277">
            <v>5471680484.6500006</v>
          </cell>
          <cell r="BL277">
            <v>5375063348.4100008</v>
          </cell>
          <cell r="BM277">
            <v>5268647953.8099995</v>
          </cell>
          <cell r="BN277">
            <v>5166428701.2700005</v>
          </cell>
          <cell r="BO277">
            <v>5054987332.8799992</v>
          </cell>
          <cell r="BP277">
            <v>4947089440.2399998</v>
          </cell>
          <cell r="BQ277">
            <v>4829206176.0599985</v>
          </cell>
          <cell r="BR277">
            <v>4708070478.2599983</v>
          </cell>
          <cell r="BS277">
            <v>4597751834.7099991</v>
          </cell>
          <cell r="BT277">
            <v>4491218977.2400007</v>
          </cell>
        </row>
        <row r="278">
          <cell r="BF278" t="str">
            <v>OK</v>
          </cell>
          <cell r="BG278" t="str">
            <v>OK</v>
          </cell>
          <cell r="BH278" t="str">
            <v>OK</v>
          </cell>
          <cell r="BI278" t="str">
            <v>OK</v>
          </cell>
          <cell r="BJ278" t="str">
            <v>OK</v>
          </cell>
          <cell r="BK278" t="str">
            <v>OK</v>
          </cell>
          <cell r="BL278" t="str">
            <v>OK</v>
          </cell>
          <cell r="BM278" t="str">
            <v>OK</v>
          </cell>
          <cell r="BN278" t="str">
            <v>OK</v>
          </cell>
          <cell r="BO278" t="str">
            <v>OK</v>
          </cell>
          <cell r="BP278" t="str">
            <v>OK</v>
          </cell>
          <cell r="BQ278" t="str">
            <v>OK</v>
          </cell>
          <cell r="BR278" t="str">
            <v>OK</v>
          </cell>
          <cell r="BS278" t="str">
            <v>OK</v>
          </cell>
          <cell r="BT278" t="str">
            <v>OK</v>
          </cell>
        </row>
        <row r="281">
          <cell r="I281">
            <v>6.0921173635369572E-2</v>
          </cell>
          <cell r="J281">
            <v>5.9338355819405497E-2</v>
          </cell>
          <cell r="K281">
            <v>6.0021718619047496E-2</v>
          </cell>
          <cell r="L281">
            <v>5.9811821137783522E-2</v>
          </cell>
          <cell r="M281">
            <v>6.1257126421865815E-2</v>
          </cell>
          <cell r="N281">
            <v>6.2531371253954582E-2</v>
          </cell>
          <cell r="O281">
            <v>6.1908631165005598E-2</v>
          </cell>
          <cell r="P281">
            <v>6.3610231094224007E-2</v>
          </cell>
          <cell r="Q281">
            <v>6.5828026466916906E-2</v>
          </cell>
          <cell r="R281">
            <v>6.8650049175620731E-2</v>
          </cell>
          <cell r="S281">
            <v>6.6363651761779482E-2</v>
          </cell>
          <cell r="T281">
            <v>6.8786219291471704E-2</v>
          </cell>
          <cell r="U281">
            <v>7.1012579402284504E-2</v>
          </cell>
          <cell r="V281">
            <v>7.0208867795825136E-2</v>
          </cell>
          <cell r="W281">
            <v>7.1409445831180057E-2</v>
          </cell>
          <cell r="X281">
            <v>7.3253944769699125E-2</v>
          </cell>
          <cell r="Y281">
            <v>7.5772756650124451E-2</v>
          </cell>
          <cell r="Z281">
            <v>7.3160122156702409E-2</v>
          </cell>
          <cell r="AA281">
            <v>7.5512367937902031E-2</v>
          </cell>
          <cell r="AB281">
            <v>8.2844985737415555E-2</v>
          </cell>
          <cell r="AC281">
            <v>8.2921908984149778E-2</v>
          </cell>
          <cell r="AD281">
            <v>8.4392308926347276E-2</v>
          </cell>
          <cell r="AE281">
            <v>9.2035979610708932E-2</v>
          </cell>
          <cell r="AF281">
            <v>9.3379591487127836E-2</v>
          </cell>
          <cell r="AG281">
            <v>9.7695883258832078E-2</v>
          </cell>
          <cell r="AH281">
            <v>9.5020884675284439E-2</v>
          </cell>
          <cell r="AI281">
            <v>9.707002881326536E-2</v>
          </cell>
          <cell r="AJ281">
            <v>9.6394756824176558E-2</v>
          </cell>
          <cell r="AK281">
            <v>9.9220132550953327E-2</v>
          </cell>
          <cell r="AL281">
            <v>9.7983973235918911E-2</v>
          </cell>
          <cell r="AM281">
            <v>0.10295687740059255</v>
          </cell>
          <cell r="AN281">
            <v>0.10357866937003624</v>
          </cell>
          <cell r="AO281">
            <v>0.10576338113180341</v>
          </cell>
          <cell r="AP281">
            <v>0.11405089345315422</v>
          </cell>
          <cell r="AQ281">
            <v>0.11466468833392633</v>
          </cell>
          <cell r="AR281">
            <v>0.12136146433653745</v>
          </cell>
          <cell r="AS281">
            <v>0.12204353289852324</v>
          </cell>
          <cell r="AT281">
            <v>0.1217506459787953</v>
          </cell>
          <cell r="AU281">
            <v>0.12456018061566985</v>
          </cell>
          <cell r="AV281">
            <v>0.12709040796967813</v>
          </cell>
          <cell r="AW281">
            <v>0.12774868260744016</v>
          </cell>
          <cell r="AX281">
            <v>0.12908452161160713</v>
          </cell>
          <cell r="AY281">
            <v>0.13649113889771039</v>
          </cell>
          <cell r="AZ281">
            <v>0.13248787792487979</v>
          </cell>
          <cell r="BA281">
            <v>0.14061869409174768</v>
          </cell>
          <cell r="BB281">
            <v>0.14260224433752455</v>
          </cell>
          <cell r="BC281">
            <v>0.14614591899572837</v>
          </cell>
          <cell r="BD281">
            <v>0.14796893280747991</v>
          </cell>
          <cell r="BE281">
            <v>0.14533523865090911</v>
          </cell>
          <cell r="BF281">
            <v>0.1403036316280476</v>
          </cell>
          <cell r="BG281">
            <v>0.14061754406773025</v>
          </cell>
          <cell r="BH281">
            <v>0.14167430002025505</v>
          </cell>
          <cell r="BI281">
            <v>0.1457916176300256</v>
          </cell>
          <cell r="BJ281">
            <v>0.14744508030875333</v>
          </cell>
          <cell r="BK281">
            <v>0.14829681092058572</v>
          </cell>
          <cell r="BL281">
            <v>0.14644760471201732</v>
          </cell>
          <cell r="BM281">
            <v>0.1507568803274503</v>
          </cell>
          <cell r="BN281">
            <v>0.15558699639122175</v>
          </cell>
          <cell r="BO281">
            <v>0.15851403628018187</v>
          </cell>
          <cell r="BP281">
            <v>0.15860319552094762</v>
          </cell>
          <cell r="BQ281">
            <v>0.15997703726957246</v>
          </cell>
          <cell r="BR281">
            <v>0.16198740272933601</v>
          </cell>
          <cell r="BS281">
            <v>0.16159410957134931</v>
          </cell>
          <cell r="BT281">
            <v>0.1624913359286872</v>
          </cell>
        </row>
        <row r="282">
          <cell r="I282">
            <v>0.18719502359802936</v>
          </cell>
          <cell r="J282">
            <v>0.18202306857885198</v>
          </cell>
          <cell r="K282">
            <v>0.18257171536412359</v>
          </cell>
          <cell r="L282">
            <v>0.18158267423716207</v>
          </cell>
          <cell r="M282">
            <v>0.1866942663081739</v>
          </cell>
          <cell r="N282">
            <v>0.18903726204848864</v>
          </cell>
          <cell r="O282">
            <v>0.18661393371180965</v>
          </cell>
          <cell r="P282">
            <v>0.19008257533313391</v>
          </cell>
          <cell r="Q282">
            <v>0.19524900675253737</v>
          </cell>
          <cell r="R282">
            <v>0.20279473790022101</v>
          </cell>
          <cell r="S282">
            <v>0.21362820302326549</v>
          </cell>
          <cell r="T282">
            <v>0.21929871511114524</v>
          </cell>
          <cell r="U282">
            <v>0.22307495303044095</v>
          </cell>
          <cell r="V282">
            <v>0.21885523727496894</v>
          </cell>
          <cell r="W282">
            <v>0.22080840269780722</v>
          </cell>
          <cell r="X282">
            <v>0.2244480730029598</v>
          </cell>
          <cell r="Y282">
            <v>0.22940989768094297</v>
          </cell>
          <cell r="Z282">
            <v>0.22259906038510555</v>
          </cell>
          <cell r="AA282">
            <v>0.2277426741552091</v>
          </cell>
          <cell r="AB282">
            <v>0.2438255407844476</v>
          </cell>
          <cell r="AC282">
            <v>0.242805431076102</v>
          </cell>
          <cell r="AD282">
            <v>0.24427002780596488</v>
          </cell>
          <cell r="AE282">
            <v>0.26287677159654377</v>
          </cell>
          <cell r="AF282">
            <v>0.26459156701987363</v>
          </cell>
          <cell r="AG282">
            <v>0.27295825316700767</v>
          </cell>
          <cell r="AH282">
            <v>0.26338095520104476</v>
          </cell>
          <cell r="AI282">
            <v>0.26502498367369298</v>
          </cell>
          <cell r="AJ282">
            <v>0.26134819782668633</v>
          </cell>
          <cell r="AK282">
            <v>0.26580586741821616</v>
          </cell>
          <cell r="AL282">
            <v>0.26075658991848216</v>
          </cell>
          <cell r="AM282">
            <v>0.27118894334278865</v>
          </cell>
          <cell r="AN282">
            <v>0.27177559533527024</v>
          </cell>
          <cell r="AO282">
            <v>0.2756000063109692</v>
          </cell>
          <cell r="AP282">
            <v>0.29372193897322857</v>
          </cell>
          <cell r="AQ282">
            <v>0.29428589684358514</v>
          </cell>
          <cell r="AR282">
            <v>0.30780166400434</v>
          </cell>
          <cell r="AS282">
            <v>0.30718879820542849</v>
          </cell>
          <cell r="AT282">
            <v>0.30492320381357219</v>
          </cell>
          <cell r="AU282">
            <v>0.30778256144638855</v>
          </cell>
          <cell r="AV282">
            <v>0.31218241651637874</v>
          </cell>
          <cell r="AW282">
            <v>0.31183607955078146</v>
          </cell>
          <cell r="AX282">
            <v>0.31320007392673077</v>
          </cell>
          <cell r="AY282">
            <v>0.3294547533653967</v>
          </cell>
          <cell r="AZ282">
            <v>0.32063812373665268</v>
          </cell>
          <cell r="BA282">
            <v>0.33776239254450396</v>
          </cell>
          <cell r="BB282">
            <v>0.34085425512089207</v>
          </cell>
          <cell r="BC282">
            <v>0.34632364770494739</v>
          </cell>
          <cell r="BD282">
            <v>0.36098533103260455</v>
          </cell>
          <cell r="BE282">
            <v>0.35454341174608595</v>
          </cell>
          <cell r="BF282">
            <v>0.3401282585309548</v>
          </cell>
          <cell r="BG282">
            <v>0.3400097997091332</v>
          </cell>
          <cell r="BH282">
            <v>0.34227292116342073</v>
          </cell>
          <cell r="BI282">
            <v>0.35167696133948673</v>
          </cell>
          <cell r="BJ282">
            <v>0.35374927843577769</v>
          </cell>
          <cell r="BK282">
            <v>0.3542662126449061</v>
          </cell>
          <cell r="BL282">
            <v>0.35039410989214226</v>
          </cell>
          <cell r="BM282">
            <v>0.35708381941129902</v>
          </cell>
          <cell r="BN282">
            <v>0.3662655460888955</v>
          </cell>
          <cell r="BO282">
            <v>0.36782652095997637</v>
          </cell>
          <cell r="BP282">
            <v>0.3657048247448364</v>
          </cell>
          <cell r="BQ282">
            <v>0.36563802376534982</v>
          </cell>
          <cell r="BR282">
            <v>0.37079999370468064</v>
          </cell>
          <cell r="BS282">
            <v>0.36819523231983592</v>
          </cell>
          <cell r="BT282">
            <v>0.36895223985678555</v>
          </cell>
        </row>
        <row r="283">
          <cell r="I283">
            <v>0.32683413300916825</v>
          </cell>
          <cell r="J283">
            <v>0.31498185272475998</v>
          </cell>
          <cell r="K283">
            <v>0.31518693439606704</v>
          </cell>
          <cell r="L283">
            <v>0.31087239680642104</v>
          </cell>
          <cell r="M283">
            <v>0.32058348896788347</v>
          </cell>
          <cell r="N283">
            <v>0.32197969320839609</v>
          </cell>
          <cell r="O283">
            <v>0.31629897313428512</v>
          </cell>
          <cell r="P283">
            <v>0.31923856021711727</v>
          </cell>
          <cell r="Q283">
            <v>0.32977677918045023</v>
          </cell>
          <cell r="R283">
            <v>0.3404690667148968</v>
          </cell>
          <cell r="S283">
            <v>0.35826736911160839</v>
          </cell>
          <cell r="T283">
            <v>0.36454182118263068</v>
          </cell>
          <cell r="U283">
            <v>0.36829643775924109</v>
          </cell>
          <cell r="V283">
            <v>0.35989026694016951</v>
          </cell>
          <cell r="W283">
            <v>0.36022592085151539</v>
          </cell>
          <cell r="X283">
            <v>0.36355378424689688</v>
          </cell>
          <cell r="Y283">
            <v>0.36674410775358113</v>
          </cell>
          <cell r="Z283">
            <v>0.35491521558918743</v>
          </cell>
          <cell r="AA283">
            <v>0.3598126465002085</v>
          </cell>
          <cell r="AB283">
            <v>0.3781806739200822</v>
          </cell>
          <cell r="AC283">
            <v>0.37464745268564331</v>
          </cell>
          <cell r="AD283">
            <v>0.37565166424652491</v>
          </cell>
          <cell r="AE283">
            <v>0.40422580886331455</v>
          </cell>
          <cell r="AF283">
            <v>0.40306144032088792</v>
          </cell>
          <cell r="AG283">
            <v>0.40778208594369164</v>
          </cell>
          <cell r="AH283">
            <v>0.39849698659957089</v>
          </cell>
          <cell r="AI283">
            <v>0.39867817409313966</v>
          </cell>
          <cell r="AJ283">
            <v>0.39491388373797465</v>
          </cell>
          <cell r="AK283">
            <v>0.39716720590492516</v>
          </cell>
          <cell r="AL283">
            <v>0.39380599418971118</v>
          </cell>
          <cell r="AM283">
            <v>0.40247970581236581</v>
          </cell>
          <cell r="AN283">
            <v>0.40173180494028116</v>
          </cell>
          <cell r="AO283">
            <v>0.40289209383328817</v>
          </cell>
          <cell r="AP283">
            <v>0.41232058047410058</v>
          </cell>
          <cell r="AQ283">
            <v>0.41160166047401747</v>
          </cell>
          <cell r="AR283">
            <v>0.41792775917237091</v>
          </cell>
          <cell r="AS283">
            <v>0.41590721889162741</v>
          </cell>
          <cell r="AT283">
            <v>0.41109424434585584</v>
          </cell>
          <cell r="AU283">
            <v>0.41147985018086519</v>
          </cell>
          <cell r="AV283">
            <v>0.4123586116289451</v>
          </cell>
          <cell r="AW283">
            <v>0.40945338187370833</v>
          </cell>
          <cell r="AX283">
            <v>0.40924383607850207</v>
          </cell>
          <cell r="AY283">
            <v>0.41570026283315975</v>
          </cell>
          <cell r="AZ283">
            <v>0.41361541969289162</v>
          </cell>
          <cell r="BA283">
            <v>0.41339867649263456</v>
          </cell>
          <cell r="BB283">
            <v>0.4130834546607422</v>
          </cell>
          <cell r="BC283">
            <v>0.41350899464944535</v>
          </cell>
          <cell r="BD283">
            <v>0.4242780015722496</v>
          </cell>
          <cell r="BE283">
            <v>0.42458624239603571</v>
          </cell>
          <cell r="BF283">
            <v>0.41478448452942079</v>
          </cell>
          <cell r="BG283">
            <v>0.41454565812519756</v>
          </cell>
          <cell r="BH283">
            <v>0.41240229335881978</v>
          </cell>
          <cell r="BI283">
            <v>0.41756875462974002</v>
          </cell>
          <cell r="BJ283">
            <v>0.41906691428648041</v>
          </cell>
          <cell r="BK283">
            <v>0.41887253793778584</v>
          </cell>
          <cell r="BL283">
            <v>0.4122025952708821</v>
          </cell>
          <cell r="BM283">
            <v>0.41848914319765029</v>
          </cell>
          <cell r="BN283">
            <v>0.41566867390855516</v>
          </cell>
          <cell r="BO283">
            <v>0.41889513990405636</v>
          </cell>
          <cell r="BP283">
            <v>0.41681037893666334</v>
          </cell>
          <cell r="BQ283">
            <v>0.41916670526200589</v>
          </cell>
          <cell r="BR283">
            <v>0.42223688001049059</v>
          </cell>
          <cell r="BS283">
            <v>0.41768087933591741</v>
          </cell>
          <cell r="BT283">
            <v>0.41906220805929428</v>
          </cell>
        </row>
        <row r="284">
          <cell r="I284">
            <v>8.3314993334158455E-2</v>
          </cell>
          <cell r="J284">
            <v>8.436697739646222E-2</v>
          </cell>
          <cell r="K284">
            <v>8.3815573517160763E-2</v>
          </cell>
          <cell r="L284">
            <v>8.3820540068980459E-2</v>
          </cell>
          <cell r="M284">
            <v>8.311956626379198E-2</v>
          </cell>
          <cell r="N284">
            <v>8.3681299061288433E-2</v>
          </cell>
          <cell r="O284">
            <v>8.2392582564170855E-2</v>
          </cell>
          <cell r="P284">
            <v>8.304298207028489E-2</v>
          </cell>
          <cell r="Q284">
            <v>7.6377128693893806E-2</v>
          </cell>
          <cell r="R284">
            <v>7.3212457291423311E-2</v>
          </cell>
          <cell r="S284">
            <v>7.1255574101519531E-2</v>
          </cell>
          <cell r="T284">
            <v>7.8507380063902024E-2</v>
          </cell>
          <cell r="U284">
            <v>8.6065923942270167E-2</v>
          </cell>
          <cell r="V284">
            <v>7.9833613442914605E-2</v>
          </cell>
          <cell r="W284">
            <v>8.4348758784714303E-2</v>
          </cell>
          <cell r="X284">
            <v>8.6345157989238197E-2</v>
          </cell>
          <cell r="Y284">
            <v>8.589015271406969E-2</v>
          </cell>
          <cell r="Z284">
            <v>8.4851957678932707E-2</v>
          </cell>
          <cell r="AA284">
            <v>8.6025376948103735E-2</v>
          </cell>
          <cell r="AB284">
            <v>8.1728514405447247E-2</v>
          </cell>
          <cell r="AC284">
            <v>8.2101132866661305E-2</v>
          </cell>
          <cell r="AD284">
            <v>8.0715537652523955E-2</v>
          </cell>
          <cell r="AE284">
            <v>6.6844171847834075E-2</v>
          </cell>
          <cell r="AF284">
            <v>6.7789515419753157E-2</v>
          </cell>
          <cell r="AG284">
            <v>6.5969179950536916E-2</v>
          </cell>
          <cell r="AH284">
            <v>6.6110631024626484E-2</v>
          </cell>
          <cell r="AI284">
            <v>6.7285169588638033E-2</v>
          </cell>
          <cell r="AJ284">
            <v>6.5142882819579945E-2</v>
          </cell>
          <cell r="AK284">
            <v>6.7029921327237812E-2</v>
          </cell>
          <cell r="AL284">
            <v>6.4375409630457778E-2</v>
          </cell>
          <cell r="AM284">
            <v>6.4523344662714477E-2</v>
          </cell>
          <cell r="AN284">
            <v>6.436388382872188E-2</v>
          </cell>
          <cell r="AO284">
            <v>6.55296385870663E-2</v>
          </cell>
          <cell r="AP284">
            <v>6.4373061252984184E-2</v>
          </cell>
          <cell r="AQ284">
            <v>6.4370299307218687E-2</v>
          </cell>
          <cell r="AR284">
            <v>6.6152758585815569E-2</v>
          </cell>
          <cell r="AS284">
            <v>6.3528362912465275E-2</v>
          </cell>
          <cell r="AT284">
            <v>6.0358990482515237E-2</v>
          </cell>
          <cell r="AU284">
            <v>6.2260094541204715E-2</v>
          </cell>
          <cell r="AV284">
            <v>6.4776262716877253E-2</v>
          </cell>
          <cell r="AW284">
            <v>6.4945050508071367E-2</v>
          </cell>
          <cell r="AX284">
            <v>6.4667630598086973E-2</v>
          </cell>
          <cell r="AY284">
            <v>6.3485013798861858E-2</v>
          </cell>
          <cell r="AZ284">
            <v>6.180230366603387E-2</v>
          </cell>
          <cell r="BA284">
            <v>6.6292320192908802E-2</v>
          </cell>
          <cell r="BB284">
            <v>6.3130681838330552E-2</v>
          </cell>
          <cell r="BC284">
            <v>5.6861343923983843E-2</v>
          </cell>
          <cell r="BD284">
            <v>4.5126076176223474E-2</v>
          </cell>
          <cell r="BE284">
            <v>4.4770799682858853E-2</v>
          </cell>
          <cell r="BF284">
            <v>6.4431203998606315E-2</v>
          </cell>
          <cell r="BG284">
            <v>6.4369196762172717E-2</v>
          </cell>
          <cell r="BH284">
            <v>6.3811926351235324E-2</v>
          </cell>
          <cell r="BI284">
            <v>4.9178382141432109E-2</v>
          </cell>
          <cell r="BJ284">
            <v>4.6674093353784703E-2</v>
          </cell>
          <cell r="BK284">
            <v>4.6259965246525349E-2</v>
          </cell>
          <cell r="BL284">
            <v>5.5270680578654086E-2</v>
          </cell>
          <cell r="BM284">
            <v>4.4171897407133662E-2</v>
          </cell>
          <cell r="BN284">
            <v>4.4999550846961375E-2</v>
          </cell>
          <cell r="BO284">
            <v>4.6678630295511662E-2</v>
          </cell>
          <cell r="BP284">
            <v>4.8373422833930084E-2</v>
          </cell>
          <cell r="BQ284">
            <v>4.6988094015305258E-2</v>
          </cell>
          <cell r="BR284">
            <v>3.8010596410217395E-2</v>
          </cell>
          <cell r="BS284">
            <v>4.4543593674171773E-2</v>
          </cell>
          <cell r="BT284">
            <v>4.1969766467685465E-2</v>
          </cell>
        </row>
        <row r="285">
          <cell r="I285">
            <v>7.6667864380686554E-2</v>
          </cell>
          <cell r="J285">
            <v>7.180434922605744E-2</v>
          </cell>
          <cell r="K285">
            <v>7.2491632840626125E-2</v>
          </cell>
          <cell r="L285">
            <v>7.054699224318714E-2</v>
          </cell>
          <cell r="M285">
            <v>7.5055280597094168E-2</v>
          </cell>
          <cell r="N285">
            <v>7.7445067530069425E-2</v>
          </cell>
          <cell r="O285">
            <v>7.3555240909017092E-2</v>
          </cell>
          <cell r="P285">
            <v>7.7383852954540505E-2</v>
          </cell>
          <cell r="Q285">
            <v>7.6875017503459514E-2</v>
          </cell>
          <cell r="R285">
            <v>7.6216370006117778E-2</v>
          </cell>
          <cell r="S285">
            <v>7.7639878836585033E-2</v>
          </cell>
          <cell r="T285">
            <v>7.0689388851396542E-2</v>
          </cell>
          <cell r="U285">
            <v>6.3373527985672307E-2</v>
          </cell>
          <cell r="V285">
            <v>7.0343587188315904E-2</v>
          </cell>
          <cell r="W285">
            <v>6.6265935315409849E-2</v>
          </cell>
          <cell r="X285">
            <v>6.3795732454351495E-2</v>
          </cell>
          <cell r="Y285">
            <v>6.4849552340256356E-2</v>
          </cell>
          <cell r="Z285">
            <v>6.5975327664799327E-2</v>
          </cell>
          <cell r="AA285">
            <v>6.3563021264580577E-2</v>
          </cell>
          <cell r="AB285">
            <v>6.2438779068355481E-2</v>
          </cell>
          <cell r="AC285">
            <v>6.2855186597672516E-2</v>
          </cell>
          <cell r="AD285">
            <v>6.212106978404517E-2</v>
          </cell>
          <cell r="AE285">
            <v>5.9788398170833194E-2</v>
          </cell>
          <cell r="AF285">
            <v>5.9234696730468238E-2</v>
          </cell>
          <cell r="AG285">
            <v>5.6596159683720421E-2</v>
          </cell>
          <cell r="AH285">
            <v>6.1017133383741144E-2</v>
          </cell>
          <cell r="AI285">
            <v>5.9263317120629357E-2</v>
          </cell>
          <cell r="AJ285">
            <v>6.2662322759756722E-2</v>
          </cell>
          <cell r="AK285">
            <v>5.8351968947178728E-2</v>
          </cell>
          <cell r="AL285">
            <v>6.245650573264435E-2</v>
          </cell>
          <cell r="AM285">
            <v>5.7213084472243145E-2</v>
          </cell>
          <cell r="AN285">
            <v>5.7198752530690795E-2</v>
          </cell>
          <cell r="AO285">
            <v>6.1004062711306851E-2</v>
          </cell>
          <cell r="AP285">
            <v>6.6288824351414977E-2</v>
          </cell>
          <cell r="AQ285">
            <v>6.6310343701492747E-2</v>
          </cell>
          <cell r="AR285">
            <v>4.779417277417327E-2</v>
          </cell>
          <cell r="AS285">
            <v>5.181020679352992E-2</v>
          </cell>
          <cell r="AT285">
            <v>6.0329956587770232E-2</v>
          </cell>
          <cell r="AU285">
            <v>5.4152435426817642E-2</v>
          </cell>
          <cell r="AV285">
            <v>4.5978039931567995E-2</v>
          </cell>
          <cell r="AW285">
            <v>4.7878117730972461E-2</v>
          </cell>
          <cell r="AX285">
            <v>4.6509554716404958E-2</v>
          </cell>
          <cell r="AY285">
            <v>4.4255646252859049E-2</v>
          </cell>
          <cell r="AZ285">
            <v>4.0817111454972327E-2</v>
          </cell>
          <cell r="BA285">
            <v>3.5481781311495847E-2</v>
          </cell>
          <cell r="BB285">
            <v>3.4080093910783045E-2</v>
          </cell>
          <cell r="BC285">
            <v>3.1238579306111781E-2</v>
          </cell>
          <cell r="BD285">
            <v>1.6564662229607816E-2</v>
          </cell>
          <cell r="BE285">
            <v>2.5171013801269512E-2</v>
          </cell>
          <cell r="BF285">
            <v>3.4117052684913884E-2</v>
          </cell>
          <cell r="BG285">
            <v>3.425107791082297E-2</v>
          </cell>
          <cell r="BH285">
            <v>3.3629488173771302E-2</v>
          </cell>
          <cell r="BI285">
            <v>2.9928720511881012E-2</v>
          </cell>
          <cell r="BJ285">
            <v>2.7310212582010322E-2</v>
          </cell>
          <cell r="BK285">
            <v>2.6708304169070624E-2</v>
          </cell>
          <cell r="BL285">
            <v>2.9727483460686405E-2</v>
          </cell>
          <cell r="BM285">
            <v>2.3819069710142495E-2</v>
          </cell>
          <cell r="BN285">
            <v>1.2506950802227497E-2</v>
          </cell>
          <cell r="BO285">
            <v>3.4224740579405725E-3</v>
          </cell>
          <cell r="BP285">
            <v>5.4714188245375368E-3</v>
          </cell>
          <cell r="BQ285">
            <v>3.2940767302212528E-3</v>
          </cell>
          <cell r="BR285">
            <v>4.4524616988629471E-3</v>
          </cell>
          <cell r="BS285">
            <v>3.3178122326739646E-3</v>
          </cell>
          <cell r="BT285">
            <v>3.4801440609349213E-3</v>
          </cell>
        </row>
        <row r="286">
          <cell r="I286">
            <v>5.898430917433068E-2</v>
          </cell>
          <cell r="J286">
            <v>6.4636245059778594E-2</v>
          </cell>
          <cell r="K286">
            <v>6.3876415425351329E-2</v>
          </cell>
          <cell r="L286">
            <v>6.5883264910083658E-2</v>
          </cell>
          <cell r="M286">
            <v>6.1272091367579606E-2</v>
          </cell>
          <cell r="N286">
            <v>5.8327287417407302E-2</v>
          </cell>
          <cell r="O286">
            <v>6.3123629945661633E-2</v>
          </cell>
          <cell r="P286">
            <v>5.8319718786649551E-2</v>
          </cell>
          <cell r="Q286">
            <v>5.9276308651207761E-2</v>
          </cell>
          <cell r="R286">
            <v>6.1626342205361305E-2</v>
          </cell>
          <cell r="S286">
            <v>6.0400036042350204E-2</v>
          </cell>
          <cell r="T286">
            <v>5.8454042728600414E-2</v>
          </cell>
          <cell r="U286">
            <v>5.9369044574536067E-2</v>
          </cell>
          <cell r="V286">
            <v>5.8621311650284086E-2</v>
          </cell>
          <cell r="W286">
            <v>5.9107788724296506E-2</v>
          </cell>
          <cell r="X286">
            <v>6.0554631226224571E-2</v>
          </cell>
          <cell r="Y286">
            <v>5.8506541214826444E-2</v>
          </cell>
          <cell r="Z286">
            <v>5.9497839743001969E-2</v>
          </cell>
          <cell r="AA286">
            <v>6.1105449295864006E-2</v>
          </cell>
          <cell r="AB286">
            <v>5.1811288818592219E-2</v>
          </cell>
          <cell r="AC286">
            <v>5.1715935806254075E-2</v>
          </cell>
          <cell r="AD286">
            <v>5.217737371444809E-2</v>
          </cell>
          <cell r="AE286">
            <v>5.2839991839446848E-2</v>
          </cell>
          <cell r="AF286">
            <v>5.5022937573008197E-2</v>
          </cell>
          <cell r="AG286">
            <v>5.7413870086407096E-2</v>
          </cell>
          <cell r="AH286">
            <v>5.4281568411137904E-2</v>
          </cell>
          <cell r="AI286">
            <v>5.9920966902196511E-2</v>
          </cell>
          <cell r="AJ286">
            <v>5.4152574751348471E-2</v>
          </cell>
          <cell r="AK286">
            <v>6.3667880990532721E-2</v>
          </cell>
          <cell r="AL286">
            <v>5.4364272506521837E-2</v>
          </cell>
          <cell r="AM286">
            <v>5.868579424178718E-2</v>
          </cell>
          <cell r="AN286">
            <v>5.8421940242967089E-2</v>
          </cell>
          <cell r="AO286">
            <v>4.8745783630817052E-2</v>
          </cell>
          <cell r="AP286">
            <v>3.8263595996999987E-2</v>
          </cell>
          <cell r="AQ286">
            <v>3.8626334337288667E-2</v>
          </cell>
          <cell r="AR286">
            <v>3.2357508239465559E-2</v>
          </cell>
          <cell r="AS286">
            <v>3.2927701542573053E-2</v>
          </cell>
          <cell r="AT286">
            <v>3.4727972572626491E-2</v>
          </cell>
          <cell r="AU286">
            <v>3.3121938907504887E-2</v>
          </cell>
          <cell r="AV286">
            <v>3.1289146272832975E-2</v>
          </cell>
          <cell r="AW286">
            <v>3.1870603904962123E-2</v>
          </cell>
          <cell r="AX286">
            <v>3.1292462082460608E-2</v>
          </cell>
          <cell r="AY286">
            <v>5.8731717482505006E-3</v>
          </cell>
          <cell r="AZ286">
            <v>2.5100916882779566E-2</v>
          </cell>
          <cell r="BA286">
            <v>5.2927615719402009E-3</v>
          </cell>
          <cell r="BB286">
            <v>5.7452353181857837E-3</v>
          </cell>
          <cell r="BC286">
            <v>5.4473940356827904E-3</v>
          </cell>
          <cell r="BD286">
            <v>4.5606129798198749E-3</v>
          </cell>
          <cell r="BE286">
            <v>5.1155506302888341E-3</v>
          </cell>
          <cell r="BF286">
            <v>5.6173103120850769E-3</v>
          </cell>
          <cell r="BG286">
            <v>5.5211451091056038E-3</v>
          </cell>
          <cell r="BH286">
            <v>5.5121570686957541E-3</v>
          </cell>
          <cell r="BI286">
            <v>5.2147857647049847E-3</v>
          </cell>
          <cell r="BJ286">
            <v>5.1941812383120888E-3</v>
          </cell>
          <cell r="BK286">
            <v>5.1098886984422406E-3</v>
          </cell>
          <cell r="BL286">
            <v>5.3170583223831431E-3</v>
          </cell>
          <cell r="BM286">
            <v>5.1738295439321801E-3</v>
          </cell>
          <cell r="BN286">
            <v>4.5654849866024151E-3</v>
          </cell>
          <cell r="BO286">
            <v>4.2746223258464805E-3</v>
          </cell>
          <cell r="BP286">
            <v>4.5218874613503551E-3</v>
          </cell>
          <cell r="BQ286">
            <v>4.4373112161226903E-3</v>
          </cell>
          <cell r="BR286">
            <v>2.0022473523981558E-3</v>
          </cell>
          <cell r="BS286">
            <v>4.1469030725105691E-3</v>
          </cell>
          <cell r="BT286">
            <v>3.5130939595593123E-3</v>
          </cell>
        </row>
        <row r="287">
          <cell r="I287">
            <v>6.1642933229229514E-2</v>
          </cell>
          <cell r="J287">
            <v>5.9633818813079199E-2</v>
          </cell>
          <cell r="K287">
            <v>5.9835027794059366E-2</v>
          </cell>
          <cell r="L287">
            <v>5.9871334884755593E-2</v>
          </cell>
          <cell r="M287">
            <v>5.8056056990709107E-2</v>
          </cell>
          <cell r="N287">
            <v>6.0143985387111541E-2</v>
          </cell>
          <cell r="O287">
            <v>5.8063127156979762E-2</v>
          </cell>
          <cell r="P287">
            <v>6.0548469273022626E-2</v>
          </cell>
          <cell r="Q287">
            <v>6.2878935291316301E-2</v>
          </cell>
          <cell r="R287">
            <v>5.7170502751883415E-2</v>
          </cell>
          <cell r="S287">
            <v>5.003368340508349E-2</v>
          </cell>
          <cell r="T287">
            <v>4.84221023277977E-2</v>
          </cell>
          <cell r="U287">
            <v>5.1020275739440429E-2</v>
          </cell>
          <cell r="V287">
            <v>4.8907635322889116E-2</v>
          </cell>
          <cell r="W287">
            <v>5.0220182899528072E-2</v>
          </cell>
          <cell r="X287">
            <v>5.1975816817133987E-2</v>
          </cell>
          <cell r="Y287">
            <v>5.161138573255819E-2</v>
          </cell>
          <cell r="Z287">
            <v>5.1173519342699078E-2</v>
          </cell>
          <cell r="AA287">
            <v>5.2727649078260982E-2</v>
          </cell>
          <cell r="AB287">
            <v>5.6705572652963041E-2</v>
          </cell>
          <cell r="AC287">
            <v>5.8118523542190714E-2</v>
          </cell>
          <cell r="AD287">
            <v>5.7370428177454157E-2</v>
          </cell>
          <cell r="AE287">
            <v>3.4014108751067355E-2</v>
          </cell>
          <cell r="AF287">
            <v>3.165227568015485E-2</v>
          </cell>
          <cell r="AG287">
            <v>3.4804427267201551E-2</v>
          </cell>
          <cell r="AH287">
            <v>3.4304408014785334E-2</v>
          </cell>
          <cell r="AI287">
            <v>3.1614456338833648E-2</v>
          </cell>
          <cell r="AJ287">
            <v>3.5754740527104083E-2</v>
          </cell>
          <cell r="AK287">
            <v>3.2505027072860633E-2</v>
          </cell>
          <cell r="AL287">
            <v>3.6339024202137617E-2</v>
          </cell>
          <cell r="AM287">
            <v>3.5639287189660099E-2</v>
          </cell>
          <cell r="AN287">
            <v>3.5446144379113753E-2</v>
          </cell>
          <cell r="AO287">
            <v>3.3777310201639592E-2</v>
          </cell>
          <cell r="AP287">
            <v>5.5537940882443553E-3</v>
          </cell>
          <cell r="AQ287">
            <v>4.8241575050589824E-3</v>
          </cell>
          <cell r="AR287">
            <v>6.07815690915991E-3</v>
          </cell>
          <cell r="AS287">
            <v>6.08309289102187E-3</v>
          </cell>
          <cell r="AT287">
            <v>5.6151394277626611E-3</v>
          </cell>
          <cell r="AU287">
            <v>6.0789128542953885E-3</v>
          </cell>
          <cell r="AV287">
            <v>5.8121023077837867E-3</v>
          </cell>
          <cell r="AW287">
            <v>5.7844278095511483E-3</v>
          </cell>
          <cell r="AX287">
            <v>5.5105449728611458E-3</v>
          </cell>
          <cell r="AY287">
            <v>4.3169887209457292E-3</v>
          </cell>
          <cell r="AZ287">
            <v>5.147855949318954E-3</v>
          </cell>
          <cell r="BA287">
            <v>8.6981861931609175E-4</v>
          </cell>
          <cell r="BB287">
            <v>2.1616942705822775E-4</v>
          </cell>
          <cell r="BC287">
            <v>1.7998817993979658E-4</v>
          </cell>
          <cell r="BD287">
            <v>2.8376149087489195E-4</v>
          </cell>
          <cell r="BE287">
            <v>2.1675892940196923E-4</v>
          </cell>
          <cell r="BF287">
            <v>2.3431640870447899E-4</v>
          </cell>
          <cell r="BG287">
            <v>2.927770604106205E-4</v>
          </cell>
          <cell r="BH287">
            <v>3.2222121066612547E-4</v>
          </cell>
          <cell r="BI287">
            <v>3.0676750390901819E-4</v>
          </cell>
          <cell r="BJ287">
            <v>2.2069155934311695E-4</v>
          </cell>
          <cell r="BK287">
            <v>1.419146078025552E-4</v>
          </cell>
          <cell r="BL287">
            <v>2.7136490966780328E-4</v>
          </cell>
          <cell r="BM287">
            <v>1.5207070903657752E-4</v>
          </cell>
          <cell r="BN287">
            <v>7.6442833693401706E-5</v>
          </cell>
          <cell r="BO287">
            <v>5.1767012015618847E-5</v>
          </cell>
          <cell r="BP287">
            <v>1.6347541716584893E-4</v>
          </cell>
          <cell r="BQ287">
            <v>1.3970312001680379E-4</v>
          </cell>
          <cell r="BR287">
            <v>1.4308152630904586E-4</v>
          </cell>
          <cell r="BS287">
            <v>1.4629324378105004E-4</v>
          </cell>
          <cell r="BT287">
            <v>1.5036040848201855E-4</v>
          </cell>
        </row>
        <row r="288">
          <cell r="I288">
            <v>0.1444371030771385</v>
          </cell>
          <cell r="J288">
            <v>0.1632129789886248</v>
          </cell>
          <cell r="K288">
            <v>0.16222541550524383</v>
          </cell>
          <cell r="L288">
            <v>0.1676367198304311</v>
          </cell>
          <cell r="M288">
            <v>0.15396420308709022</v>
          </cell>
          <cell r="N288">
            <v>0.14685436102298627</v>
          </cell>
          <cell r="O288">
            <v>0.15804330858418511</v>
          </cell>
          <cell r="P288">
            <v>0.14777205093198684</v>
          </cell>
          <cell r="Q288">
            <v>0.1337372175746212</v>
          </cell>
          <cell r="R288">
            <v>0.11986640369050516</v>
          </cell>
          <cell r="S288">
            <v>0.10241049453235147</v>
          </cell>
          <cell r="T288">
            <v>9.1299826179944574E-2</v>
          </cell>
          <cell r="U288">
            <v>7.7785670289428857E-2</v>
          </cell>
          <cell r="V288">
            <v>9.3339818592296994E-2</v>
          </cell>
          <cell r="W288">
            <v>8.7611573090538977E-2</v>
          </cell>
          <cell r="X288">
            <v>7.6075587750396981E-2</v>
          </cell>
          <cell r="Y288">
            <v>6.7225204135428832E-2</v>
          </cell>
          <cell r="Z288">
            <v>8.7834378159259902E-2</v>
          </cell>
          <cell r="AA288">
            <v>7.3510574953075877E-2</v>
          </cell>
          <cell r="AB288">
            <v>4.246842969002277E-2</v>
          </cell>
          <cell r="AC288">
            <v>4.4833035643725677E-2</v>
          </cell>
          <cell r="AD288">
            <v>4.3305414002382241E-2</v>
          </cell>
          <cell r="AE288">
            <v>2.7375492107349689E-2</v>
          </cell>
          <cell r="AF288">
            <v>2.526740545876667E-2</v>
          </cell>
          <cell r="AG288">
            <v>6.7800569212712195E-3</v>
          </cell>
          <cell r="AH288">
            <v>2.7393140066587034E-2</v>
          </cell>
          <cell r="AI288">
            <v>2.1141551268388022E-2</v>
          </cell>
          <cell r="AJ288">
            <v>2.9629824266498218E-2</v>
          </cell>
          <cell r="AK288">
            <v>1.6249178679719735E-2</v>
          </cell>
          <cell r="AL288">
            <v>2.9916220271109222E-2</v>
          </cell>
          <cell r="AM288">
            <v>7.1420589211037729E-3</v>
          </cell>
          <cell r="AN288">
            <v>7.2105162428819907E-3</v>
          </cell>
          <cell r="AO288">
            <v>6.68460258907521E-3</v>
          </cell>
          <cell r="AP288">
            <v>5.4251551534143455E-3</v>
          </cell>
          <cell r="AQ288">
            <v>5.3168571488715413E-3</v>
          </cell>
          <cell r="AR288">
            <v>5.2271985614682286E-4</v>
          </cell>
          <cell r="AS288">
            <v>4.9318415495270109E-4</v>
          </cell>
          <cell r="AT288">
            <v>1.1953516867848522E-3</v>
          </cell>
          <cell r="AU288">
            <v>5.5927615938599099E-4</v>
          </cell>
          <cell r="AV288">
            <v>5.0821138282124275E-4</v>
          </cell>
          <cell r="AW288">
            <v>4.7880835302202053E-4</v>
          </cell>
          <cell r="AX288">
            <v>4.8649489818259202E-4</v>
          </cell>
          <cell r="AY288">
            <v>4.1811881500297693E-4</v>
          </cell>
          <cell r="AZ288">
            <v>3.8544465487130186E-4</v>
          </cell>
          <cell r="BA288">
            <v>2.7854979652690374E-4</v>
          </cell>
          <cell r="BB288">
            <v>2.8282454995173475E-4</v>
          </cell>
          <cell r="BC288">
            <v>2.8921149562795154E-4</v>
          </cell>
          <cell r="BD288">
            <v>2.2765824937855754E-4</v>
          </cell>
          <cell r="BE288">
            <v>2.5598574159788425E-4</v>
          </cell>
          <cell r="BF288">
            <v>3.7870896225610396E-4</v>
          </cell>
          <cell r="BG288">
            <v>3.877055503279989E-4</v>
          </cell>
          <cell r="BH288">
            <v>3.6958860583994436E-4</v>
          </cell>
          <cell r="BI288">
            <v>3.2887800518074879E-4</v>
          </cell>
          <cell r="BJ288">
            <v>3.343930152365658E-4</v>
          </cell>
          <cell r="BK288">
            <v>3.3920115496632847E-4</v>
          </cell>
          <cell r="BL288">
            <v>3.6392099649925692E-4</v>
          </cell>
          <cell r="BM288">
            <v>3.480805865333654E-4</v>
          </cell>
          <cell r="BN288">
            <v>3.2512121179318628E-4</v>
          </cell>
          <cell r="BO288">
            <v>3.3154215819669694E-4</v>
          </cell>
          <cell r="BP288">
            <v>3.4609775317038469E-4</v>
          </cell>
          <cell r="BQ288">
            <v>3.5370650117771615E-4</v>
          </cell>
          <cell r="BR288">
            <v>3.619452614120138E-4</v>
          </cell>
          <cell r="BS288">
            <v>3.6974660249517946E-4</v>
          </cell>
          <cell r="BT288">
            <v>3.7538572902897385E-4</v>
          </cell>
        </row>
        <row r="289">
          <cell r="I289">
            <v>2.4665618890798201E-6</v>
          </cell>
          <cell r="J289">
            <v>2.3533929802632406E-6</v>
          </cell>
          <cell r="K289">
            <v>-2.4433461679561434E-5</v>
          </cell>
          <cell r="L289">
            <v>-2.5744118804786023E-5</v>
          </cell>
          <cell r="M289">
            <v>-2.0800041883773942E-6</v>
          </cell>
          <cell r="N289">
            <v>-3.2692970236059951E-7</v>
          </cell>
          <cell r="O289">
            <v>5.7282888498441111E-7</v>
          </cell>
          <cell r="P289">
            <v>1.5593390403289039E-6</v>
          </cell>
          <cell r="Q289">
            <v>1.5798855970491032E-6</v>
          </cell>
          <cell r="R289">
            <v>-5.9297360295302573E-6</v>
          </cell>
          <cell r="S289">
            <v>1.1091854569678356E-6</v>
          </cell>
          <cell r="T289">
            <v>5.0426311088661119E-7</v>
          </cell>
          <cell r="U289">
            <v>1.587276685549141E-6</v>
          </cell>
          <cell r="V289">
            <v>-3.3820766445079073E-7</v>
          </cell>
          <cell r="W289">
            <v>1.9918050095246306E-6</v>
          </cell>
          <cell r="X289">
            <v>-2.7282569012818011E-6</v>
          </cell>
          <cell r="Y289">
            <v>-9.5982217880041493E-6</v>
          </cell>
          <cell r="Z289">
            <v>-7.4207196882006674E-6</v>
          </cell>
          <cell r="AA289">
            <v>2.398667951221582E-7</v>
          </cell>
          <cell r="AB289">
            <v>-3.7850773262448028E-6</v>
          </cell>
          <cell r="AC289">
            <v>1.3927976004758538E-6</v>
          </cell>
          <cell r="AD289">
            <v>-3.8243096906520555E-6</v>
          </cell>
          <cell r="AE289">
            <v>-7.2278709837240765E-7</v>
          </cell>
          <cell r="AF289">
            <v>5.7030995955017128E-7</v>
          </cell>
          <cell r="AG289">
            <v>8.3721331673434612E-8</v>
          </cell>
          <cell r="AH289">
            <v>-5.7073767780768589E-6</v>
          </cell>
          <cell r="AI289">
            <v>1.352201216327476E-6</v>
          </cell>
          <cell r="AJ289">
            <v>8.1648687488441237E-7</v>
          </cell>
          <cell r="AK289">
            <v>2.8171083756166706E-6</v>
          </cell>
          <cell r="AL289">
            <v>2.0103130169881646E-6</v>
          </cell>
          <cell r="AM289">
            <v>1.7090395674448466E-4</v>
          </cell>
          <cell r="AN289">
            <v>2.7269313003670879E-4</v>
          </cell>
          <cell r="AO289">
            <v>3.1210040339862597E-6</v>
          </cell>
          <cell r="AP289">
            <v>2.1562564586838353E-6</v>
          </cell>
          <cell r="AQ289">
            <v>-2.3765145949899612E-7</v>
          </cell>
          <cell r="AR289">
            <v>3.7961219905676522E-6</v>
          </cell>
          <cell r="AS289">
            <v>1.7901709878045171E-5</v>
          </cell>
          <cell r="AT289">
            <v>4.4951043173743588E-6</v>
          </cell>
          <cell r="AU289">
            <v>4.7498678677054358E-6</v>
          </cell>
          <cell r="AV289">
            <v>4.801273114709522E-6</v>
          </cell>
          <cell r="AW289">
            <v>4.8476614908844329E-6</v>
          </cell>
          <cell r="AX289">
            <v>4.8811151637565857E-6</v>
          </cell>
          <cell r="AY289">
            <v>4.9055678130706613E-6</v>
          </cell>
          <cell r="AZ289">
            <v>4.9460375998635961E-6</v>
          </cell>
          <cell r="BA289">
            <v>5.0053789260096049E-6</v>
          </cell>
          <cell r="BB289">
            <v>5.040836531850951E-6</v>
          </cell>
          <cell r="BC289">
            <v>4.921708532801631E-6</v>
          </cell>
          <cell r="BD289">
            <v>4.9634617614838181E-6</v>
          </cell>
          <cell r="BE289">
            <v>4.9984215521347576E-6</v>
          </cell>
          <cell r="BF289">
            <v>5.0329450111497051E-6</v>
          </cell>
          <cell r="BG289">
            <v>5.0957050991034932E-6</v>
          </cell>
          <cell r="BH289">
            <v>5.1040472960900068E-6</v>
          </cell>
          <cell r="BI289">
            <v>5.1324736398444471E-6</v>
          </cell>
          <cell r="BJ289">
            <v>5.1552203017701012E-6</v>
          </cell>
          <cell r="BK289">
            <v>5.1646199150840248E-6</v>
          </cell>
          <cell r="BL289">
            <v>5.1818570674593355E-6</v>
          </cell>
          <cell r="BM289">
            <v>5.2091068222072624E-6</v>
          </cell>
          <cell r="BN289">
            <v>5.2329300496016089E-6</v>
          </cell>
          <cell r="BO289">
            <v>5.2670062745401633E-6</v>
          </cell>
          <cell r="BP289">
            <v>5.2985073984691005E-6</v>
          </cell>
          <cell r="BQ289">
            <v>5.3421202283494063E-6</v>
          </cell>
          <cell r="BR289">
            <v>5.3913062935669736E-6</v>
          </cell>
          <cell r="BS289">
            <v>5.4299472649929765E-6</v>
          </cell>
          <cell r="BT289">
            <v>5.4655295420676316E-6</v>
          </cell>
        </row>
        <row r="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v>1.0000000000000002</v>
          </cell>
          <cell r="BD290">
            <v>1.0000000000000002</v>
          </cell>
          <cell r="BE290">
            <v>0.99999999999999989</v>
          </cell>
          <cell r="BF290">
            <v>1.0000000000000004</v>
          </cell>
          <cell r="BG290">
            <v>0.99999999999999989</v>
          </cell>
          <cell r="BH290">
            <v>1.0000000000000002</v>
          </cell>
          <cell r="BI290">
            <v>1</v>
          </cell>
          <cell r="BJ290">
            <v>0.99999999999999978</v>
          </cell>
          <cell r="BK290">
            <v>0.99999999999999978</v>
          </cell>
          <cell r="BL290">
            <v>1</v>
          </cell>
          <cell r="BM290">
            <v>1</v>
          </cell>
          <cell r="BN290">
            <v>0.99999999999999978</v>
          </cell>
          <cell r="BO290">
            <v>1.0000000000000002</v>
          </cell>
          <cell r="BP290">
            <v>1.0000000000000002</v>
          </cell>
          <cell r="BQ290">
            <v>1.0000000000000002</v>
          </cell>
          <cell r="BR290">
            <v>1.0000000000000002</v>
          </cell>
          <cell r="BS290">
            <v>1.0000000000000002</v>
          </cell>
          <cell r="BT290">
            <v>0.99999999999999978</v>
          </cell>
        </row>
        <row r="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row>
        <row r="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row>
        <row r="297">
          <cell r="I297">
            <v>132994</v>
          </cell>
          <cell r="J297">
            <v>130655</v>
          </cell>
          <cell r="K297">
            <v>128514</v>
          </cell>
          <cell r="L297">
            <v>126560</v>
          </cell>
          <cell r="M297">
            <v>132266</v>
          </cell>
          <cell r="N297">
            <v>129798</v>
          </cell>
          <cell r="O297">
            <v>127607</v>
          </cell>
          <cell r="P297">
            <v>125583</v>
          </cell>
          <cell r="Q297">
            <v>123458</v>
          </cell>
          <cell r="R297">
            <v>120679</v>
          </cell>
          <cell r="S297">
            <v>136193</v>
          </cell>
          <cell r="T297">
            <v>133274</v>
          </cell>
          <cell r="U297">
            <v>130164</v>
          </cell>
          <cell r="V297">
            <v>122776</v>
          </cell>
          <cell r="W297">
            <v>122776</v>
          </cell>
          <cell r="X297">
            <v>122776</v>
          </cell>
          <cell r="Y297">
            <v>120641</v>
          </cell>
          <cell r="Z297">
            <v>118396</v>
          </cell>
          <cell r="AA297">
            <v>116420</v>
          </cell>
          <cell r="AB297">
            <v>114328</v>
          </cell>
          <cell r="AC297">
            <v>112213</v>
          </cell>
          <cell r="AD297">
            <v>109892</v>
          </cell>
          <cell r="AE297">
            <v>107811</v>
          </cell>
          <cell r="AF297">
            <v>105622</v>
          </cell>
          <cell r="AG297">
            <v>102998</v>
          </cell>
          <cell r="AH297">
            <v>100524</v>
          </cell>
          <cell r="AI297">
            <v>98487</v>
          </cell>
          <cell r="AJ297">
            <v>96559</v>
          </cell>
          <cell r="AK297">
            <v>94834</v>
          </cell>
          <cell r="AL297">
            <v>93295</v>
          </cell>
          <cell r="AM297">
            <v>91929</v>
          </cell>
          <cell r="AN297">
            <v>90637</v>
          </cell>
          <cell r="AO297">
            <v>89253</v>
          </cell>
          <cell r="AP297">
            <v>87997</v>
          </cell>
          <cell r="AQ297">
            <v>86543</v>
          </cell>
          <cell r="AR297">
            <v>85160</v>
          </cell>
          <cell r="AS297">
            <v>83192</v>
          </cell>
          <cell r="AT297">
            <v>82292</v>
          </cell>
          <cell r="AU297">
            <v>80913</v>
          </cell>
          <cell r="AV297">
            <v>79506</v>
          </cell>
          <cell r="AW297">
            <v>78239</v>
          </cell>
          <cell r="AX297">
            <v>76986</v>
          </cell>
          <cell r="AY297">
            <v>75830</v>
          </cell>
          <cell r="AZ297">
            <v>74729</v>
          </cell>
          <cell r="BA297">
            <v>73215</v>
          </cell>
          <cell r="BB297">
            <v>72065</v>
          </cell>
          <cell r="BC297">
            <v>70962</v>
          </cell>
          <cell r="BD297">
            <v>67525</v>
          </cell>
          <cell r="BE297">
            <v>66412</v>
          </cell>
          <cell r="BF297">
            <v>65339</v>
          </cell>
          <cell r="BG297">
            <v>63713</v>
          </cell>
          <cell r="BH297">
            <v>63205</v>
          </cell>
          <cell r="BI297">
            <v>62032</v>
          </cell>
          <cell r="BJ297">
            <v>61019</v>
          </cell>
          <cell r="BK297">
            <v>60127</v>
          </cell>
          <cell r="BL297">
            <v>59218</v>
          </cell>
          <cell r="BM297">
            <v>58192</v>
          </cell>
          <cell r="BN297">
            <v>57273</v>
          </cell>
          <cell r="BO297">
            <v>56139</v>
          </cell>
          <cell r="BP297">
            <v>54992</v>
          </cell>
          <cell r="BQ297">
            <v>53826</v>
          </cell>
          <cell r="BR297">
            <v>52699</v>
          </cell>
          <cell r="BS297">
            <v>51590</v>
          </cell>
          <cell r="BT297">
            <v>50552</v>
          </cell>
        </row>
        <row r="298">
          <cell r="I298">
            <v>1885</v>
          </cell>
          <cell r="J298">
            <v>1960</v>
          </cell>
          <cell r="K298">
            <v>1839</v>
          </cell>
          <cell r="L298">
            <v>1605</v>
          </cell>
          <cell r="M298">
            <v>1953</v>
          </cell>
          <cell r="N298">
            <v>2097</v>
          </cell>
          <cell r="O298">
            <v>2176</v>
          </cell>
          <cell r="P298">
            <v>2054</v>
          </cell>
          <cell r="Q298">
            <v>1996</v>
          </cell>
          <cell r="R298">
            <v>2017</v>
          </cell>
          <cell r="S298">
            <v>1964</v>
          </cell>
          <cell r="T298">
            <v>1925</v>
          </cell>
          <cell r="U298">
            <v>1958</v>
          </cell>
          <cell r="V298">
            <v>1886</v>
          </cell>
          <cell r="W298">
            <v>1886</v>
          </cell>
          <cell r="X298">
            <v>1886</v>
          </cell>
          <cell r="Y298">
            <v>1848</v>
          </cell>
          <cell r="Z298">
            <v>1947</v>
          </cell>
          <cell r="AA298">
            <v>1963</v>
          </cell>
          <cell r="AB298">
            <v>1625</v>
          </cell>
          <cell r="AC298">
            <v>1463</v>
          </cell>
          <cell r="AD298">
            <v>1488</v>
          </cell>
          <cell r="AE298">
            <v>1420</v>
          </cell>
          <cell r="AF298">
            <v>1352</v>
          </cell>
          <cell r="AG298">
            <v>1323</v>
          </cell>
          <cell r="AH298">
            <v>1385</v>
          </cell>
          <cell r="AI298">
            <v>1337</v>
          </cell>
          <cell r="AJ298">
            <v>1229</v>
          </cell>
          <cell r="AK298">
            <v>1222</v>
          </cell>
          <cell r="AL298">
            <v>1236</v>
          </cell>
          <cell r="AM298">
            <v>1254</v>
          </cell>
          <cell r="AN298">
            <v>1194</v>
          </cell>
          <cell r="AO298">
            <v>1118</v>
          </cell>
          <cell r="AP298">
            <v>1114</v>
          </cell>
          <cell r="AQ298">
            <v>1134</v>
          </cell>
          <cell r="AR298">
            <v>1086</v>
          </cell>
          <cell r="AS298">
            <v>905</v>
          </cell>
          <cell r="AT298">
            <v>850</v>
          </cell>
          <cell r="AU298">
            <v>772</v>
          </cell>
          <cell r="AV298">
            <v>725</v>
          </cell>
          <cell r="AW298">
            <v>621</v>
          </cell>
          <cell r="AX298">
            <v>706</v>
          </cell>
          <cell r="AY298">
            <v>723</v>
          </cell>
          <cell r="AZ298">
            <v>591</v>
          </cell>
          <cell r="BA298">
            <v>563</v>
          </cell>
          <cell r="BB298">
            <v>542</v>
          </cell>
          <cell r="BC298">
            <v>485</v>
          </cell>
          <cell r="BD298">
            <v>478</v>
          </cell>
          <cell r="BE298">
            <v>482</v>
          </cell>
          <cell r="BF298">
            <v>435</v>
          </cell>
          <cell r="BG298">
            <v>514</v>
          </cell>
          <cell r="BH298">
            <v>278</v>
          </cell>
          <cell r="BI298">
            <v>390</v>
          </cell>
          <cell r="BJ298">
            <v>420</v>
          </cell>
          <cell r="BK298">
            <v>407</v>
          </cell>
          <cell r="BL298">
            <v>382</v>
          </cell>
          <cell r="BM298">
            <v>364</v>
          </cell>
          <cell r="BN298">
            <v>328</v>
          </cell>
          <cell r="BO298">
            <v>353</v>
          </cell>
          <cell r="BP298">
            <v>361</v>
          </cell>
          <cell r="BQ298">
            <v>349</v>
          </cell>
          <cell r="BR298">
            <v>332</v>
          </cell>
          <cell r="BS298">
            <v>364</v>
          </cell>
          <cell r="BT298">
            <v>334</v>
          </cell>
        </row>
        <row r="299">
          <cell r="I299">
            <v>948</v>
          </cell>
          <cell r="J299">
            <v>945</v>
          </cell>
          <cell r="K299">
            <v>950</v>
          </cell>
          <cell r="L299">
            <v>940</v>
          </cell>
          <cell r="M299">
            <v>907</v>
          </cell>
          <cell r="N299">
            <v>1039</v>
          </cell>
          <cell r="O299">
            <v>1058</v>
          </cell>
          <cell r="P299">
            <v>1132</v>
          </cell>
          <cell r="Q299">
            <v>1053</v>
          </cell>
          <cell r="R299">
            <v>1099</v>
          </cell>
          <cell r="S299">
            <v>1068</v>
          </cell>
          <cell r="T299">
            <v>1045</v>
          </cell>
          <cell r="U299">
            <v>1090</v>
          </cell>
          <cell r="V299">
            <v>947</v>
          </cell>
          <cell r="W299">
            <v>947</v>
          </cell>
          <cell r="X299">
            <v>947</v>
          </cell>
          <cell r="Y299">
            <v>964</v>
          </cell>
          <cell r="Z299">
            <v>999</v>
          </cell>
          <cell r="AA299">
            <v>978</v>
          </cell>
          <cell r="AB299">
            <v>216</v>
          </cell>
          <cell r="AC299">
            <v>330</v>
          </cell>
          <cell r="AD299">
            <v>357</v>
          </cell>
          <cell r="AE299">
            <v>365</v>
          </cell>
          <cell r="AF299">
            <v>370</v>
          </cell>
          <cell r="AG299">
            <v>401</v>
          </cell>
          <cell r="AH299">
            <v>425</v>
          </cell>
          <cell r="AI299">
            <v>436</v>
          </cell>
          <cell r="AJ299">
            <v>387</v>
          </cell>
          <cell r="AK299">
            <v>429</v>
          </cell>
          <cell r="AL299">
            <v>449</v>
          </cell>
          <cell r="AM299">
            <v>471</v>
          </cell>
          <cell r="AN299">
            <v>450</v>
          </cell>
          <cell r="AO299">
            <v>438</v>
          </cell>
          <cell r="AP299">
            <v>418</v>
          </cell>
          <cell r="AQ299">
            <v>410</v>
          </cell>
          <cell r="AR299">
            <v>384</v>
          </cell>
          <cell r="AS299">
            <v>136</v>
          </cell>
          <cell r="AT299">
            <v>115</v>
          </cell>
          <cell r="AU299">
            <v>100</v>
          </cell>
          <cell r="AV299">
            <v>71</v>
          </cell>
          <cell r="AW299">
            <v>76</v>
          </cell>
          <cell r="AX299">
            <v>66</v>
          </cell>
          <cell r="AY299">
            <v>107</v>
          </cell>
          <cell r="AZ299">
            <v>63</v>
          </cell>
          <cell r="BA299">
            <v>71</v>
          </cell>
          <cell r="BB299">
            <v>56</v>
          </cell>
          <cell r="BC299">
            <v>52</v>
          </cell>
          <cell r="BD299">
            <v>51</v>
          </cell>
          <cell r="BE299">
            <v>41</v>
          </cell>
          <cell r="BF299">
            <v>61</v>
          </cell>
          <cell r="BG299">
            <v>64</v>
          </cell>
          <cell r="BH299">
            <v>57</v>
          </cell>
          <cell r="BI299">
            <v>40</v>
          </cell>
          <cell r="BJ299">
            <v>55</v>
          </cell>
          <cell r="BK299">
            <v>49</v>
          </cell>
          <cell r="BL299">
            <v>46</v>
          </cell>
          <cell r="BM299">
            <v>44</v>
          </cell>
          <cell r="BN299">
            <v>59</v>
          </cell>
          <cell r="BO299">
            <v>36</v>
          </cell>
          <cell r="BP299">
            <v>49</v>
          </cell>
          <cell r="BQ299">
            <v>55</v>
          </cell>
          <cell r="BR299">
            <v>46</v>
          </cell>
          <cell r="BS299">
            <v>44</v>
          </cell>
          <cell r="BT299">
            <v>44</v>
          </cell>
        </row>
        <row r="300">
          <cell r="I300">
            <v>556</v>
          </cell>
          <cell r="J300">
            <v>584</v>
          </cell>
          <cell r="K300">
            <v>557</v>
          </cell>
          <cell r="L300">
            <v>521</v>
          </cell>
          <cell r="M300">
            <v>584</v>
          </cell>
          <cell r="N300">
            <v>607</v>
          </cell>
          <cell r="O300">
            <v>628</v>
          </cell>
          <cell r="P300">
            <v>641</v>
          </cell>
          <cell r="Q300">
            <v>689</v>
          </cell>
          <cell r="R300">
            <v>659</v>
          </cell>
          <cell r="S300">
            <v>699</v>
          </cell>
          <cell r="T300">
            <v>673</v>
          </cell>
          <cell r="U300">
            <v>626</v>
          </cell>
          <cell r="V300">
            <v>679</v>
          </cell>
          <cell r="W300">
            <v>679</v>
          </cell>
          <cell r="X300">
            <v>679</v>
          </cell>
          <cell r="Y300">
            <v>628</v>
          </cell>
          <cell r="Z300">
            <v>615</v>
          </cell>
          <cell r="AA300">
            <v>634</v>
          </cell>
          <cell r="AB300">
            <v>8</v>
          </cell>
          <cell r="AC300">
            <v>53</v>
          </cell>
          <cell r="AD300">
            <v>109</v>
          </cell>
          <cell r="AE300">
            <v>139</v>
          </cell>
          <cell r="AF300">
            <v>142</v>
          </cell>
          <cell r="AG300">
            <v>160</v>
          </cell>
          <cell r="AH300">
            <v>186</v>
          </cell>
          <cell r="AI300">
            <v>188</v>
          </cell>
          <cell r="AJ300">
            <v>211</v>
          </cell>
          <cell r="AK300">
            <v>185</v>
          </cell>
          <cell r="AL300">
            <v>195</v>
          </cell>
          <cell r="AM300">
            <v>217</v>
          </cell>
          <cell r="AN300">
            <v>245</v>
          </cell>
          <cell r="AO300">
            <v>223</v>
          </cell>
          <cell r="AP300">
            <v>211</v>
          </cell>
          <cell r="AQ300">
            <v>227</v>
          </cell>
          <cell r="AR300">
            <v>231</v>
          </cell>
          <cell r="AS300">
            <v>7</v>
          </cell>
          <cell r="AT300">
            <v>6</v>
          </cell>
          <cell r="AU300">
            <v>7</v>
          </cell>
          <cell r="AV300">
            <v>6</v>
          </cell>
          <cell r="AW300">
            <v>3</v>
          </cell>
          <cell r="AX300">
            <v>4</v>
          </cell>
          <cell r="AY300">
            <v>3</v>
          </cell>
          <cell r="AZ300">
            <v>6</v>
          </cell>
          <cell r="BA300">
            <v>2</v>
          </cell>
          <cell r="BB300">
            <v>2</v>
          </cell>
          <cell r="BC300">
            <v>4</v>
          </cell>
          <cell r="BD300">
            <v>1</v>
          </cell>
          <cell r="BE300">
            <v>1</v>
          </cell>
          <cell r="BF300">
            <v>1</v>
          </cell>
          <cell r="BG300">
            <v>8</v>
          </cell>
          <cell r="BH300">
            <v>0</v>
          </cell>
          <cell r="BI300">
            <v>2</v>
          </cell>
          <cell r="BJ300">
            <v>2</v>
          </cell>
          <cell r="BK300">
            <v>2</v>
          </cell>
          <cell r="BL300">
            <v>3</v>
          </cell>
          <cell r="BM300">
            <v>3</v>
          </cell>
          <cell r="BN300">
            <v>1</v>
          </cell>
          <cell r="BO300">
            <v>5</v>
          </cell>
          <cell r="BP300">
            <v>2</v>
          </cell>
          <cell r="BQ300">
            <v>1</v>
          </cell>
          <cell r="BR300">
            <v>8</v>
          </cell>
          <cell r="BS300">
            <v>6</v>
          </cell>
          <cell r="BT300">
            <v>2</v>
          </cell>
        </row>
        <row r="301">
          <cell r="I301">
            <v>330</v>
          </cell>
          <cell r="J301">
            <v>362</v>
          </cell>
          <cell r="K301">
            <v>384</v>
          </cell>
          <cell r="L301">
            <v>328</v>
          </cell>
          <cell r="M301">
            <v>332</v>
          </cell>
          <cell r="N301">
            <v>363</v>
          </cell>
          <cell r="O301">
            <v>404</v>
          </cell>
          <cell r="P301">
            <v>435</v>
          </cell>
          <cell r="Q301">
            <v>432</v>
          </cell>
          <cell r="R301">
            <v>408</v>
          </cell>
          <cell r="S301">
            <v>391</v>
          </cell>
          <cell r="T301">
            <v>412</v>
          </cell>
          <cell r="U301">
            <v>428</v>
          </cell>
          <cell r="V301">
            <v>377</v>
          </cell>
          <cell r="W301">
            <v>377</v>
          </cell>
          <cell r="X301">
            <v>377</v>
          </cell>
          <cell r="Y301">
            <v>405</v>
          </cell>
          <cell r="Z301">
            <v>439</v>
          </cell>
          <cell r="AA301">
            <v>406</v>
          </cell>
          <cell r="AB301">
            <v>2</v>
          </cell>
          <cell r="AC301">
            <v>10</v>
          </cell>
          <cell r="AD301">
            <v>35</v>
          </cell>
          <cell r="AE301">
            <v>67</v>
          </cell>
          <cell r="AF301">
            <v>83</v>
          </cell>
          <cell r="AG301">
            <v>88</v>
          </cell>
          <cell r="AH301">
            <v>83</v>
          </cell>
          <cell r="AI301">
            <v>95</v>
          </cell>
          <cell r="AJ301">
            <v>107</v>
          </cell>
          <cell r="AK301">
            <v>113</v>
          </cell>
          <cell r="AL301">
            <v>97</v>
          </cell>
          <cell r="AM301">
            <v>122</v>
          </cell>
          <cell r="AN301">
            <v>125</v>
          </cell>
          <cell r="AO301">
            <v>147</v>
          </cell>
          <cell r="AP301">
            <v>143</v>
          </cell>
          <cell r="AQ301">
            <v>141</v>
          </cell>
          <cell r="AR301">
            <v>142</v>
          </cell>
          <cell r="AS301">
            <v>2</v>
          </cell>
          <cell r="AT301">
            <v>0</v>
          </cell>
          <cell r="AU301">
            <v>1</v>
          </cell>
          <cell r="AV301">
            <v>1</v>
          </cell>
          <cell r="AW301">
            <v>1</v>
          </cell>
          <cell r="AX301">
            <v>0</v>
          </cell>
          <cell r="AY301">
            <v>1</v>
          </cell>
          <cell r="AZ301">
            <v>1</v>
          </cell>
          <cell r="BA301">
            <v>2</v>
          </cell>
          <cell r="BB301">
            <v>0</v>
          </cell>
          <cell r="BC301">
            <v>1</v>
          </cell>
          <cell r="BD301">
            <v>0</v>
          </cell>
          <cell r="BE301">
            <v>0</v>
          </cell>
          <cell r="BF301">
            <v>0</v>
          </cell>
          <cell r="BG301">
            <v>1</v>
          </cell>
          <cell r="BH301">
            <v>0</v>
          </cell>
          <cell r="BI301">
            <v>0</v>
          </cell>
          <cell r="BJ301">
            <v>0</v>
          </cell>
          <cell r="BK301">
            <v>0</v>
          </cell>
          <cell r="BL301">
            <v>0</v>
          </cell>
          <cell r="BM301">
            <v>2</v>
          </cell>
          <cell r="BN301">
            <v>0</v>
          </cell>
          <cell r="BO301">
            <v>0</v>
          </cell>
          <cell r="BP301">
            <v>0</v>
          </cell>
          <cell r="BQ301">
            <v>1</v>
          </cell>
          <cell r="BR301">
            <v>0</v>
          </cell>
          <cell r="BS301">
            <v>1</v>
          </cell>
          <cell r="BT301">
            <v>0</v>
          </cell>
        </row>
        <row r="302">
          <cell r="I302">
            <v>251</v>
          </cell>
          <cell r="J302">
            <v>265</v>
          </cell>
          <cell r="K302">
            <v>261</v>
          </cell>
          <cell r="L302">
            <v>263</v>
          </cell>
          <cell r="M302">
            <v>270</v>
          </cell>
          <cell r="N302">
            <v>269</v>
          </cell>
          <cell r="O302">
            <v>292</v>
          </cell>
          <cell r="P302">
            <v>287</v>
          </cell>
          <cell r="Q302">
            <v>299</v>
          </cell>
          <cell r="R302">
            <v>319</v>
          </cell>
          <cell r="S302">
            <v>333</v>
          </cell>
          <cell r="T302">
            <v>308</v>
          </cell>
          <cell r="U302">
            <v>292</v>
          </cell>
          <cell r="V302">
            <v>295</v>
          </cell>
          <cell r="W302">
            <v>295</v>
          </cell>
          <cell r="X302">
            <v>295</v>
          </cell>
          <cell r="Y302">
            <v>266</v>
          </cell>
          <cell r="Z302">
            <v>260</v>
          </cell>
          <cell r="AA302">
            <v>298</v>
          </cell>
          <cell r="AB302">
            <v>1</v>
          </cell>
          <cell r="AC302">
            <v>1</v>
          </cell>
          <cell r="AD302">
            <v>4</v>
          </cell>
          <cell r="AE302">
            <v>24</v>
          </cell>
          <cell r="AF302">
            <v>43</v>
          </cell>
          <cell r="AG302">
            <v>56</v>
          </cell>
          <cell r="AH302">
            <v>67</v>
          </cell>
          <cell r="AI302">
            <v>50</v>
          </cell>
          <cell r="AJ302">
            <v>58</v>
          </cell>
          <cell r="AK302">
            <v>78</v>
          </cell>
          <cell r="AL302">
            <v>74</v>
          </cell>
          <cell r="AM302">
            <v>52</v>
          </cell>
          <cell r="AN302">
            <v>78</v>
          </cell>
          <cell r="AO302">
            <v>68</v>
          </cell>
          <cell r="AP302">
            <v>84</v>
          </cell>
          <cell r="AQ302">
            <v>71</v>
          </cell>
          <cell r="AR302">
            <v>64</v>
          </cell>
          <cell r="AS302">
            <v>1</v>
          </cell>
          <cell r="AT302">
            <v>1</v>
          </cell>
          <cell r="AU302">
            <v>0</v>
          </cell>
          <cell r="AV302">
            <v>0</v>
          </cell>
          <cell r="AW302">
            <v>0</v>
          </cell>
          <cell r="AX302">
            <v>0</v>
          </cell>
          <cell r="AY302">
            <v>0</v>
          </cell>
          <cell r="AZ302">
            <v>0</v>
          </cell>
          <cell r="BA302">
            <v>1</v>
          </cell>
          <cell r="BB302">
            <v>0</v>
          </cell>
          <cell r="BC302">
            <v>0</v>
          </cell>
          <cell r="BD302">
            <v>0</v>
          </cell>
          <cell r="BE302">
            <v>0</v>
          </cell>
          <cell r="BF302">
            <v>0</v>
          </cell>
          <cell r="BG302">
            <v>0</v>
          </cell>
          <cell r="BH302">
            <v>0</v>
          </cell>
          <cell r="BI302">
            <v>0</v>
          </cell>
          <cell r="BJ302">
            <v>0</v>
          </cell>
          <cell r="BK302">
            <v>1</v>
          </cell>
          <cell r="BL302">
            <v>1</v>
          </cell>
          <cell r="BM302">
            <v>0</v>
          </cell>
          <cell r="BN302">
            <v>0</v>
          </cell>
          <cell r="BO302">
            <v>0</v>
          </cell>
          <cell r="BP302">
            <v>0</v>
          </cell>
          <cell r="BQ302">
            <v>0</v>
          </cell>
          <cell r="BR302">
            <v>1</v>
          </cell>
          <cell r="BS302">
            <v>0</v>
          </cell>
          <cell r="BT302">
            <v>0</v>
          </cell>
        </row>
        <row r="303">
          <cell r="I303">
            <v>171</v>
          </cell>
          <cell r="J303">
            <v>157</v>
          </cell>
          <cell r="K303">
            <v>173</v>
          </cell>
          <cell r="L303">
            <v>180</v>
          </cell>
          <cell r="M303">
            <v>169</v>
          </cell>
          <cell r="N303">
            <v>199</v>
          </cell>
          <cell r="O303">
            <v>201</v>
          </cell>
          <cell r="P303">
            <v>188</v>
          </cell>
          <cell r="Q303">
            <v>181</v>
          </cell>
          <cell r="R303">
            <v>185</v>
          </cell>
          <cell r="S303">
            <v>184</v>
          </cell>
          <cell r="T303">
            <v>208</v>
          </cell>
          <cell r="U303">
            <v>223</v>
          </cell>
          <cell r="V303">
            <v>206</v>
          </cell>
          <cell r="W303">
            <v>206</v>
          </cell>
          <cell r="X303">
            <v>206</v>
          </cell>
          <cell r="Y303">
            <v>218</v>
          </cell>
          <cell r="Z303">
            <v>225</v>
          </cell>
          <cell r="AA303">
            <v>180</v>
          </cell>
          <cell r="AB303">
            <v>2</v>
          </cell>
          <cell r="AC303">
            <v>1</v>
          </cell>
          <cell r="AD303">
            <v>3</v>
          </cell>
          <cell r="AE303">
            <v>4</v>
          </cell>
          <cell r="AF303">
            <v>17</v>
          </cell>
          <cell r="AG303">
            <v>32</v>
          </cell>
          <cell r="AH303">
            <v>42</v>
          </cell>
          <cell r="AI303">
            <v>49</v>
          </cell>
          <cell r="AJ303">
            <v>42</v>
          </cell>
          <cell r="AK303">
            <v>40</v>
          </cell>
          <cell r="AL303">
            <v>58</v>
          </cell>
          <cell r="AM303">
            <v>55</v>
          </cell>
          <cell r="AN303">
            <v>42</v>
          </cell>
          <cell r="AO303">
            <v>54</v>
          </cell>
          <cell r="AP303">
            <v>55</v>
          </cell>
          <cell r="AQ303">
            <v>64</v>
          </cell>
          <cell r="AR303">
            <v>60</v>
          </cell>
          <cell r="AS303">
            <v>1</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1</v>
          </cell>
          <cell r="BL303">
            <v>0</v>
          </cell>
          <cell r="BM303">
            <v>0</v>
          </cell>
          <cell r="BN303">
            <v>0</v>
          </cell>
          <cell r="BO303">
            <v>0</v>
          </cell>
          <cell r="BP303">
            <v>0</v>
          </cell>
          <cell r="BQ303">
            <v>0</v>
          </cell>
          <cell r="BR303">
            <v>0</v>
          </cell>
          <cell r="BS303">
            <v>0</v>
          </cell>
          <cell r="BT303">
            <v>0</v>
          </cell>
        </row>
        <row r="304">
          <cell r="I304">
            <v>138</v>
          </cell>
          <cell r="J304">
            <v>144</v>
          </cell>
          <cell r="K304">
            <v>135</v>
          </cell>
          <cell r="L304">
            <v>100</v>
          </cell>
          <cell r="M304">
            <v>134</v>
          </cell>
          <cell r="N304">
            <v>131</v>
          </cell>
          <cell r="O304">
            <v>118</v>
          </cell>
          <cell r="P304">
            <v>137</v>
          </cell>
          <cell r="Q304">
            <v>152</v>
          </cell>
          <cell r="R304">
            <v>153</v>
          </cell>
          <cell r="S304">
            <v>150</v>
          </cell>
          <cell r="T304">
            <v>161</v>
          </cell>
          <cell r="U304">
            <v>160</v>
          </cell>
          <cell r="V304">
            <v>138</v>
          </cell>
          <cell r="W304">
            <v>138</v>
          </cell>
          <cell r="X304">
            <v>138</v>
          </cell>
          <cell r="Y304">
            <v>146</v>
          </cell>
          <cell r="Z304">
            <v>144</v>
          </cell>
          <cell r="AA304">
            <v>154</v>
          </cell>
          <cell r="AB304">
            <v>0</v>
          </cell>
          <cell r="AC304">
            <v>1</v>
          </cell>
          <cell r="AD304">
            <v>3</v>
          </cell>
          <cell r="AE304">
            <v>3</v>
          </cell>
          <cell r="AF304">
            <v>5</v>
          </cell>
          <cell r="AG304">
            <v>13</v>
          </cell>
          <cell r="AH304">
            <v>19</v>
          </cell>
          <cell r="AI304">
            <v>33</v>
          </cell>
          <cell r="AJ304">
            <v>31</v>
          </cell>
          <cell r="AK304">
            <v>33</v>
          </cell>
          <cell r="AL304">
            <v>33</v>
          </cell>
          <cell r="AM304">
            <v>46</v>
          </cell>
          <cell r="AN304">
            <v>39</v>
          </cell>
          <cell r="AO304">
            <v>32</v>
          </cell>
          <cell r="AP304">
            <v>42</v>
          </cell>
          <cell r="AQ304">
            <v>42</v>
          </cell>
          <cell r="AR304">
            <v>50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row>
        <row r="305">
          <cell r="I305">
            <v>93</v>
          </cell>
          <cell r="J305">
            <v>80</v>
          </cell>
          <cell r="K305">
            <v>88</v>
          </cell>
          <cell r="L305">
            <v>86</v>
          </cell>
          <cell r="M305">
            <v>74</v>
          </cell>
          <cell r="N305">
            <v>90</v>
          </cell>
          <cell r="O305">
            <v>102</v>
          </cell>
          <cell r="P305">
            <v>97</v>
          </cell>
          <cell r="Q305">
            <v>86</v>
          </cell>
          <cell r="R305">
            <v>100</v>
          </cell>
          <cell r="S305">
            <v>107</v>
          </cell>
          <cell r="T305">
            <v>101</v>
          </cell>
          <cell r="U305">
            <v>111</v>
          </cell>
          <cell r="V305">
            <v>99</v>
          </cell>
          <cell r="W305">
            <v>99</v>
          </cell>
          <cell r="X305">
            <v>99</v>
          </cell>
          <cell r="Y305">
            <v>92</v>
          </cell>
          <cell r="Z305">
            <v>98</v>
          </cell>
          <cell r="AA305">
            <v>107</v>
          </cell>
          <cell r="AB305">
            <v>0</v>
          </cell>
          <cell r="AC305">
            <v>0</v>
          </cell>
          <cell r="AD305">
            <v>2</v>
          </cell>
          <cell r="AE305">
            <v>1</v>
          </cell>
          <cell r="AF305">
            <v>3</v>
          </cell>
          <cell r="AG305">
            <v>0</v>
          </cell>
          <cell r="AH305">
            <v>10</v>
          </cell>
          <cell r="AI305">
            <v>12</v>
          </cell>
          <cell r="AJ305">
            <v>29</v>
          </cell>
          <cell r="AK305">
            <v>29</v>
          </cell>
          <cell r="AL305">
            <v>26</v>
          </cell>
          <cell r="AM305">
            <v>29</v>
          </cell>
          <cell r="AN305">
            <v>32</v>
          </cell>
          <cell r="AO305">
            <v>32</v>
          </cell>
          <cell r="AP305">
            <v>26</v>
          </cell>
          <cell r="AQ305">
            <v>39</v>
          </cell>
          <cell r="AR305">
            <v>38</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1</v>
          </cell>
          <cell r="BL305">
            <v>0</v>
          </cell>
          <cell r="BM305">
            <v>0</v>
          </cell>
          <cell r="BN305">
            <v>0</v>
          </cell>
          <cell r="BO305">
            <v>0</v>
          </cell>
          <cell r="BP305">
            <v>0</v>
          </cell>
          <cell r="BQ305">
            <v>0</v>
          </cell>
          <cell r="BR305">
            <v>0</v>
          </cell>
          <cell r="BS305">
            <v>0</v>
          </cell>
          <cell r="BT305">
            <v>0</v>
          </cell>
          <cell r="BU305"/>
        </row>
        <row r="306">
          <cell r="I306">
            <v>80</v>
          </cell>
          <cell r="J306">
            <v>74</v>
          </cell>
          <cell r="K306">
            <v>67</v>
          </cell>
          <cell r="L306">
            <v>66</v>
          </cell>
          <cell r="M306">
            <v>74</v>
          </cell>
          <cell r="N306">
            <v>57</v>
          </cell>
          <cell r="O306">
            <v>70</v>
          </cell>
          <cell r="P306">
            <v>87</v>
          </cell>
          <cell r="Q306">
            <v>104</v>
          </cell>
          <cell r="R306">
            <v>85</v>
          </cell>
          <cell r="S306">
            <v>81</v>
          </cell>
          <cell r="T306">
            <v>88</v>
          </cell>
          <cell r="U306">
            <v>78</v>
          </cell>
          <cell r="V306">
            <v>86</v>
          </cell>
          <cell r="W306">
            <v>86</v>
          </cell>
          <cell r="X306">
            <v>86</v>
          </cell>
          <cell r="Y306">
            <v>72</v>
          </cell>
          <cell r="Z306">
            <v>76</v>
          </cell>
          <cell r="AA306">
            <v>70</v>
          </cell>
          <cell r="AB306">
            <v>1</v>
          </cell>
          <cell r="AC306">
            <v>1</v>
          </cell>
          <cell r="AD306">
            <v>2</v>
          </cell>
          <cell r="AE306">
            <v>2</v>
          </cell>
          <cell r="AF306">
            <v>1</v>
          </cell>
          <cell r="AG306">
            <v>4</v>
          </cell>
          <cell r="AH306">
            <v>2</v>
          </cell>
          <cell r="AI306">
            <v>13</v>
          </cell>
          <cell r="AJ306">
            <v>13</v>
          </cell>
          <cell r="AK306">
            <v>22</v>
          </cell>
          <cell r="AL306">
            <v>24</v>
          </cell>
          <cell r="AM306">
            <v>16</v>
          </cell>
          <cell r="AN306">
            <v>23</v>
          </cell>
          <cell r="AO306">
            <v>24</v>
          </cell>
          <cell r="AP306">
            <v>27</v>
          </cell>
          <cell r="AQ306">
            <v>20</v>
          </cell>
          <cell r="AR306">
            <v>25</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row>
        <row r="307">
          <cell r="I307">
            <v>53</v>
          </cell>
          <cell r="J307">
            <v>59</v>
          </cell>
          <cell r="K307">
            <v>58</v>
          </cell>
          <cell r="L307">
            <v>53</v>
          </cell>
          <cell r="M307">
            <v>48</v>
          </cell>
          <cell r="N307">
            <v>66</v>
          </cell>
          <cell r="O307">
            <v>48</v>
          </cell>
          <cell r="P307">
            <v>49</v>
          </cell>
          <cell r="Q307">
            <v>60</v>
          </cell>
          <cell r="R307">
            <v>75</v>
          </cell>
          <cell r="S307">
            <v>75</v>
          </cell>
          <cell r="T307">
            <v>68</v>
          </cell>
          <cell r="U307">
            <v>70</v>
          </cell>
          <cell r="V307">
            <v>67</v>
          </cell>
          <cell r="W307">
            <v>67</v>
          </cell>
          <cell r="X307">
            <v>67</v>
          </cell>
          <cell r="Y307">
            <v>73</v>
          </cell>
          <cell r="Z307">
            <v>61</v>
          </cell>
          <cell r="AA307">
            <v>70</v>
          </cell>
          <cell r="AB307">
            <v>0</v>
          </cell>
          <cell r="AC307">
            <v>0</v>
          </cell>
          <cell r="AD307">
            <v>0</v>
          </cell>
          <cell r="AE307">
            <v>1</v>
          </cell>
          <cell r="AF307">
            <v>2</v>
          </cell>
          <cell r="AG307">
            <v>2</v>
          </cell>
          <cell r="AH307">
            <v>3</v>
          </cell>
          <cell r="AI307">
            <v>4</v>
          </cell>
          <cell r="AJ307">
            <v>12</v>
          </cell>
          <cell r="AK307">
            <v>18</v>
          </cell>
          <cell r="AL307">
            <v>25</v>
          </cell>
          <cell r="AM307">
            <v>28</v>
          </cell>
          <cell r="AN307">
            <v>21</v>
          </cell>
          <cell r="AO307">
            <v>20</v>
          </cell>
          <cell r="AP307">
            <v>22</v>
          </cell>
          <cell r="AQ307">
            <v>20</v>
          </cell>
          <cell r="AR307">
            <v>15</v>
          </cell>
          <cell r="AS307">
            <v>0</v>
          </cell>
          <cell r="AT307">
            <v>0</v>
          </cell>
          <cell r="AU307">
            <v>0</v>
          </cell>
          <cell r="AV307">
            <v>0</v>
          </cell>
          <cell r="AW307">
            <v>0</v>
          </cell>
          <cell r="AX307">
            <v>0</v>
          </cell>
          <cell r="AY307">
            <v>0</v>
          </cell>
          <cell r="AZ307">
            <v>0</v>
          </cell>
          <cell r="BA307">
            <v>0</v>
          </cell>
          <cell r="BB307">
            <v>1</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row>
        <row r="308">
          <cell r="I308">
            <v>69</v>
          </cell>
          <cell r="J308">
            <v>40</v>
          </cell>
          <cell r="K308">
            <v>44</v>
          </cell>
          <cell r="L308">
            <v>41</v>
          </cell>
          <cell r="M308">
            <v>39</v>
          </cell>
          <cell r="N308">
            <v>37</v>
          </cell>
          <cell r="O308">
            <v>41</v>
          </cell>
          <cell r="P308">
            <v>36</v>
          </cell>
          <cell r="Q308">
            <v>35</v>
          </cell>
          <cell r="R308">
            <v>44</v>
          </cell>
          <cell r="S308">
            <v>52</v>
          </cell>
          <cell r="T308">
            <v>51</v>
          </cell>
          <cell r="U308">
            <v>50</v>
          </cell>
          <cell r="V308">
            <v>54</v>
          </cell>
          <cell r="W308">
            <v>54</v>
          </cell>
          <cell r="X308">
            <v>54</v>
          </cell>
          <cell r="Y308">
            <v>51</v>
          </cell>
          <cell r="Z308">
            <v>54</v>
          </cell>
          <cell r="AA308">
            <v>43</v>
          </cell>
          <cell r="AB308">
            <v>1</v>
          </cell>
          <cell r="AC308">
            <v>0</v>
          </cell>
          <cell r="AD308">
            <v>0</v>
          </cell>
          <cell r="AE308">
            <v>0</v>
          </cell>
          <cell r="AF308">
            <v>0</v>
          </cell>
          <cell r="AG308">
            <v>0</v>
          </cell>
          <cell r="AH308">
            <v>0</v>
          </cell>
          <cell r="AI308">
            <v>2</v>
          </cell>
          <cell r="AJ308">
            <v>2</v>
          </cell>
          <cell r="AK308">
            <v>5</v>
          </cell>
          <cell r="AL308">
            <v>10</v>
          </cell>
          <cell r="AM308">
            <v>17</v>
          </cell>
          <cell r="AN308">
            <v>20</v>
          </cell>
          <cell r="AO308">
            <v>14</v>
          </cell>
          <cell r="AP308">
            <v>14</v>
          </cell>
          <cell r="AQ308">
            <v>14</v>
          </cell>
          <cell r="AR308">
            <v>8</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row>
        <row r="309">
          <cell r="I309">
            <v>269</v>
          </cell>
          <cell r="J309">
            <v>290</v>
          </cell>
          <cell r="K309">
            <v>285</v>
          </cell>
          <cell r="L309">
            <v>257</v>
          </cell>
          <cell r="M309">
            <v>247</v>
          </cell>
          <cell r="N309">
            <v>254</v>
          </cell>
          <cell r="O309">
            <v>260</v>
          </cell>
          <cell r="P309">
            <v>271</v>
          </cell>
          <cell r="Q309">
            <v>269</v>
          </cell>
          <cell r="R309">
            <v>274</v>
          </cell>
          <cell r="S309">
            <v>280</v>
          </cell>
          <cell r="T309">
            <v>286</v>
          </cell>
          <cell r="U309">
            <v>296</v>
          </cell>
          <cell r="V309">
            <v>305</v>
          </cell>
          <cell r="W309">
            <v>305</v>
          </cell>
          <cell r="X309">
            <v>305</v>
          </cell>
          <cell r="Y309">
            <v>317</v>
          </cell>
          <cell r="Z309">
            <v>310</v>
          </cell>
          <cell r="AA309">
            <v>312</v>
          </cell>
          <cell r="AB309">
            <v>1</v>
          </cell>
          <cell r="AC309">
            <v>2</v>
          </cell>
          <cell r="AD309">
            <v>2</v>
          </cell>
          <cell r="AE309">
            <v>9</v>
          </cell>
          <cell r="AF309">
            <v>11</v>
          </cell>
          <cell r="AG309">
            <v>13</v>
          </cell>
          <cell r="AH309">
            <v>11</v>
          </cell>
          <cell r="AI309">
            <v>11</v>
          </cell>
          <cell r="AJ309">
            <v>12</v>
          </cell>
          <cell r="AK309">
            <v>14</v>
          </cell>
          <cell r="AL309">
            <v>18</v>
          </cell>
          <cell r="AM309">
            <v>19</v>
          </cell>
          <cell r="AN309">
            <v>33</v>
          </cell>
          <cell r="AO309">
            <v>44</v>
          </cell>
          <cell r="AP309">
            <v>52</v>
          </cell>
          <cell r="AQ309">
            <v>62</v>
          </cell>
          <cell r="AR309">
            <v>67</v>
          </cell>
          <cell r="AS309">
            <v>3</v>
          </cell>
          <cell r="AT309">
            <v>2</v>
          </cell>
          <cell r="AU309">
            <v>1</v>
          </cell>
          <cell r="AV309">
            <v>1</v>
          </cell>
          <cell r="AW309">
            <v>1</v>
          </cell>
          <cell r="AX309">
            <v>1</v>
          </cell>
          <cell r="AY309">
            <v>0</v>
          </cell>
          <cell r="AZ309">
            <v>0</v>
          </cell>
          <cell r="BA309">
            <v>0</v>
          </cell>
          <cell r="BB309">
            <v>1</v>
          </cell>
          <cell r="BC309">
            <v>1</v>
          </cell>
          <cell r="BD309">
            <v>1</v>
          </cell>
          <cell r="BE309">
            <v>0</v>
          </cell>
          <cell r="BF309">
            <v>0</v>
          </cell>
          <cell r="BG309">
            <v>0</v>
          </cell>
          <cell r="BH309">
            <v>0</v>
          </cell>
          <cell r="BI309">
            <v>0</v>
          </cell>
          <cell r="BJ309">
            <v>1</v>
          </cell>
          <cell r="BK309">
            <v>0</v>
          </cell>
          <cell r="BL309">
            <v>0</v>
          </cell>
          <cell r="BM309">
            <v>0</v>
          </cell>
          <cell r="BN309">
            <v>0</v>
          </cell>
          <cell r="BO309">
            <v>0</v>
          </cell>
          <cell r="BP309">
            <v>0</v>
          </cell>
          <cell r="BQ309">
            <v>1</v>
          </cell>
          <cell r="BR309">
            <v>1</v>
          </cell>
          <cell r="BS309">
            <v>0</v>
          </cell>
          <cell r="BT309">
            <v>0</v>
          </cell>
        </row>
        <row r="310">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row>
        <row r="311">
          <cell r="I311">
            <v>137837</v>
          </cell>
          <cell r="J311">
            <v>135615</v>
          </cell>
          <cell r="K311">
            <v>133355</v>
          </cell>
          <cell r="L311">
            <v>131000</v>
          </cell>
          <cell r="M311">
            <v>137097</v>
          </cell>
          <cell r="N311">
            <v>135007</v>
          </cell>
          <cell r="O311">
            <v>133005</v>
          </cell>
          <cell r="P311">
            <v>130997</v>
          </cell>
          <cell r="Q311">
            <v>128814</v>
          </cell>
          <cell r="R311">
            <v>126097</v>
          </cell>
          <cell r="S311">
            <v>141577</v>
          </cell>
          <cell r="T311">
            <v>138600</v>
          </cell>
          <cell r="U311">
            <v>135546</v>
          </cell>
          <cell r="V311">
            <v>127915</v>
          </cell>
          <cell r="W311">
            <v>127915</v>
          </cell>
          <cell r="X311">
            <v>127915</v>
          </cell>
          <cell r="Y311">
            <v>125721</v>
          </cell>
          <cell r="Z311">
            <v>123624</v>
          </cell>
          <cell r="AA311">
            <v>121635</v>
          </cell>
          <cell r="AB311">
            <v>116185</v>
          </cell>
          <cell r="AC311">
            <v>114075</v>
          </cell>
          <cell r="AD311">
            <v>111897</v>
          </cell>
          <cell r="AE311">
            <v>109846</v>
          </cell>
          <cell r="AF311">
            <v>107651</v>
          </cell>
          <cell r="AG311">
            <v>105090</v>
          </cell>
          <cell r="AH311">
            <v>102757</v>
          </cell>
          <cell r="AI311">
            <v>100717</v>
          </cell>
          <cell r="AJ311">
            <v>98692</v>
          </cell>
          <cell r="AK311">
            <v>97022</v>
          </cell>
          <cell r="AL311">
            <v>95540</v>
          </cell>
          <cell r="AM311">
            <v>94255</v>
          </cell>
          <cell r="AN311">
            <v>92939</v>
          </cell>
          <cell r="AO311">
            <v>91467</v>
          </cell>
          <cell r="AP311">
            <v>90205</v>
          </cell>
          <cell r="AQ311">
            <v>88787</v>
          </cell>
          <cell r="AR311">
            <v>87330</v>
          </cell>
          <cell r="AS311">
            <v>84247</v>
          </cell>
          <cell r="AT311">
            <v>83266</v>
          </cell>
          <cell r="AU311">
            <v>81794</v>
          </cell>
          <cell r="AV311">
            <v>80310</v>
          </cell>
          <cell r="AW311">
            <v>78941</v>
          </cell>
          <cell r="AX311">
            <v>77763</v>
          </cell>
          <cell r="AY311">
            <v>76664</v>
          </cell>
          <cell r="AZ311">
            <v>75390</v>
          </cell>
          <cell r="BA311">
            <v>73854</v>
          </cell>
          <cell r="BB311">
            <v>72667</v>
          </cell>
          <cell r="BC311">
            <v>71505</v>
          </cell>
          <cell r="BD311">
            <v>68056</v>
          </cell>
          <cell r="BE311">
            <v>66936</v>
          </cell>
          <cell r="BF311">
            <v>65836</v>
          </cell>
          <cell r="BG311">
            <v>64300</v>
          </cell>
          <cell r="BH311">
            <v>63540</v>
          </cell>
          <cell r="BI311">
            <v>62464</v>
          </cell>
          <cell r="BJ311">
            <v>61497</v>
          </cell>
          <cell r="BK311">
            <v>60588</v>
          </cell>
          <cell r="BL311">
            <v>59650</v>
          </cell>
          <cell r="BM311">
            <v>58605</v>
          </cell>
          <cell r="BN311">
            <v>57661</v>
          </cell>
          <cell r="BO311">
            <v>56533</v>
          </cell>
          <cell r="BP311">
            <v>55404</v>
          </cell>
          <cell r="BQ311">
            <v>54233</v>
          </cell>
          <cell r="BR311">
            <v>53087</v>
          </cell>
          <cell r="BS311">
            <v>52005</v>
          </cell>
          <cell r="BT311">
            <v>50932</v>
          </cell>
        </row>
        <row r="312">
          <cell r="AY312"/>
          <cell r="AZ312"/>
          <cell r="BA312"/>
          <cell r="BB312"/>
          <cell r="BC312"/>
          <cell r="BD312"/>
          <cell r="BE312"/>
          <cell r="BF312" t="str">
            <v>OK</v>
          </cell>
          <cell r="BG312" t="str">
            <v>OK</v>
          </cell>
          <cell r="BH312" t="str">
            <v>OK</v>
          </cell>
          <cell r="BI312" t="str">
            <v>OK</v>
          </cell>
          <cell r="BJ312" t="str">
            <v>OK</v>
          </cell>
          <cell r="BK312" t="str">
            <v>OK</v>
          </cell>
          <cell r="BL312" t="str">
            <v>OK</v>
          </cell>
          <cell r="BM312" t="str">
            <v>OK</v>
          </cell>
          <cell r="BN312" t="str">
            <v>OK</v>
          </cell>
          <cell r="BO312" t="str">
            <v>OK</v>
          </cell>
          <cell r="BP312" t="str">
            <v>OK</v>
          </cell>
          <cell r="BQ312" t="str">
            <v>OK</v>
          </cell>
          <cell r="BR312" t="str">
            <v>OK</v>
          </cell>
          <cell r="BS312" t="str">
            <v>OK</v>
          </cell>
          <cell r="BT312" t="str">
            <v>OK</v>
          </cell>
        </row>
        <row r="315">
          <cell r="I315">
            <v>0.96486429623395753</v>
          </cell>
          <cell r="J315">
            <v>0.96342587471887331</v>
          </cell>
          <cell r="K315">
            <v>0.96369839901016086</v>
          </cell>
          <cell r="L315">
            <v>0.96610687022900765</v>
          </cell>
          <cell r="M315">
            <v>0.96476217568582823</v>
          </cell>
          <cell r="N315">
            <v>0.9614168154243854</v>
          </cell>
          <cell r="O315">
            <v>0.95941505958422613</v>
          </cell>
          <cell r="P315">
            <v>0.95867080925517378</v>
          </cell>
          <cell r="Q315">
            <v>0.95842066856087071</v>
          </cell>
          <cell r="R315">
            <v>0.95703307771001689</v>
          </cell>
          <cell r="S315">
            <v>0.96197122413951419</v>
          </cell>
          <cell r="T315">
            <v>0.96157287157287152</v>
          </cell>
          <cell r="U315">
            <v>0.96029392235846134</v>
          </cell>
          <cell r="V315">
            <v>0.95982488371183994</v>
          </cell>
          <cell r="W315">
            <v>0.95982488371183994</v>
          </cell>
          <cell r="X315">
            <v>0.95982488371183994</v>
          </cell>
          <cell r="Y315">
            <v>0.95959306718845694</v>
          </cell>
          <cell r="Z315">
            <v>0.95771047693004596</v>
          </cell>
          <cell r="AA315">
            <v>0.95712582727011142</v>
          </cell>
          <cell r="AB315">
            <v>0.98401686964754487</v>
          </cell>
          <cell r="AC315">
            <v>0.98367740521586677</v>
          </cell>
          <cell r="AD315">
            <v>0.9820817358821059</v>
          </cell>
          <cell r="AE315">
            <v>0.98147406368916479</v>
          </cell>
          <cell r="AF315">
            <v>0.98115205618154966</v>
          </cell>
          <cell r="AG315">
            <v>0.98009325340184605</v>
          </cell>
          <cell r="AH315">
            <v>0.97826912035189817</v>
          </cell>
          <cell r="AI315">
            <v>0.97785875274283385</v>
          </cell>
          <cell r="AJ315">
            <v>0.97838730596198276</v>
          </cell>
          <cell r="AK315">
            <v>0.97744841376182723</v>
          </cell>
          <cell r="AL315">
            <v>0.97650198869583416</v>
          </cell>
          <cell r="AM315">
            <v>0.97532226407087153</v>
          </cell>
          <cell r="AN315">
            <v>0.97523106553761074</v>
          </cell>
          <cell r="AO315">
            <v>0.97579454885368488</v>
          </cell>
          <cell r="AP315">
            <v>0.97552242115182086</v>
          </cell>
          <cell r="AQ315">
            <v>0.97472602971155686</v>
          </cell>
          <cell r="AR315">
            <v>0.97515172334821942</v>
          </cell>
          <cell r="AS315">
            <v>0.98747729889491609</v>
          </cell>
          <cell r="AT315">
            <v>0.98830254845915499</v>
          </cell>
          <cell r="AU315">
            <v>0.98922903880480229</v>
          </cell>
          <cell r="AV315">
            <v>0.9899887934254763</v>
          </cell>
          <cell r="AW315">
            <v>0.99110728265413406</v>
          </cell>
          <cell r="AX315">
            <v>0.99000810153929242</v>
          </cell>
          <cell r="AY315">
            <v>0.9891213607429824</v>
          </cell>
          <cell r="AZ315">
            <v>0.99123225892028122</v>
          </cell>
          <cell r="BA315">
            <v>0.99134779429685593</v>
          </cell>
          <cell r="BB315">
            <v>0.99171563433195264</v>
          </cell>
          <cell r="BC315">
            <v>0.992406125445773</v>
          </cell>
          <cell r="BD315">
            <v>0.9921976019748443</v>
          </cell>
          <cell r="BE315">
            <v>0.99217162662842118</v>
          </cell>
          <cell r="BF315">
            <v>0.99245093869615408</v>
          </cell>
          <cell r="BG315">
            <v>0.99087091757387247</v>
          </cell>
          <cell r="BH315">
            <v>0.99472773056342456</v>
          </cell>
          <cell r="BI315">
            <v>0.99308401639344257</v>
          </cell>
          <cell r="BJ315">
            <v>0.99222726311852616</v>
          </cell>
          <cell r="BK315">
            <v>0.99239123258731099</v>
          </cell>
          <cell r="BL315">
            <v>0.99275775356244766</v>
          </cell>
          <cell r="BM315">
            <v>0.99295281972527938</v>
          </cell>
          <cell r="BN315">
            <v>0.99327101507084514</v>
          </cell>
          <cell r="BO315">
            <v>0.9930306192843118</v>
          </cell>
          <cell r="BP315">
            <v>0.99256371381127717</v>
          </cell>
          <cell r="BQ315">
            <v>0.99249534416314789</v>
          </cell>
          <cell r="BR315">
            <v>0.99269124267711495</v>
          </cell>
          <cell r="BS315">
            <v>0.99201999807710795</v>
          </cell>
          <cell r="BT315">
            <v>0.99253907170344768</v>
          </cell>
        </row>
        <row r="316">
          <cell r="I316">
            <v>1.3675573322112351E-2</v>
          </cell>
          <cell r="J316">
            <v>1.4452678538509752E-2</v>
          </cell>
          <cell r="K316">
            <v>1.3790259082899029E-2</v>
          </cell>
          <cell r="L316">
            <v>1.2251908396946565E-2</v>
          </cell>
          <cell r="M316">
            <v>1.4245388301713385E-2</v>
          </cell>
          <cell r="N316">
            <v>1.5532527942995549E-2</v>
          </cell>
          <cell r="O316">
            <v>1.6360287207247848E-2</v>
          </cell>
          <cell r="P316">
            <v>1.567974839118453E-2</v>
          </cell>
          <cell r="Q316">
            <v>1.5495210147965283E-2</v>
          </cell>
          <cell r="R316">
            <v>1.5995622417662593E-2</v>
          </cell>
          <cell r="S316">
            <v>1.387230976782952E-2</v>
          </cell>
          <cell r="T316">
            <v>1.3888888888888888E-2</v>
          </cell>
          <cell r="U316">
            <v>1.4445280568958139E-2</v>
          </cell>
          <cell r="V316">
            <v>1.4744166047766094E-2</v>
          </cell>
          <cell r="W316">
            <v>1.4744166047766094E-2</v>
          </cell>
          <cell r="X316">
            <v>1.4744166047766094E-2</v>
          </cell>
          <cell r="Y316">
            <v>1.4699214928293602E-2</v>
          </cell>
          <cell r="Z316">
            <v>1.5749369054552514E-2</v>
          </cell>
          <cell r="AA316">
            <v>1.6138446993052988E-2</v>
          </cell>
          <cell r="AB316">
            <v>1.3986314928777381E-2</v>
          </cell>
          <cell r="AC316">
            <v>1.2824895901818978E-2</v>
          </cell>
          <cell r="AD316">
            <v>1.3297943644601733E-2</v>
          </cell>
          <cell r="AE316">
            <v>1.2927188973654025E-2</v>
          </cell>
          <cell r="AF316">
            <v>1.25591030273755E-2</v>
          </cell>
          <cell r="AG316">
            <v>1.2589209249214958E-2</v>
          </cell>
          <cell r="AH316">
            <v>1.3478400498262893E-2</v>
          </cell>
          <cell r="AI316">
            <v>1.3274819543870449E-2</v>
          </cell>
          <cell r="AJ316">
            <v>1.245288371904511E-2</v>
          </cell>
          <cell r="AK316">
            <v>1.2595081527900889E-2</v>
          </cell>
          <cell r="AL316">
            <v>1.2936989742516223E-2</v>
          </cell>
          <cell r="AM316">
            <v>1.3304333987586866E-2</v>
          </cell>
          <cell r="AN316">
            <v>1.2847136293698018E-2</v>
          </cell>
          <cell r="AO316">
            <v>1.2222987525555664E-2</v>
          </cell>
          <cell r="AP316">
            <v>1.2349648023945458E-2</v>
          </cell>
          <cell r="AQ316">
            <v>1.2772140065550136E-2</v>
          </cell>
          <cell r="AR316">
            <v>1.2435589144623841E-2</v>
          </cell>
          <cell r="AS316">
            <v>1.0742222274977151E-2</v>
          </cell>
          <cell r="AT316">
            <v>1.0208248264597795E-2</v>
          </cell>
          <cell r="AU316">
            <v>9.4383451108883288E-3</v>
          </cell>
          <cell r="AV316">
            <v>9.0275183663304694E-3</v>
          </cell>
          <cell r="AW316">
            <v>7.8666345751890656E-3</v>
          </cell>
          <cell r="AX316">
            <v>9.0788678420328436E-3</v>
          </cell>
          <cell r="AY316">
            <v>9.4307628091411869E-3</v>
          </cell>
          <cell r="AZ316">
            <v>7.8392359729407089E-3</v>
          </cell>
          <cell r="BA316">
            <v>7.6231483738186147E-3</v>
          </cell>
          <cell r="BB316">
            <v>7.4586813821954949E-3</v>
          </cell>
          <cell r="BC316">
            <v>6.7827424655618491E-3</v>
          </cell>
          <cell r="BD316">
            <v>7.0236276007993419E-3</v>
          </cell>
          <cell r="BE316">
            <v>7.2009083303454045E-3</v>
          </cell>
          <cell r="BF316">
            <v>6.6073272981347587E-3</v>
          </cell>
          <cell r="BG316">
            <v>7.9937791601866256E-3</v>
          </cell>
          <cell r="BH316">
            <v>4.3751967264715136E-3</v>
          </cell>
          <cell r="BI316">
            <v>6.2435963114754103E-3</v>
          </cell>
          <cell r="BJ316">
            <v>6.8296014439728769E-3</v>
          </cell>
          <cell r="BK316">
            <v>6.7175018155410313E-3</v>
          </cell>
          <cell r="BL316">
            <v>6.4040234702430849E-3</v>
          </cell>
          <cell r="BM316">
            <v>6.211074140431704E-3</v>
          </cell>
          <cell r="BN316">
            <v>5.6884202493886682E-3</v>
          </cell>
          <cell r="BO316">
            <v>6.2441405904515943E-3</v>
          </cell>
          <cell r="BP316">
            <v>6.5157750342935529E-3</v>
          </cell>
          <cell r="BQ316">
            <v>6.4351962827061014E-3</v>
          </cell>
          <cell r="BR316">
            <v>6.2538851319532086E-3</v>
          </cell>
          <cell r="BS316">
            <v>6.9993269877896358E-3</v>
          </cell>
          <cell r="BT316">
            <v>6.5577632922327808E-3</v>
          </cell>
        </row>
        <row r="317">
          <cell r="I317">
            <v>6.8776888643832931E-3</v>
          </cell>
          <cell r="J317">
            <v>6.9682557239243445E-3</v>
          </cell>
          <cell r="K317">
            <v>7.1238423756139627E-3</v>
          </cell>
          <cell r="L317">
            <v>7.1755725190839692E-3</v>
          </cell>
          <cell r="M317">
            <v>6.6157538093466672E-3</v>
          </cell>
          <cell r="N317">
            <v>7.6958972497722343E-3</v>
          </cell>
          <cell r="O317">
            <v>7.9545881733769416E-3</v>
          </cell>
          <cell r="P317">
            <v>8.6414192691435677E-3</v>
          </cell>
          <cell r="Q317">
            <v>8.1745772974987189E-3</v>
          </cell>
          <cell r="R317">
            <v>8.7155126608880473E-3</v>
          </cell>
          <cell r="S317">
            <v>7.5435981833207374E-3</v>
          </cell>
          <cell r="T317">
            <v>7.5396825396825398E-3</v>
          </cell>
          <cell r="U317">
            <v>8.0415504699511611E-3</v>
          </cell>
          <cell r="V317">
            <v>7.4033537896259233E-3</v>
          </cell>
          <cell r="W317">
            <v>7.4033537896259233E-3</v>
          </cell>
          <cell r="X317">
            <v>7.4033537896259233E-3</v>
          </cell>
          <cell r="Y317">
            <v>7.6677722894345412E-3</v>
          </cell>
          <cell r="Z317">
            <v>8.0809551543389625E-3</v>
          </cell>
          <cell r="AA317">
            <v>8.0404488839560979E-3</v>
          </cell>
          <cell r="AB317">
            <v>1.8591040151482549E-3</v>
          </cell>
          <cell r="AC317">
            <v>2.8928336620644311E-3</v>
          </cell>
          <cell r="AD317">
            <v>3.190434059894367E-3</v>
          </cell>
          <cell r="AE317">
            <v>3.3228337854814922E-3</v>
          </cell>
          <cell r="AF317">
            <v>3.4370326332314608E-3</v>
          </cell>
          <cell r="AG317">
            <v>3.8157769530878295E-3</v>
          </cell>
          <cell r="AH317">
            <v>4.1359712720301298E-3</v>
          </cell>
          <cell r="AI317">
            <v>4.3289613471409992E-3</v>
          </cell>
          <cell r="AJ317">
            <v>3.9212904794714868E-3</v>
          </cell>
          <cell r="AK317">
            <v>4.421677557667333E-3</v>
          </cell>
          <cell r="AL317">
            <v>4.6996022608331587E-3</v>
          </cell>
          <cell r="AM317">
            <v>4.9970823828974593E-3</v>
          </cell>
          <cell r="AN317">
            <v>4.841885537825886E-3</v>
          </cell>
          <cell r="AO317">
            <v>4.7886122863983731E-3</v>
          </cell>
          <cell r="AP317">
            <v>4.633889473975944E-3</v>
          </cell>
          <cell r="AQ317">
            <v>4.6177931453929063E-3</v>
          </cell>
          <cell r="AR317">
            <v>4.397114393679148E-3</v>
          </cell>
          <cell r="AS317">
            <v>1.614300805963417E-3</v>
          </cell>
          <cell r="AT317">
            <v>1.3811159416808781E-3</v>
          </cell>
          <cell r="AU317">
            <v>1.222583563586571E-3</v>
          </cell>
          <cell r="AV317">
            <v>8.8407421242684596E-4</v>
          </cell>
          <cell r="AW317">
            <v>9.6274432804246209E-4</v>
          </cell>
          <cell r="AX317">
            <v>8.4873268778210714E-4</v>
          </cell>
          <cell r="AY317">
            <v>1.3957007200250443E-3</v>
          </cell>
          <cell r="AZ317">
            <v>8.3565459610027853E-4</v>
          </cell>
          <cell r="BA317">
            <v>9.6135618923822678E-4</v>
          </cell>
          <cell r="BB317">
            <v>7.7063866679510646E-4</v>
          </cell>
          <cell r="BC317">
            <v>7.2722187259632192E-4</v>
          </cell>
          <cell r="BD317">
            <v>7.493828611731515E-4</v>
          </cell>
          <cell r="BE317">
            <v>6.1252539739452608E-4</v>
          </cell>
          <cell r="BF317">
            <v>9.2654474755452941E-4</v>
          </cell>
          <cell r="BG317">
            <v>9.9533437013996887E-4</v>
          </cell>
          <cell r="BH317">
            <v>8.970727101038716E-4</v>
          </cell>
          <cell r="BI317">
            <v>6.4036885245901635E-4</v>
          </cell>
          <cell r="BJ317">
            <v>8.9435257004406724E-4</v>
          </cell>
          <cell r="BK317">
            <v>8.0874100481943617E-4</v>
          </cell>
          <cell r="BL317">
            <v>7.7116512992455991E-4</v>
          </cell>
          <cell r="BM317">
            <v>7.5078918181042573E-4</v>
          </cell>
          <cell r="BN317">
            <v>1.0232219351034495E-3</v>
          </cell>
          <cell r="BO317">
            <v>6.3679620752480856E-4</v>
          </cell>
          <cell r="BP317">
            <v>8.8441267778499751E-4</v>
          </cell>
          <cell r="BQ317">
            <v>1.0141426806556894E-3</v>
          </cell>
          <cell r="BR317">
            <v>8.6650215683689038E-4</v>
          </cell>
          <cell r="BS317">
            <v>8.4607249302951642E-4</v>
          </cell>
          <cell r="BT317">
            <v>8.6389696065342027E-4</v>
          </cell>
        </row>
        <row r="318">
          <cell r="I318">
            <v>4.0337500090686824E-3</v>
          </cell>
          <cell r="J318">
            <v>4.3063082992294364E-3</v>
          </cell>
          <cell r="K318">
            <v>4.1768212665441867E-3</v>
          </cell>
          <cell r="L318">
            <v>3.9770992366412218E-3</v>
          </cell>
          <cell r="M318">
            <v>4.2597576898108641E-3</v>
          </cell>
          <cell r="N318">
            <v>4.4960631670950399E-3</v>
          </cell>
          <cell r="O318">
            <v>4.7216270065035147E-3</v>
          </cell>
          <cell r="P318">
            <v>4.8932418299655715E-3</v>
          </cell>
          <cell r="Q318">
            <v>5.3487974909559519E-3</v>
          </cell>
          <cell r="R318">
            <v>5.2261354354187651E-3</v>
          </cell>
          <cell r="S318">
            <v>4.9372426312183472E-3</v>
          </cell>
          <cell r="T318">
            <v>4.8556998556998554E-3</v>
          </cell>
          <cell r="U318">
            <v>4.6183583432930515E-3</v>
          </cell>
          <cell r="V318">
            <v>5.3082124848532232E-3</v>
          </cell>
          <cell r="W318">
            <v>5.3082124848532232E-3</v>
          </cell>
          <cell r="X318">
            <v>5.3082124848532232E-3</v>
          </cell>
          <cell r="Y318">
            <v>4.9951877570175232E-3</v>
          </cell>
          <cell r="Z318">
            <v>4.9747621821005627E-3</v>
          </cell>
          <cell r="AA318">
            <v>5.2123155341801293E-3</v>
          </cell>
          <cell r="AB318">
            <v>6.8855704264750186E-5</v>
          </cell>
          <cell r="AC318">
            <v>4.6460661845277229E-4</v>
          </cell>
          <cell r="AD318">
            <v>9.7411011912741186E-4</v>
          </cell>
          <cell r="AE318">
            <v>1.2654079347450067E-3</v>
          </cell>
          <cell r="AF318">
            <v>1.3190773889699119E-3</v>
          </cell>
          <cell r="AG318">
            <v>1.5225045199352936E-3</v>
          </cell>
          <cell r="AH318">
            <v>1.8100956625825978E-3</v>
          </cell>
          <cell r="AI318">
            <v>1.8666163606938253E-3</v>
          </cell>
          <cell r="AJ318">
            <v>2.1379645766627488E-3</v>
          </cell>
          <cell r="AK318">
            <v>1.9067840283647007E-3</v>
          </cell>
          <cell r="AL318">
            <v>2.0410299351057148E-3</v>
          </cell>
          <cell r="AM318">
            <v>2.3022651318232454E-3</v>
          </cell>
          <cell r="AN318">
            <v>2.6361376817052046E-3</v>
          </cell>
          <cell r="AO318">
            <v>2.4380377622530529E-3</v>
          </cell>
          <cell r="AP318">
            <v>2.3391164569591485E-3</v>
          </cell>
          <cell r="AQ318">
            <v>2.5566805951321701E-3</v>
          </cell>
          <cell r="AR318">
            <v>2.6451391274476127E-3</v>
          </cell>
          <cell r="AS318">
            <v>8.3089012071646475E-5</v>
          </cell>
          <cell r="AT318">
            <v>7.2058223044219725E-5</v>
          </cell>
          <cell r="AU318">
            <v>8.5580849451059979E-5</v>
          </cell>
          <cell r="AV318">
            <v>7.471049682480388E-5</v>
          </cell>
          <cell r="AW318">
            <v>3.8003065580623501E-5</v>
          </cell>
          <cell r="AX318">
            <v>5.1438344714067103E-5</v>
          </cell>
          <cell r="AY318">
            <v>3.9131795888552642E-5</v>
          </cell>
          <cell r="AZ318">
            <v>7.958615200955034E-5</v>
          </cell>
          <cell r="BA318">
            <v>2.7080456034879626E-5</v>
          </cell>
          <cell r="BB318">
            <v>2.7522809528396657E-5</v>
          </cell>
          <cell r="BC318">
            <v>5.5940144045870917E-5</v>
          </cell>
          <cell r="BD318">
            <v>1.4693781591630423E-5</v>
          </cell>
          <cell r="BE318">
            <v>1.4939643838890881E-5</v>
          </cell>
          <cell r="BF318">
            <v>1.5189258156631631E-5</v>
          </cell>
          <cell r="BG318">
            <v>1.2441679626749611E-4</v>
          </cell>
          <cell r="BH318">
            <v>0</v>
          </cell>
          <cell r="BI318">
            <v>3.2018442622950821E-5</v>
          </cell>
          <cell r="BJ318">
            <v>3.2521911637966081E-5</v>
          </cell>
          <cell r="BK318">
            <v>3.3009836931405556E-5</v>
          </cell>
          <cell r="BL318">
            <v>5.0293378038558256E-5</v>
          </cell>
          <cell r="BM318">
            <v>5.1190171487074482E-5</v>
          </cell>
          <cell r="BN318">
            <v>1.7342744662770331E-5</v>
          </cell>
          <cell r="BO318">
            <v>8.8443917711778959E-5</v>
          </cell>
          <cell r="BP318">
            <v>3.6098476644285611E-5</v>
          </cell>
          <cell r="BQ318">
            <v>1.8438957830103442E-5</v>
          </cell>
          <cell r="BR318">
            <v>1.5069602727598095E-4</v>
          </cell>
          <cell r="BS318">
            <v>1.1537352177675224E-4</v>
          </cell>
          <cell r="BT318">
            <v>3.9268043666064556E-5</v>
          </cell>
        </row>
        <row r="319">
          <cell r="I319">
            <v>2.3941321996270959E-3</v>
          </cell>
          <cell r="J319">
            <v>2.6693212402757807E-3</v>
          </cell>
          <cell r="K319">
            <v>2.8795320760376438E-3</v>
          </cell>
          <cell r="L319">
            <v>2.5038167938931299E-3</v>
          </cell>
          <cell r="M319">
            <v>2.4216430702349431E-3</v>
          </cell>
          <cell r="N319">
            <v>2.6887494722495869E-3</v>
          </cell>
          <cell r="O319">
            <v>3.0374797939927071E-3</v>
          </cell>
          <cell r="P319">
            <v>3.3206867332839685E-3</v>
          </cell>
          <cell r="Q319">
            <v>3.3536727374353721E-3</v>
          </cell>
          <cell r="R319">
            <v>3.2356043363442428E-3</v>
          </cell>
          <cell r="S319">
            <v>2.7617480240434535E-3</v>
          </cell>
          <cell r="T319">
            <v>2.9725829725829726E-3</v>
          </cell>
          <cell r="U319">
            <v>3.1575996340725658E-3</v>
          </cell>
          <cell r="V319">
            <v>2.947269671266075E-3</v>
          </cell>
          <cell r="W319">
            <v>2.947269671266075E-3</v>
          </cell>
          <cell r="X319">
            <v>2.947269671266075E-3</v>
          </cell>
          <cell r="Y319">
            <v>3.2214188560383706E-3</v>
          </cell>
          <cell r="Z319">
            <v>3.551090403157963E-3</v>
          </cell>
          <cell r="AA319">
            <v>3.337855058165824E-3</v>
          </cell>
          <cell r="AB319">
            <v>1.7213926066187547E-5</v>
          </cell>
          <cell r="AC319">
            <v>8.7661626123164586E-5</v>
          </cell>
          <cell r="AD319">
            <v>3.1278765293082033E-4</v>
          </cell>
          <cell r="AE319">
            <v>6.0994483185550685E-4</v>
          </cell>
          <cell r="AF319">
            <v>7.7101002313030066E-4</v>
          </cell>
          <cell r="AG319">
            <v>8.3737748596441144E-4</v>
          </cell>
          <cell r="AH319">
            <v>8.0773086018470764E-4</v>
          </cell>
          <cell r="AI319">
            <v>9.4323699077613515E-4</v>
          </cell>
          <cell r="AJ319">
            <v>1.0841810886394034E-3</v>
          </cell>
          <cell r="AK319">
            <v>1.1646842984065469E-3</v>
          </cell>
          <cell r="AL319">
            <v>1.0152815574628429E-3</v>
          </cell>
          <cell r="AM319">
            <v>1.2943610418545434E-3</v>
          </cell>
          <cell r="AN319">
            <v>1.3449682049516349E-3</v>
          </cell>
          <cell r="AO319">
            <v>1.6071370002295911E-3</v>
          </cell>
          <cell r="AP319">
            <v>1.5852779779391387E-3</v>
          </cell>
          <cell r="AQ319">
            <v>1.5880703256107313E-3</v>
          </cell>
          <cell r="AR319">
            <v>1.6260162601626016E-3</v>
          </cell>
          <cell r="AS319">
            <v>2.3739717734756134E-5</v>
          </cell>
          <cell r="AT319">
            <v>0</v>
          </cell>
          <cell r="AU319">
            <v>1.2225835635865712E-5</v>
          </cell>
          <cell r="AV319">
            <v>1.2451749470800647E-5</v>
          </cell>
          <cell r="AW319">
            <v>1.2667688526874501E-5</v>
          </cell>
          <cell r="AX319">
            <v>0</v>
          </cell>
          <cell r="AY319">
            <v>1.3043931962850881E-5</v>
          </cell>
          <cell r="AZ319">
            <v>1.326435866825839E-5</v>
          </cell>
          <cell r="BA319">
            <v>2.7080456034879626E-5</v>
          </cell>
          <cell r="BB319">
            <v>0</v>
          </cell>
          <cell r="BC319">
            <v>1.3985036011467729E-5</v>
          </cell>
          <cell r="BD319">
            <v>0</v>
          </cell>
          <cell r="BE319">
            <v>0</v>
          </cell>
          <cell r="BF319">
            <v>0</v>
          </cell>
          <cell r="BG319">
            <v>1.5552099533437014E-5</v>
          </cell>
          <cell r="BH319">
            <v>0</v>
          </cell>
          <cell r="BI319">
            <v>0</v>
          </cell>
          <cell r="BJ319">
            <v>0</v>
          </cell>
          <cell r="BK319">
            <v>0</v>
          </cell>
          <cell r="BL319">
            <v>0</v>
          </cell>
          <cell r="BM319">
            <v>3.4126780991382986E-5</v>
          </cell>
          <cell r="BN319">
            <v>0</v>
          </cell>
          <cell r="BO319">
            <v>0</v>
          </cell>
          <cell r="BP319">
            <v>0</v>
          </cell>
          <cell r="BQ319">
            <v>1.8438957830103442E-5</v>
          </cell>
          <cell r="BR319">
            <v>0</v>
          </cell>
          <cell r="BS319">
            <v>1.9228920296125374E-5</v>
          </cell>
          <cell r="BT319">
            <v>0</v>
          </cell>
        </row>
        <row r="320">
          <cell r="I320">
            <v>1.820991460928488E-3</v>
          </cell>
          <cell r="J320">
            <v>1.9540611289311652E-3</v>
          </cell>
          <cell r="K320">
            <v>1.957181957931836E-3</v>
          </cell>
          <cell r="L320">
            <v>2.0076335877862598E-3</v>
          </cell>
          <cell r="M320">
            <v>1.9694085209742006E-3</v>
          </cell>
          <cell r="N320">
            <v>1.9924892783337159E-3</v>
          </cell>
          <cell r="O320">
            <v>2.1954061877373031E-3</v>
          </cell>
          <cell r="P320">
            <v>2.1908898677068939E-3</v>
          </cell>
          <cell r="Q320">
            <v>2.32117626966013E-3</v>
          </cell>
          <cell r="R320">
            <v>2.529798488465229E-3</v>
          </cell>
          <cell r="S320">
            <v>2.3520769616533761E-3</v>
          </cell>
          <cell r="T320">
            <v>2.2222222222222222E-3</v>
          </cell>
          <cell r="U320">
            <v>2.1542502176382927E-3</v>
          </cell>
          <cell r="V320">
            <v>2.3062189735371143E-3</v>
          </cell>
          <cell r="W320">
            <v>2.3062189735371143E-3</v>
          </cell>
          <cell r="X320">
            <v>2.3062189735371143E-3</v>
          </cell>
          <cell r="Y320">
            <v>2.1157960881634731E-3</v>
          </cell>
          <cell r="Z320">
            <v>2.1031514916197503E-3</v>
          </cell>
          <cell r="AA320">
            <v>2.4499527274222058E-3</v>
          </cell>
          <cell r="AB320">
            <v>8.6069630330937733E-6</v>
          </cell>
          <cell r="AC320">
            <v>8.7661626123164586E-6</v>
          </cell>
          <cell r="AD320">
            <v>3.5747160334950891E-5</v>
          </cell>
          <cell r="AE320">
            <v>2.1848770096316662E-4</v>
          </cell>
          <cell r="AF320">
            <v>3.9943892764581846E-4</v>
          </cell>
          <cell r="AG320">
            <v>5.3287658197735276E-4</v>
          </cell>
          <cell r="AH320">
            <v>6.520237064141616E-4</v>
          </cell>
          <cell r="AI320">
            <v>4.9644052146112375E-4</v>
          </cell>
          <cell r="AJ320">
            <v>5.8768694524378876E-4</v>
          </cell>
          <cell r="AK320">
            <v>8.0394137412133327E-4</v>
          </cell>
          <cell r="AL320">
            <v>7.7454469332216872E-4</v>
          </cell>
          <cell r="AM320">
            <v>5.5169487029865794E-4</v>
          </cell>
          <cell r="AN320">
            <v>8.3926015988982023E-4</v>
          </cell>
          <cell r="AO320">
            <v>7.4343752391572916E-4</v>
          </cell>
          <cell r="AP320">
            <v>9.3121223878942405E-4</v>
          </cell>
          <cell r="AQ320">
            <v>7.9966661786072285E-4</v>
          </cell>
          <cell r="AR320">
            <v>7.3285239894652467E-4</v>
          </cell>
          <cell r="AS320">
            <v>1.1869858867378067E-5</v>
          </cell>
          <cell r="AT320">
            <v>1.2009703840703288E-5</v>
          </cell>
          <cell r="AU320">
            <v>0</v>
          </cell>
          <cell r="AV320">
            <v>0</v>
          </cell>
          <cell r="AW320">
            <v>0</v>
          </cell>
          <cell r="AX320">
            <v>0</v>
          </cell>
          <cell r="AY320">
            <v>0</v>
          </cell>
          <cell r="AZ320">
            <v>0</v>
          </cell>
          <cell r="BA320">
            <v>1.3540228017439813E-5</v>
          </cell>
          <cell r="BB320">
            <v>0</v>
          </cell>
          <cell r="BC320">
            <v>0</v>
          </cell>
          <cell r="BD320">
            <v>0</v>
          </cell>
          <cell r="BE320">
            <v>0</v>
          </cell>
          <cell r="BF320">
            <v>0</v>
          </cell>
          <cell r="BG320">
            <v>0</v>
          </cell>
          <cell r="BH320">
            <v>0</v>
          </cell>
          <cell r="BI320">
            <v>0</v>
          </cell>
          <cell r="BJ320">
            <v>0</v>
          </cell>
          <cell r="BK320">
            <v>1.6504918465702778E-5</v>
          </cell>
          <cell r="BL320">
            <v>1.6764459346186085E-5</v>
          </cell>
          <cell r="BM320">
            <v>0</v>
          </cell>
          <cell r="BN320">
            <v>0</v>
          </cell>
          <cell r="BO320">
            <v>0</v>
          </cell>
          <cell r="BP320">
            <v>0</v>
          </cell>
          <cell r="BQ320">
            <v>0</v>
          </cell>
          <cell r="BR320">
            <v>1.8837003409497619E-5</v>
          </cell>
          <cell r="BS320">
            <v>0</v>
          </cell>
          <cell r="BT320">
            <v>0</v>
          </cell>
        </row>
        <row r="321">
          <cell r="I321">
            <v>1.2405957761704041E-3</v>
          </cell>
          <cell r="J321">
            <v>1.1576890461969546E-3</v>
          </cell>
          <cell r="K321">
            <v>1.2972891905065427E-3</v>
          </cell>
          <cell r="L321">
            <v>1.3740458015267176E-3</v>
          </cell>
          <cell r="M321">
            <v>1.2327038520171848E-3</v>
          </cell>
          <cell r="N321">
            <v>1.473997644566578E-3</v>
          </cell>
          <cell r="O321">
            <v>1.5112213826547875E-3</v>
          </cell>
          <cell r="P321">
            <v>1.4351473697870943E-3</v>
          </cell>
          <cell r="Q321">
            <v>1.4051267719347275E-3</v>
          </cell>
          <cell r="R321">
            <v>1.4671245152541297E-3</v>
          </cell>
          <cell r="S321">
            <v>1.299646128961625E-3</v>
          </cell>
          <cell r="T321">
            <v>1.5007215007215007E-3</v>
          </cell>
          <cell r="U321">
            <v>1.6451979401826686E-3</v>
          </cell>
          <cell r="V321">
            <v>1.6104444357581207E-3</v>
          </cell>
          <cell r="W321">
            <v>1.6104444357581207E-3</v>
          </cell>
          <cell r="X321">
            <v>1.6104444357581207E-3</v>
          </cell>
          <cell r="Y321">
            <v>1.7339982978181847E-3</v>
          </cell>
          <cell r="Z321">
            <v>1.8200349446709377E-3</v>
          </cell>
          <cell r="AA321">
            <v>1.4798372179060304E-3</v>
          </cell>
          <cell r="AB321">
            <v>1.7213926066187547E-5</v>
          </cell>
          <cell r="AC321">
            <v>8.7661626123164586E-6</v>
          </cell>
          <cell r="AD321">
            <v>2.6810370251213168E-5</v>
          </cell>
          <cell r="AE321">
            <v>3.6414616827194439E-5</v>
          </cell>
          <cell r="AF321">
            <v>1.5791771558090495E-4</v>
          </cell>
          <cell r="AG321">
            <v>3.0450090398705869E-4</v>
          </cell>
          <cell r="AH321">
            <v>4.0873127864768339E-4</v>
          </cell>
          <cell r="AI321">
            <v>4.8651171103190129E-4</v>
          </cell>
          <cell r="AJ321">
            <v>4.2556640862481253E-4</v>
          </cell>
          <cell r="AK321">
            <v>4.122776277545299E-4</v>
          </cell>
          <cell r="AL321">
            <v>6.0707557044169984E-4</v>
          </cell>
          <cell r="AM321">
            <v>5.8352342050819583E-4</v>
          </cell>
          <cell r="AN321">
            <v>4.5190931686374934E-4</v>
          </cell>
          <cell r="AO321">
            <v>5.9037685722719666E-4</v>
          </cell>
          <cell r="AP321">
            <v>6.0972229920736097E-4</v>
          </cell>
          <cell r="AQ321">
            <v>7.2082624708572204E-4</v>
          </cell>
          <cell r="AR321">
            <v>6.8704912401236691E-4</v>
          </cell>
          <cell r="AS321">
            <v>1.1869858867378067E-5</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1.6504918465702778E-5</v>
          </cell>
          <cell r="BL321">
            <v>0</v>
          </cell>
          <cell r="BM321">
            <v>0</v>
          </cell>
          <cell r="BN321">
            <v>0</v>
          </cell>
          <cell r="BO321">
            <v>0</v>
          </cell>
          <cell r="BP321">
            <v>0</v>
          </cell>
          <cell r="BQ321">
            <v>0</v>
          </cell>
          <cell r="BR321">
            <v>0</v>
          </cell>
          <cell r="BS321">
            <v>0</v>
          </cell>
          <cell r="BT321">
            <v>0</v>
          </cell>
        </row>
        <row r="322">
          <cell r="I322">
            <v>1.0011825562076947E-3</v>
          </cell>
          <cell r="J322">
            <v>1.0618294436456144E-3</v>
          </cell>
          <cell r="K322">
            <v>1.0123354954819843E-3</v>
          </cell>
          <cell r="L322">
            <v>7.6335877862595419E-4</v>
          </cell>
          <cell r="M322">
            <v>9.7741015485386254E-4</v>
          </cell>
          <cell r="N322">
            <v>9.7032005747850112E-4</v>
          </cell>
          <cell r="O322">
            <v>8.8718469230480057E-4</v>
          </cell>
          <cell r="P322">
            <v>1.0458254769193187E-3</v>
          </cell>
          <cell r="Q322">
            <v>1.179995963171705E-3</v>
          </cell>
          <cell r="R322">
            <v>1.2133516261290912E-3</v>
          </cell>
          <cell r="S322">
            <v>1.0594941268708901E-3</v>
          </cell>
          <cell r="T322">
            <v>1.1616161616161617E-3</v>
          </cell>
          <cell r="U322">
            <v>1.1804110781579685E-3</v>
          </cell>
          <cell r="V322">
            <v>1.0788414181292264E-3</v>
          </cell>
          <cell r="W322">
            <v>1.0788414181292264E-3</v>
          </cell>
          <cell r="X322">
            <v>1.0788414181292264E-3</v>
          </cell>
          <cell r="Y322">
            <v>1.1613016123002522E-3</v>
          </cell>
          <cell r="Z322">
            <v>1.1648223645894002E-3</v>
          </cell>
          <cell r="AA322">
            <v>1.2660829530973816E-3</v>
          </cell>
          <cell r="AB322">
            <v>0</v>
          </cell>
          <cell r="AC322">
            <v>8.7661626123164586E-6</v>
          </cell>
          <cell r="AD322">
            <v>2.6810370251213168E-5</v>
          </cell>
          <cell r="AE322">
            <v>2.7310962620395827E-5</v>
          </cell>
          <cell r="AF322">
            <v>4.6446386935560282E-5</v>
          </cell>
          <cell r="AG322">
            <v>1.237034922447426E-4</v>
          </cell>
          <cell r="AH322">
            <v>1.8490224510252343E-4</v>
          </cell>
          <cell r="AI322">
            <v>3.2765074416434166E-4</v>
          </cell>
          <cell r="AJ322">
            <v>3.1410853969926641E-4</v>
          </cell>
          <cell r="AK322">
            <v>3.4012904289748715E-4</v>
          </cell>
          <cell r="AL322">
            <v>3.4540506594096711E-4</v>
          </cell>
          <cell r="AM322">
            <v>4.8803776987958199E-4</v>
          </cell>
          <cell r="AN322">
            <v>4.1963007994491011E-4</v>
          </cell>
          <cell r="AO322">
            <v>3.4985295243093137E-4</v>
          </cell>
          <cell r="AP322">
            <v>4.6560611939471203E-4</v>
          </cell>
          <cell r="AQ322">
            <v>4.7304222465000505E-4</v>
          </cell>
          <cell r="AR322">
            <v>5.7254093667697238E-4</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row>
        <row r="323">
          <cell r="I323">
            <v>6.7470998353127249E-4</v>
          </cell>
          <cell r="J323">
            <v>5.8990524646978582E-4</v>
          </cell>
          <cell r="K323">
            <v>6.5989276742529337E-4</v>
          </cell>
          <cell r="L323">
            <v>6.5648854961832058E-4</v>
          </cell>
          <cell r="M323">
            <v>5.3976381685959577E-4</v>
          </cell>
          <cell r="N323">
            <v>6.6663210055774888E-4</v>
          </cell>
          <cell r="O323">
            <v>7.6688846283974284E-4</v>
          </cell>
          <cell r="P323">
            <v>7.4047497270929871E-4</v>
          </cell>
          <cell r="Q323">
            <v>6.6762929495241198E-4</v>
          </cell>
          <cell r="R323">
            <v>7.930402785157458E-4</v>
          </cell>
          <cell r="S323">
            <v>7.5577247716790159E-4</v>
          </cell>
          <cell r="T323">
            <v>7.2871572871572872E-4</v>
          </cell>
          <cell r="U323">
            <v>8.1891018547209065E-4</v>
          </cell>
          <cell r="V323">
            <v>7.7395145213618422E-4</v>
          </cell>
          <cell r="W323">
            <v>7.7395145213618422E-4</v>
          </cell>
          <cell r="X323">
            <v>7.7395145213618422E-4</v>
          </cell>
          <cell r="Y323">
            <v>7.3177909816180269E-4</v>
          </cell>
          <cell r="Z323">
            <v>7.9272633145667504E-4</v>
          </cell>
          <cell r="AA323">
            <v>8.7968101286636249E-4</v>
          </cell>
          <cell r="AB323">
            <v>0</v>
          </cell>
          <cell r="AC323">
            <v>0</v>
          </cell>
          <cell r="AD323">
            <v>1.7873580167475446E-5</v>
          </cell>
          <cell r="AE323">
            <v>9.1036542067986096E-6</v>
          </cell>
          <cell r="AF323">
            <v>2.786783216133617E-5</v>
          </cell>
          <cell r="AG323">
            <v>0</v>
          </cell>
          <cell r="AH323">
            <v>9.7316971106591274E-5</v>
          </cell>
          <cell r="AI323">
            <v>1.1914572515066969E-4</v>
          </cell>
          <cell r="AJ323">
            <v>2.9384347262189438E-4</v>
          </cell>
          <cell r="AK323">
            <v>2.989012801220342E-4</v>
          </cell>
          <cell r="AL323">
            <v>2.7213732468076197E-4</v>
          </cell>
          <cell r="AM323">
            <v>3.0767598535886691E-4</v>
          </cell>
          <cell r="AN323">
            <v>3.4431186046761852E-4</v>
          </cell>
          <cell r="AO323">
            <v>3.4985295243093137E-4</v>
          </cell>
          <cell r="AP323">
            <v>2.8823235962529794E-4</v>
          </cell>
          <cell r="AQ323">
            <v>4.3925349431786183E-4</v>
          </cell>
          <cell r="AR323">
            <v>4.3513111187449904E-4</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1.6504918465702778E-5</v>
          </cell>
          <cell r="BL323">
            <v>0</v>
          </cell>
          <cell r="BM323">
            <v>0</v>
          </cell>
          <cell r="BN323">
            <v>0</v>
          </cell>
          <cell r="BO323">
            <v>0</v>
          </cell>
          <cell r="BP323">
            <v>0</v>
          </cell>
          <cell r="BQ323">
            <v>0</v>
          </cell>
          <cell r="BR323">
            <v>0</v>
          </cell>
          <cell r="BS323">
            <v>0</v>
          </cell>
          <cell r="BT323">
            <v>0</v>
          </cell>
        </row>
        <row r="324">
          <cell r="I324">
            <v>5.8039568475808383E-4</v>
          </cell>
          <cell r="J324">
            <v>5.4566235298455189E-4</v>
          </cell>
          <cell r="K324">
            <v>5.0241835701698469E-4</v>
          </cell>
          <cell r="L324">
            <v>5.0381679389312976E-4</v>
          </cell>
          <cell r="M324">
            <v>5.3976381685959577E-4</v>
          </cell>
          <cell r="N324">
            <v>4.2220033035324093E-4</v>
          </cell>
          <cell r="O324">
            <v>5.2629600390962749E-4</v>
          </cell>
          <cell r="P324">
            <v>6.6413734665679363E-4</v>
          </cell>
          <cell r="Q324">
            <v>8.0736565901221914E-4</v>
          </cell>
          <cell r="R324">
            <v>6.7408423673838392E-4</v>
          </cell>
          <cell r="S324">
            <v>5.7212682851028062E-4</v>
          </cell>
          <cell r="T324">
            <v>6.3492063492063492E-4</v>
          </cell>
          <cell r="U324">
            <v>5.754504006020096E-4</v>
          </cell>
          <cell r="V324">
            <v>6.7232146347183679E-4</v>
          </cell>
          <cell r="W324">
            <v>6.7232146347183679E-4</v>
          </cell>
          <cell r="X324">
            <v>6.7232146347183679E-4</v>
          </cell>
          <cell r="Y324">
            <v>5.726966855179326E-4</v>
          </cell>
          <cell r="Z324">
            <v>6.1476735908885002E-4</v>
          </cell>
          <cell r="AA324">
            <v>5.7549225140790072E-4</v>
          </cell>
          <cell r="AB324">
            <v>8.6069630330937733E-6</v>
          </cell>
          <cell r="AC324">
            <v>8.7661626123164586E-6</v>
          </cell>
          <cell r="AD324">
            <v>1.7873580167475446E-5</v>
          </cell>
          <cell r="AE324">
            <v>1.8207308413597219E-5</v>
          </cell>
          <cell r="AF324">
            <v>9.2892773871120561E-6</v>
          </cell>
          <cell r="AG324">
            <v>3.8062612998382336E-5</v>
          </cell>
          <cell r="AH324">
            <v>1.9463394221318255E-5</v>
          </cell>
          <cell r="AI324">
            <v>1.2907453557989217E-4</v>
          </cell>
          <cell r="AJ324">
            <v>1.3172293600291818E-4</v>
          </cell>
          <cell r="AK324">
            <v>2.2675269526499145E-4</v>
          </cell>
          <cell r="AL324">
            <v>2.5120368432070338E-4</v>
          </cell>
          <cell r="AM324">
            <v>1.6975226778420243E-4</v>
          </cell>
          <cell r="AN324">
            <v>2.4747414971110085E-4</v>
          </cell>
          <cell r="AO324">
            <v>2.6238971432319854E-4</v>
          </cell>
          <cell r="AP324">
            <v>2.993182196108863E-4</v>
          </cell>
          <cell r="AQ324">
            <v>2.2525820221428814E-4</v>
          </cell>
          <cell r="AR324">
            <v>2.8627046833848619E-4</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row>
        <row r="325">
          <cell r="I325">
            <v>3.8451214115223052E-4</v>
          </cell>
          <cell r="J325">
            <v>4.35055119271467E-4</v>
          </cell>
          <cell r="K325">
            <v>4.3492932398485248E-4</v>
          </cell>
          <cell r="L325">
            <v>4.0458015267175575E-4</v>
          </cell>
          <cell r="M325">
            <v>3.5011707039541345E-4</v>
          </cell>
          <cell r="N325">
            <v>4.8886354040901579E-4</v>
          </cell>
          <cell r="O325">
            <v>3.6088868839517313E-4</v>
          </cell>
          <cell r="P325">
            <v>3.740543676572746E-4</v>
          </cell>
          <cell r="Q325">
            <v>4.657878801993572E-4</v>
          </cell>
          <cell r="R325">
            <v>5.9478020888680937E-4</v>
          </cell>
          <cell r="S325">
            <v>5.2974706343544506E-4</v>
          </cell>
          <cell r="T325">
            <v>4.9062049062049062E-4</v>
          </cell>
          <cell r="U325">
            <v>5.164298466941112E-4</v>
          </cell>
          <cell r="V325">
            <v>5.2378532619317515E-4</v>
          </cell>
          <cell r="W325">
            <v>5.2378532619317515E-4</v>
          </cell>
          <cell r="X325">
            <v>5.2378532619317515E-4</v>
          </cell>
          <cell r="Y325">
            <v>5.8065080615012608E-4</v>
          </cell>
          <cell r="Z325">
            <v>4.9343169611078751E-4</v>
          </cell>
          <cell r="AA325">
            <v>5.7549225140790072E-4</v>
          </cell>
          <cell r="AB325">
            <v>0</v>
          </cell>
          <cell r="AC325">
            <v>0</v>
          </cell>
          <cell r="AD325">
            <v>0</v>
          </cell>
          <cell r="AE325">
            <v>9.1036542067986096E-6</v>
          </cell>
          <cell r="AF325">
            <v>1.8578554774224112E-5</v>
          </cell>
          <cell r="AG325">
            <v>1.9031306499191168E-5</v>
          </cell>
          <cell r="AH325">
            <v>2.9195091331977382E-5</v>
          </cell>
          <cell r="AI325">
            <v>3.97152417168899E-5</v>
          </cell>
          <cell r="AJ325">
            <v>1.2159040246423215E-4</v>
          </cell>
          <cell r="AK325">
            <v>1.8552493248953845E-4</v>
          </cell>
          <cell r="AL325">
            <v>2.6167050450073267E-4</v>
          </cell>
          <cell r="AM325">
            <v>2.9706646862235426E-4</v>
          </cell>
          <cell r="AN325">
            <v>2.2595465843187467E-4</v>
          </cell>
          <cell r="AO325">
            <v>2.186580952693321E-4</v>
          </cell>
          <cell r="AP325">
            <v>2.438889196829444E-4</v>
          </cell>
          <cell r="AQ325">
            <v>2.2525820221428814E-4</v>
          </cell>
          <cell r="AR325">
            <v>1.7176228100309173E-4</v>
          </cell>
          <cell r="AS325">
            <v>0</v>
          </cell>
          <cell r="AT325">
            <v>0</v>
          </cell>
          <cell r="AU325">
            <v>0</v>
          </cell>
          <cell r="AV325">
            <v>0</v>
          </cell>
          <cell r="AW325">
            <v>0</v>
          </cell>
          <cell r="AX325">
            <v>0</v>
          </cell>
          <cell r="AY325">
            <v>0</v>
          </cell>
          <cell r="AZ325">
            <v>0</v>
          </cell>
          <cell r="BA325">
            <v>0</v>
          </cell>
          <cell r="BB325">
            <v>1.3761404764198329E-5</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row>
        <row r="326">
          <cell r="I326">
            <v>5.0059127810384734E-4</v>
          </cell>
          <cell r="J326">
            <v>2.9495262323489291E-4</v>
          </cell>
          <cell r="K326">
            <v>3.2994638371264669E-4</v>
          </cell>
          <cell r="L326">
            <v>3.1297709923664124E-4</v>
          </cell>
          <cell r="M326">
            <v>2.8447011969627345E-4</v>
          </cell>
          <cell r="N326">
            <v>2.740598635626301E-4</v>
          </cell>
          <cell r="O326">
            <v>3.0825908800421038E-4</v>
          </cell>
          <cell r="P326">
            <v>2.7481545378901806E-4</v>
          </cell>
          <cell r="Q326">
            <v>2.7170959678295836E-4</v>
          </cell>
          <cell r="R326">
            <v>3.4893772254692817E-4</v>
          </cell>
          <cell r="S326">
            <v>3.6729129731524187E-4</v>
          </cell>
          <cell r="T326">
            <v>3.6796536796536797E-4</v>
          </cell>
          <cell r="U326">
            <v>3.6887846192436519E-4</v>
          </cell>
          <cell r="V326">
            <v>4.2215533752882776E-4</v>
          </cell>
          <cell r="W326">
            <v>4.2215533752882776E-4</v>
          </cell>
          <cell r="X326">
            <v>4.2215533752882776E-4</v>
          </cell>
          <cell r="Y326">
            <v>4.0566015224186892E-4</v>
          </cell>
          <cell r="Z326">
            <v>4.3680838672102506E-4</v>
          </cell>
          <cell r="AA326">
            <v>3.5351666872199613E-4</v>
          </cell>
          <cell r="AB326">
            <v>8.6069630330937733E-6</v>
          </cell>
          <cell r="AC326">
            <v>0</v>
          </cell>
          <cell r="AD326">
            <v>0</v>
          </cell>
          <cell r="AE326">
            <v>0</v>
          </cell>
          <cell r="AF326">
            <v>0</v>
          </cell>
          <cell r="AG326">
            <v>0</v>
          </cell>
          <cell r="AH326">
            <v>0</v>
          </cell>
          <cell r="AI326">
            <v>1.985762085844495E-5</v>
          </cell>
          <cell r="AJ326">
            <v>2.0265067077372025E-5</v>
          </cell>
          <cell r="AK326">
            <v>5.1534703469316238E-5</v>
          </cell>
          <cell r="AL326">
            <v>1.0466820180029308E-4</v>
          </cell>
          <cell r="AM326">
            <v>1.8036178452071508E-4</v>
          </cell>
          <cell r="AN326">
            <v>2.151949127922616E-4</v>
          </cell>
          <cell r="AO326">
            <v>1.5306066668853248E-4</v>
          </cell>
          <cell r="AP326">
            <v>1.5520203979823736E-4</v>
          </cell>
          <cell r="AQ326">
            <v>1.5768074155000168E-4</v>
          </cell>
          <cell r="AR326">
            <v>9.1606549868315584E-5</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row>
        <row r="327">
          <cell r="I327">
            <v>1.9515804899990568E-3</v>
          </cell>
          <cell r="J327">
            <v>2.1384065184529735E-3</v>
          </cell>
          <cell r="K327">
            <v>2.1371527126841888E-3</v>
          </cell>
          <cell r="L327">
            <v>1.9618320610687023E-3</v>
          </cell>
          <cell r="M327">
            <v>1.8016440914097318E-3</v>
          </cell>
          <cell r="N327">
            <v>1.8813839282407578E-3</v>
          </cell>
          <cell r="O327">
            <v>1.9548137288071879E-3</v>
          </cell>
          <cell r="P327">
            <v>2.0687496660228861E-3</v>
          </cell>
          <cell r="Q327">
            <v>2.0882823295604513E-3</v>
          </cell>
          <cell r="R327">
            <v>2.1729303631331433E-3</v>
          </cell>
          <cell r="S327">
            <v>1.9777223701589949E-3</v>
          </cell>
          <cell r="T327">
            <v>2.0634920634920637E-3</v>
          </cell>
          <cell r="U327">
            <v>2.1837604945922416E-3</v>
          </cell>
          <cell r="V327">
            <v>2.3843958878943046E-3</v>
          </cell>
          <cell r="W327">
            <v>2.3843958878943046E-3</v>
          </cell>
          <cell r="X327">
            <v>2.3843958878943046E-3</v>
          </cell>
          <cell r="Y327">
            <v>2.5214562404053419E-3</v>
          </cell>
          <cell r="Z327">
            <v>2.5076037015466252E-3</v>
          </cell>
          <cell r="AA327">
            <v>2.5650511777037858E-3</v>
          </cell>
          <cell r="AB327">
            <v>8.6069630330937733E-6</v>
          </cell>
          <cell r="AC327">
            <v>1.7532325224632917E-5</v>
          </cell>
          <cell r="AD327">
            <v>1.7873580167475446E-5</v>
          </cell>
          <cell r="AE327">
            <v>8.1932887861187485E-5</v>
          </cell>
          <cell r="AF327">
            <v>1.0218205125823262E-4</v>
          </cell>
          <cell r="AG327">
            <v>1.237034922447426E-4</v>
          </cell>
          <cell r="AH327">
            <v>1.0704866821725041E-4</v>
          </cell>
          <cell r="AI327">
            <v>1.0921691472144722E-4</v>
          </cell>
          <cell r="AJ327">
            <v>1.2159040246423215E-4</v>
          </cell>
          <cell r="AK327">
            <v>1.4429716971408547E-4</v>
          </cell>
          <cell r="AL327">
            <v>1.8840276324052753E-4</v>
          </cell>
          <cell r="AM327">
            <v>2.0158081799374037E-4</v>
          </cell>
          <cell r="AN327">
            <v>3.5507160610723161E-4</v>
          </cell>
          <cell r="AO327">
            <v>4.8104780959253062E-4</v>
          </cell>
          <cell r="AP327">
            <v>5.7646471925059588E-4</v>
          </cell>
          <cell r="AQ327">
            <v>6.9830042686429316E-4</v>
          </cell>
          <cell r="AR327">
            <v>7.6720485514714305E-4</v>
          </cell>
          <cell r="AS327">
            <v>3.5609576602134201E-5</v>
          </cell>
          <cell r="AT327">
            <v>2.4019407681406576E-5</v>
          </cell>
          <cell r="AU327">
            <v>1.2225835635865712E-5</v>
          </cell>
          <cell r="AV327">
            <v>1.2451749470800647E-5</v>
          </cell>
          <cell r="AW327">
            <v>1.2667688526874501E-5</v>
          </cell>
          <cell r="AX327">
            <v>1.2859586178516776E-5</v>
          </cell>
          <cell r="AY327">
            <v>0</v>
          </cell>
          <cell r="AZ327">
            <v>0</v>
          </cell>
          <cell r="BA327">
            <v>0</v>
          </cell>
          <cell r="BB327">
            <v>1.3761404764198329E-5</v>
          </cell>
          <cell r="BC327">
            <v>1.3985036011467729E-5</v>
          </cell>
          <cell r="BD327">
            <v>1.4693781591630423E-5</v>
          </cell>
          <cell r="BE327">
            <v>0</v>
          </cell>
          <cell r="BF327">
            <v>0</v>
          </cell>
          <cell r="BG327">
            <v>0</v>
          </cell>
          <cell r="BH327">
            <v>0</v>
          </cell>
          <cell r="BI327">
            <v>0</v>
          </cell>
          <cell r="BJ327">
            <v>1.626095581898304E-5</v>
          </cell>
          <cell r="BK327">
            <v>0</v>
          </cell>
          <cell r="BL327">
            <v>0</v>
          </cell>
          <cell r="BM327">
            <v>0</v>
          </cell>
          <cell r="BN327">
            <v>0</v>
          </cell>
          <cell r="BO327">
            <v>0</v>
          </cell>
          <cell r="BP327">
            <v>0</v>
          </cell>
          <cell r="BQ327">
            <v>1.8438957830103442E-5</v>
          </cell>
          <cell r="BR327">
            <v>1.8837003409497619E-5</v>
          </cell>
          <cell r="BS327">
            <v>0</v>
          </cell>
          <cell r="BT327">
            <v>0</v>
          </cell>
        </row>
        <row r="328">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row>
        <row r="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v>1</v>
          </cell>
          <cell r="BD329">
            <v>1</v>
          </cell>
          <cell r="BE329">
            <v>1</v>
          </cell>
          <cell r="BF329">
            <v>0.99999999999999989</v>
          </cell>
          <cell r="BG329">
            <v>1</v>
          </cell>
          <cell r="BH329">
            <v>0.99999999999999989</v>
          </cell>
          <cell r="BI329">
            <v>0.99999999999999989</v>
          </cell>
          <cell r="BJ329">
            <v>1.0000000000000002</v>
          </cell>
          <cell r="BK329">
            <v>1</v>
          </cell>
          <cell r="BL329">
            <v>1</v>
          </cell>
          <cell r="BM329">
            <v>0.99999999999999978</v>
          </cell>
          <cell r="BN329">
            <v>1</v>
          </cell>
          <cell r="BO329">
            <v>1</v>
          </cell>
          <cell r="BP329">
            <v>1</v>
          </cell>
          <cell r="BQ329">
            <v>1</v>
          </cell>
          <cell r="BR329">
            <v>1.0000000000000002</v>
          </cell>
          <cell r="BS329">
            <v>0.99999999999999989</v>
          </cell>
          <cell r="BT329">
            <v>0.99999999999999989</v>
          </cell>
        </row>
        <row r="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row>
        <row r="333">
          <cell r="I333">
            <v>13616794864.01</v>
          </cell>
          <cell r="J333">
            <v>13332427576.74</v>
          </cell>
          <cell r="K333">
            <v>13066494352.15</v>
          </cell>
          <cell r="L333">
            <v>12852915857.200001</v>
          </cell>
          <cell r="M333">
            <v>13531410318.309999</v>
          </cell>
          <cell r="N333">
            <v>13225909194.23</v>
          </cell>
          <cell r="O333">
            <v>12947257250.200001</v>
          </cell>
          <cell r="P333">
            <v>12683382500.34</v>
          </cell>
          <cell r="Q333">
            <v>12391030389.65</v>
          </cell>
          <cell r="R333">
            <v>12075711628.08</v>
          </cell>
          <cell r="S333">
            <v>13983037607.469999</v>
          </cell>
          <cell r="T333">
            <v>13614832385.85</v>
          </cell>
          <cell r="U333">
            <v>13244728824.83</v>
          </cell>
          <cell r="V333">
            <v>12338950599.09</v>
          </cell>
          <cell r="W333">
            <v>12338950599.09</v>
          </cell>
          <cell r="X333">
            <v>12338950599.09</v>
          </cell>
          <cell r="Y333">
            <v>12071917045.74</v>
          </cell>
          <cell r="Z333">
            <v>11800928886.1</v>
          </cell>
          <cell r="AA333">
            <v>11561743552.98</v>
          </cell>
          <cell r="AB333">
            <v>11307572553.059999</v>
          </cell>
          <cell r="AC333">
            <v>11061219779.68</v>
          </cell>
          <cell r="AD333">
            <v>10781623306</v>
          </cell>
          <cell r="AE333">
            <v>10541460444</v>
          </cell>
          <cell r="AF333">
            <v>10278803851.540001</v>
          </cell>
          <cell r="AG333">
            <v>9970238882.6800003</v>
          </cell>
          <cell r="AH333">
            <v>9679729809.5300007</v>
          </cell>
          <cell r="AI333">
            <v>9445952626.7900009</v>
          </cell>
          <cell r="AJ333">
            <v>9232508710.8099995</v>
          </cell>
          <cell r="AK333">
            <v>9033868685.5400009</v>
          </cell>
          <cell r="AL333">
            <v>8855542300.3999996</v>
          </cell>
          <cell r="AM333">
            <v>8702083064.6700001</v>
          </cell>
          <cell r="AN333">
            <v>8554528505.04</v>
          </cell>
          <cell r="AO333">
            <v>8399481625.79</v>
          </cell>
          <cell r="AP333">
            <v>8256267761.5900002</v>
          </cell>
          <cell r="AQ333">
            <v>8093989225.3400002</v>
          </cell>
          <cell r="AR333">
            <v>7943914495.0900002</v>
          </cell>
          <cell r="AS333">
            <v>7716940963.6099997</v>
          </cell>
          <cell r="AT333">
            <v>7534744507.0200005</v>
          </cell>
          <cell r="AU333">
            <v>7389971373.5</v>
          </cell>
          <cell r="AV333">
            <v>7237646048.0200005</v>
          </cell>
          <cell r="AW333">
            <v>7099905875.3400002</v>
          </cell>
          <cell r="AX333">
            <v>6966187953.9399996</v>
          </cell>
          <cell r="AY333">
            <v>6845739905.5699997</v>
          </cell>
          <cell r="AZ333">
            <v>6730189351.7600002</v>
          </cell>
          <cell r="BA333">
            <v>6572046856.96</v>
          </cell>
          <cell r="BB333">
            <v>6449516329.6599998</v>
          </cell>
          <cell r="BC333">
            <v>6333348511.4099998</v>
          </cell>
          <cell r="BD333">
            <v>6198343562.75</v>
          </cell>
          <cell r="BE333">
            <v>6076374942.25</v>
          </cell>
          <cell r="BF333">
            <v>5959825392.6300001</v>
          </cell>
          <cell r="BG333">
            <v>5799987556.3100004</v>
          </cell>
          <cell r="BH333">
            <v>5741663787.9499998</v>
          </cell>
          <cell r="BI333">
            <v>5620094471.7299995</v>
          </cell>
          <cell r="BJ333">
            <v>5513111745.6099997</v>
          </cell>
          <cell r="BK333">
            <v>5426623745.6599998</v>
          </cell>
          <cell r="BL333">
            <v>5331919693.54</v>
          </cell>
          <cell r="BM333">
            <v>5226722713.7200003</v>
          </cell>
          <cell r="BN333">
            <v>5127347135.9700003</v>
          </cell>
          <cell r="BO333">
            <v>5018108358.7399998</v>
          </cell>
          <cell r="BP333">
            <v>4906261222.5100002</v>
          </cell>
          <cell r="BQ333">
            <v>4788728010.6099997</v>
          </cell>
          <cell r="BR333">
            <v>4671279125.8199997</v>
          </cell>
          <cell r="BS333">
            <v>4558568529.1300001</v>
          </cell>
          <cell r="BT333">
            <v>4455432670.5299997</v>
          </cell>
        </row>
        <row r="334">
          <cell r="I334">
            <v>219739499.06999999</v>
          </cell>
          <cell r="J334">
            <v>227359202.58000001</v>
          </cell>
          <cell r="K334">
            <v>216186359.25999999</v>
          </cell>
          <cell r="L334">
            <v>185361001.03999999</v>
          </cell>
          <cell r="M334">
            <v>231468842.06999999</v>
          </cell>
          <cell r="N334">
            <v>245922638.06</v>
          </cell>
          <cell r="O334">
            <v>258625306.08000001</v>
          </cell>
          <cell r="P334">
            <v>239728933.63999999</v>
          </cell>
          <cell r="Q334">
            <v>236316219.09999999</v>
          </cell>
          <cell r="R334">
            <v>237597153.09</v>
          </cell>
          <cell r="S334">
            <v>227523513.28999999</v>
          </cell>
          <cell r="T334">
            <v>221852292.86000001</v>
          </cell>
          <cell r="U334">
            <v>223878563.30000001</v>
          </cell>
          <cell r="V334">
            <v>215765565.56999999</v>
          </cell>
          <cell r="W334">
            <v>215765565.56999999</v>
          </cell>
          <cell r="X334">
            <v>215765565.56999999</v>
          </cell>
          <cell r="Y334">
            <v>214573766.63999999</v>
          </cell>
          <cell r="Z334">
            <v>224765439.43000001</v>
          </cell>
          <cell r="AA334">
            <v>227678512.77000001</v>
          </cell>
          <cell r="AB334">
            <v>193738533.47999999</v>
          </cell>
          <cell r="AC334">
            <v>171879430.12</v>
          </cell>
          <cell r="AD334">
            <v>174601687</v>
          </cell>
          <cell r="AE334">
            <v>159943946</v>
          </cell>
          <cell r="AF334">
            <v>151367392.38</v>
          </cell>
          <cell r="AG334">
            <v>151516057.22999999</v>
          </cell>
          <cell r="AH334">
            <v>158042584.28</v>
          </cell>
          <cell r="AI334">
            <v>153660726.22</v>
          </cell>
          <cell r="AJ334">
            <v>141313639.5</v>
          </cell>
          <cell r="AK334">
            <v>140044568.99000001</v>
          </cell>
          <cell r="AL334">
            <v>140470982.81999999</v>
          </cell>
          <cell r="AM334">
            <v>141854298.78999999</v>
          </cell>
          <cell r="AN334">
            <v>138018202.53</v>
          </cell>
          <cell r="AO334">
            <v>128819694.42</v>
          </cell>
          <cell r="AP334">
            <v>126173202.31</v>
          </cell>
          <cell r="AQ334">
            <v>130436952.2</v>
          </cell>
          <cell r="AR334">
            <v>124004617.31</v>
          </cell>
          <cell r="AS334">
            <v>99240224.260000005</v>
          </cell>
          <cell r="AT334">
            <v>93933754.159999996</v>
          </cell>
          <cell r="AU334">
            <v>80477961.379999995</v>
          </cell>
          <cell r="AV334">
            <v>76877372.189999998</v>
          </cell>
          <cell r="AW334">
            <v>65812470.799999997</v>
          </cell>
          <cell r="AX334">
            <v>72560392.790000007</v>
          </cell>
          <cell r="AY334">
            <v>75643726.75</v>
          </cell>
          <cell r="AZ334">
            <v>60993335.189999998</v>
          </cell>
          <cell r="BA334">
            <v>61252801.759999998</v>
          </cell>
          <cell r="BB334">
            <v>59872272.670000002</v>
          </cell>
          <cell r="BC334">
            <v>49650713.670000002</v>
          </cell>
          <cell r="BD334">
            <v>52463814.130000003</v>
          </cell>
          <cell r="BE334">
            <v>53500287.520000003</v>
          </cell>
          <cell r="BF334">
            <v>46515581.490000002</v>
          </cell>
          <cell r="BG334">
            <v>54036355.25</v>
          </cell>
          <cell r="BH334">
            <v>26366839.84</v>
          </cell>
          <cell r="BI334">
            <v>40102710.329999998</v>
          </cell>
          <cell r="BJ334">
            <v>42129690.170000002</v>
          </cell>
          <cell r="BK334">
            <v>40710204.719999999</v>
          </cell>
          <cell r="BL334">
            <v>38491942.460000001</v>
          </cell>
          <cell r="BM334">
            <v>37521089.549999997</v>
          </cell>
          <cell r="BN334">
            <v>33393283.879999999</v>
          </cell>
          <cell r="BO334">
            <v>33976830.189999998</v>
          </cell>
          <cell r="BP334">
            <v>36851205.079999998</v>
          </cell>
          <cell r="BQ334">
            <v>34868017.659999996</v>
          </cell>
          <cell r="BR334">
            <v>31658440.52</v>
          </cell>
          <cell r="BS334">
            <v>34604084.109999999</v>
          </cell>
          <cell r="BT334">
            <v>31635277.609999999</v>
          </cell>
        </row>
        <row r="335">
          <cell r="I335">
            <v>109835398.79000001</v>
          </cell>
          <cell r="J335">
            <v>112470063.64</v>
          </cell>
          <cell r="K335">
            <v>115527405.5</v>
          </cell>
          <cell r="L335">
            <v>108491943.39</v>
          </cell>
          <cell r="M335">
            <v>107910259.25</v>
          </cell>
          <cell r="N335">
            <v>124459280.51000001</v>
          </cell>
          <cell r="O335">
            <v>124515091.3</v>
          </cell>
          <cell r="P335">
            <v>136870099.63999999</v>
          </cell>
          <cell r="Q335">
            <v>128510226.16</v>
          </cell>
          <cell r="R335">
            <v>130672978.5</v>
          </cell>
          <cell r="S335">
            <v>129314621.95999999</v>
          </cell>
          <cell r="T335">
            <v>128049554.17</v>
          </cell>
          <cell r="U335">
            <v>129940511.09</v>
          </cell>
          <cell r="V335">
            <v>116077078.09999999</v>
          </cell>
          <cell r="W335">
            <v>116077078.09999999</v>
          </cell>
          <cell r="X335">
            <v>116077078.09999999</v>
          </cell>
          <cell r="Y335">
            <v>118768519.98999999</v>
          </cell>
          <cell r="Z335">
            <v>115366543.3</v>
          </cell>
          <cell r="AA335">
            <v>116249459.34999999</v>
          </cell>
          <cell r="AB335">
            <v>25670839.5</v>
          </cell>
          <cell r="AC335">
            <v>38235104.719999999</v>
          </cell>
          <cell r="AD335">
            <v>42587757</v>
          </cell>
          <cell r="AE335">
            <v>42836697</v>
          </cell>
          <cell r="AF335">
            <v>41197218.399999999</v>
          </cell>
          <cell r="AG335">
            <v>41673560.210000001</v>
          </cell>
          <cell r="AH335">
            <v>46498330.420000002</v>
          </cell>
          <cell r="AI335">
            <v>48379703.840000004</v>
          </cell>
          <cell r="AJ335">
            <v>44125288.200000003</v>
          </cell>
          <cell r="AK335">
            <v>51120173.130000003</v>
          </cell>
          <cell r="AL335">
            <v>50504289.109999999</v>
          </cell>
          <cell r="AM335">
            <v>53014336.060000002</v>
          </cell>
          <cell r="AN335">
            <v>50757845.310000002</v>
          </cell>
          <cell r="AO335">
            <v>49921549.549999997</v>
          </cell>
          <cell r="AP335">
            <v>45938295.240000002</v>
          </cell>
          <cell r="AQ335">
            <v>46305321.520000003</v>
          </cell>
          <cell r="AR335">
            <v>42579071.630000003</v>
          </cell>
          <cell r="AS335">
            <v>13609970.18</v>
          </cell>
          <cell r="AT335">
            <v>12149719.77</v>
          </cell>
          <cell r="AU335">
            <v>8957940.4499999993</v>
          </cell>
          <cell r="AV335">
            <v>6344110.3399999999</v>
          </cell>
          <cell r="AW335">
            <v>6895602.9400000004</v>
          </cell>
          <cell r="AX335">
            <v>6312385.6299999999</v>
          </cell>
          <cell r="AY335">
            <v>10260827.970000001</v>
          </cell>
          <cell r="AZ335">
            <v>5799273.6600000001</v>
          </cell>
          <cell r="BA335">
            <v>5992246.0700000003</v>
          </cell>
          <cell r="BB335">
            <v>6185927.5199999996</v>
          </cell>
          <cell r="BC335">
            <v>5325637.0999999996</v>
          </cell>
          <cell r="BD335">
            <v>5412726.8099999996</v>
          </cell>
          <cell r="BE335">
            <v>4003953.52</v>
          </cell>
          <cell r="BF335">
            <v>7082794.5800000001</v>
          </cell>
          <cell r="BG335">
            <v>6559032.1600000001</v>
          </cell>
          <cell r="BH335">
            <v>5642359.6399999997</v>
          </cell>
          <cell r="BI335">
            <v>3165707.43</v>
          </cell>
          <cell r="BJ335">
            <v>4895175.3499999996</v>
          </cell>
          <cell r="BK335">
            <v>4220873.7</v>
          </cell>
          <cell r="BL335">
            <v>4405010.29</v>
          </cell>
          <cell r="BM335">
            <v>4127197.41</v>
          </cell>
          <cell r="BN335">
            <v>5664376.7300000004</v>
          </cell>
          <cell r="BO335">
            <v>2672942.4300000002</v>
          </cell>
          <cell r="BP335">
            <v>3810063.65</v>
          </cell>
          <cell r="BQ335">
            <v>5336827.46</v>
          </cell>
          <cell r="BR335">
            <v>4493975.78</v>
          </cell>
          <cell r="BS335">
            <v>4152466.13</v>
          </cell>
          <cell r="BT335">
            <v>3993351.56</v>
          </cell>
        </row>
        <row r="336">
          <cell r="I336">
            <v>66629927.719999999</v>
          </cell>
          <cell r="J336">
            <v>70432266.400000006</v>
          </cell>
          <cell r="K336">
            <v>66831476.210000001</v>
          </cell>
          <cell r="L336">
            <v>61828931.850000001</v>
          </cell>
          <cell r="M336">
            <v>68214070.590000004</v>
          </cell>
          <cell r="N336">
            <v>74338491.120000005</v>
          </cell>
          <cell r="O336">
            <v>76120075.930000007</v>
          </cell>
          <cell r="P336">
            <v>76539080</v>
          </cell>
          <cell r="Q336">
            <v>84406050.030000001</v>
          </cell>
          <cell r="R336">
            <v>81604700.200000003</v>
          </cell>
          <cell r="S336">
            <v>83338605.189999998</v>
          </cell>
          <cell r="T336">
            <v>82555017.900000006</v>
          </cell>
          <cell r="U336">
            <v>73278321.849999994</v>
          </cell>
          <cell r="V336">
            <v>80582078.560000002</v>
          </cell>
          <cell r="W336">
            <v>80582078.560000002</v>
          </cell>
          <cell r="X336">
            <v>80582078.560000002</v>
          </cell>
          <cell r="Y336">
            <v>76649359.790000007</v>
          </cell>
          <cell r="Z336">
            <v>74071537.209999993</v>
          </cell>
          <cell r="AA336">
            <v>73906485.519999996</v>
          </cell>
          <cell r="AB336">
            <v>814016.97</v>
          </cell>
          <cell r="AC336">
            <v>5432345.1799999997</v>
          </cell>
          <cell r="AD336">
            <v>12557801</v>
          </cell>
          <cell r="AE336">
            <v>16510653</v>
          </cell>
          <cell r="AF336">
            <v>16826134.690000001</v>
          </cell>
          <cell r="AG336">
            <v>18926279.350000001</v>
          </cell>
          <cell r="AH336">
            <v>22634921.399999999</v>
          </cell>
          <cell r="AI336">
            <v>20211321.440000001</v>
          </cell>
          <cell r="AJ336">
            <v>22881782.789999999</v>
          </cell>
          <cell r="AK336">
            <v>19922732.829999998</v>
          </cell>
          <cell r="AL336">
            <v>23524250.850000001</v>
          </cell>
          <cell r="AM336">
            <v>25625862.329999998</v>
          </cell>
          <cell r="AN336">
            <v>27207013.100000001</v>
          </cell>
          <cell r="AO336">
            <v>25922880.149999999</v>
          </cell>
          <cell r="AP336">
            <v>25955705.48</v>
          </cell>
          <cell r="AQ336">
            <v>26994679.48</v>
          </cell>
          <cell r="AR336">
            <v>28442908.52</v>
          </cell>
          <cell r="AS336">
            <v>474729.57</v>
          </cell>
          <cell r="AT336">
            <v>541121.68000000005</v>
          </cell>
          <cell r="AU336">
            <v>916225.09</v>
          </cell>
          <cell r="AV336">
            <v>426665.25</v>
          </cell>
          <cell r="AW336">
            <v>116568.24</v>
          </cell>
          <cell r="AX336">
            <v>231299.17</v>
          </cell>
          <cell r="AY336">
            <v>296184.26</v>
          </cell>
          <cell r="AZ336">
            <v>364947.41</v>
          </cell>
          <cell r="BA336">
            <v>166854.70000000001</v>
          </cell>
          <cell r="BB336">
            <v>237939.85</v>
          </cell>
          <cell r="BC336">
            <v>462294.9</v>
          </cell>
          <cell r="BD336">
            <v>851.45</v>
          </cell>
          <cell r="BE336">
            <v>7220.69</v>
          </cell>
          <cell r="BF336">
            <v>25600</v>
          </cell>
          <cell r="BG336">
            <v>956653.68</v>
          </cell>
          <cell r="BH336">
            <v>0</v>
          </cell>
          <cell r="BI336">
            <v>44667.9</v>
          </cell>
          <cell r="BJ336">
            <v>46720.53</v>
          </cell>
          <cell r="BK336">
            <v>95599</v>
          </cell>
          <cell r="BL336">
            <v>224650</v>
          </cell>
          <cell r="BM336">
            <v>221952.13</v>
          </cell>
          <cell r="BN336">
            <v>23904.69</v>
          </cell>
          <cell r="BO336">
            <v>229201.52</v>
          </cell>
          <cell r="BP336">
            <v>166949</v>
          </cell>
          <cell r="BQ336">
            <v>74133.55</v>
          </cell>
          <cell r="BR336">
            <v>612692.67000000004</v>
          </cell>
          <cell r="BS336">
            <v>421755.34</v>
          </cell>
          <cell r="BT336">
            <v>157677.54</v>
          </cell>
        </row>
        <row r="337">
          <cell r="I337">
            <v>40934375.670000002</v>
          </cell>
          <cell r="J337">
            <v>42496742.289999999</v>
          </cell>
          <cell r="K337">
            <v>45416397.049999997</v>
          </cell>
          <cell r="L337">
            <v>40002568.649999999</v>
          </cell>
          <cell r="M337">
            <v>39828554.18</v>
          </cell>
          <cell r="N337">
            <v>41206233.219999999</v>
          </cell>
          <cell r="O337">
            <v>46657483.170000002</v>
          </cell>
          <cell r="P337">
            <v>50683226.729999997</v>
          </cell>
          <cell r="Q337">
            <v>49212087.340000004</v>
          </cell>
          <cell r="R337">
            <v>48701911.280000001</v>
          </cell>
          <cell r="S337">
            <v>48177312.380000003</v>
          </cell>
          <cell r="T337">
            <v>49130077.399999999</v>
          </cell>
          <cell r="U337">
            <v>50573454.850000001</v>
          </cell>
          <cell r="V337">
            <v>44817417.159999996</v>
          </cell>
          <cell r="W337">
            <v>44817417.159999996</v>
          </cell>
          <cell r="X337">
            <v>44817417.159999996</v>
          </cell>
          <cell r="Y337">
            <v>48512314.549999997</v>
          </cell>
          <cell r="Z337">
            <v>53127258.969999999</v>
          </cell>
          <cell r="AA337">
            <v>46563218.049999997</v>
          </cell>
          <cell r="AB337">
            <v>134370.01</v>
          </cell>
          <cell r="AC337">
            <v>1432618.28</v>
          </cell>
          <cell r="AD337">
            <v>3754571</v>
          </cell>
          <cell r="AE337">
            <v>8128761</v>
          </cell>
          <cell r="AF337">
            <v>10019025.359999999</v>
          </cell>
          <cell r="AG337">
            <v>10019372.880000001</v>
          </cell>
          <cell r="AH337">
            <v>9349683.4600000009</v>
          </cell>
          <cell r="AI337">
            <v>11108852.98</v>
          </cell>
          <cell r="AJ337">
            <v>11455331.58</v>
          </cell>
          <cell r="AK337">
            <v>13142612.18</v>
          </cell>
          <cell r="AL337">
            <v>11106730.609999999</v>
          </cell>
          <cell r="AM337">
            <v>15758159.76</v>
          </cell>
          <cell r="AN337">
            <v>14659095.529999999</v>
          </cell>
          <cell r="AO337">
            <v>15026781.27</v>
          </cell>
          <cell r="AP337">
            <v>15697534.560000001</v>
          </cell>
          <cell r="AQ337">
            <v>15948634.93</v>
          </cell>
          <cell r="AR337">
            <v>15406759.99</v>
          </cell>
          <cell r="AS337">
            <v>18700.79</v>
          </cell>
          <cell r="AT337">
            <v>0</v>
          </cell>
          <cell r="AU337">
            <v>33047.81</v>
          </cell>
          <cell r="AV337">
            <v>25000</v>
          </cell>
          <cell r="AW337">
            <v>9864.0499999999993</v>
          </cell>
          <cell r="AX337">
            <v>0</v>
          </cell>
          <cell r="AY337">
            <v>25500</v>
          </cell>
          <cell r="AZ337">
            <v>25599</v>
          </cell>
          <cell r="BA337">
            <v>46932</v>
          </cell>
          <cell r="BB337">
            <v>0</v>
          </cell>
          <cell r="BC337">
            <v>10935.28</v>
          </cell>
          <cell r="BD337">
            <v>0</v>
          </cell>
          <cell r="BE337">
            <v>0</v>
          </cell>
          <cell r="BF337">
            <v>0</v>
          </cell>
          <cell r="BG337">
            <v>145766.85999999999</v>
          </cell>
          <cell r="BH337">
            <v>0</v>
          </cell>
          <cell r="BI337">
            <v>0</v>
          </cell>
          <cell r="BJ337">
            <v>0</v>
          </cell>
          <cell r="BK337">
            <v>0</v>
          </cell>
          <cell r="BL337">
            <v>0</v>
          </cell>
          <cell r="BM337">
            <v>55001</v>
          </cell>
          <cell r="BN337">
            <v>0</v>
          </cell>
          <cell r="BO337">
            <v>0</v>
          </cell>
          <cell r="BP337">
            <v>0</v>
          </cell>
          <cell r="BQ337">
            <v>21000</v>
          </cell>
          <cell r="BR337">
            <v>0</v>
          </cell>
          <cell r="BS337">
            <v>5000</v>
          </cell>
          <cell r="BT337">
            <v>0</v>
          </cell>
        </row>
        <row r="338">
          <cell r="I338">
            <v>30972538.82</v>
          </cell>
          <cell r="J338">
            <v>33706294.210000001</v>
          </cell>
          <cell r="K338">
            <v>33236849.920000002</v>
          </cell>
          <cell r="L338">
            <v>31873247.129999999</v>
          </cell>
          <cell r="M338">
            <v>33542310.34</v>
          </cell>
          <cell r="N338">
            <v>34422858.159999996</v>
          </cell>
          <cell r="O338">
            <v>35705262.439999998</v>
          </cell>
          <cell r="P338">
            <v>34836437.289999999</v>
          </cell>
          <cell r="Q338">
            <v>38444955.350000001</v>
          </cell>
          <cell r="R338">
            <v>39833167.240000002</v>
          </cell>
          <cell r="S338">
            <v>38556997.420000002</v>
          </cell>
          <cell r="T338">
            <v>37794122.18</v>
          </cell>
          <cell r="U338">
            <v>35563546.310000002</v>
          </cell>
          <cell r="V338">
            <v>34387073.649999999</v>
          </cell>
          <cell r="W338">
            <v>34387073.649999999</v>
          </cell>
          <cell r="X338">
            <v>34387073.649999999</v>
          </cell>
          <cell r="Y338">
            <v>30718078.600000001</v>
          </cell>
          <cell r="Z338">
            <v>29799643.07</v>
          </cell>
          <cell r="AA338">
            <v>37130905.700000003</v>
          </cell>
          <cell r="AB338">
            <v>171367.64</v>
          </cell>
          <cell r="AC338">
            <v>15735.29</v>
          </cell>
          <cell r="AD338">
            <v>661206</v>
          </cell>
          <cell r="AE338">
            <v>2323601</v>
          </cell>
          <cell r="AF338">
            <v>3752266.79</v>
          </cell>
          <cell r="AG338">
            <v>6279222.7199999997</v>
          </cell>
          <cell r="AH338">
            <v>6867985.9199999999</v>
          </cell>
          <cell r="AI338">
            <v>5649242.7000000002</v>
          </cell>
          <cell r="AJ338">
            <v>5568923.4900000002</v>
          </cell>
          <cell r="AK338">
            <v>7029968.4900000002</v>
          </cell>
          <cell r="AL338">
            <v>7484781.75</v>
          </cell>
          <cell r="AM338">
            <v>5185770.07</v>
          </cell>
          <cell r="AN338">
            <v>9727728.8900000006</v>
          </cell>
          <cell r="AO338">
            <v>8405716.3800000008</v>
          </cell>
          <cell r="AP338">
            <v>8685085.0500000007</v>
          </cell>
          <cell r="AQ338">
            <v>7287751.3300000001</v>
          </cell>
          <cell r="AR338">
            <v>6852217.4900000002</v>
          </cell>
          <cell r="AS338">
            <v>40100.47</v>
          </cell>
          <cell r="AT338">
            <v>8625.7900000000009</v>
          </cell>
          <cell r="AU338">
            <v>0</v>
          </cell>
          <cell r="AV338">
            <v>0</v>
          </cell>
          <cell r="AW338">
            <v>0</v>
          </cell>
          <cell r="AX338">
            <v>0</v>
          </cell>
          <cell r="AY338">
            <v>0</v>
          </cell>
          <cell r="AZ338">
            <v>0</v>
          </cell>
          <cell r="BA338">
            <v>25599</v>
          </cell>
          <cell r="BB338">
            <v>0</v>
          </cell>
          <cell r="BC338">
            <v>0</v>
          </cell>
          <cell r="BD338">
            <v>0</v>
          </cell>
          <cell r="BE338">
            <v>0</v>
          </cell>
          <cell r="BF338">
            <v>0</v>
          </cell>
          <cell r="BG338">
            <v>0</v>
          </cell>
          <cell r="BH338">
            <v>0</v>
          </cell>
          <cell r="BI338">
            <v>0</v>
          </cell>
          <cell r="BJ338">
            <v>0</v>
          </cell>
          <cell r="BK338">
            <v>22282.01</v>
          </cell>
          <cell r="BL338">
            <v>22052.12</v>
          </cell>
          <cell r="BM338">
            <v>0</v>
          </cell>
          <cell r="BN338">
            <v>0</v>
          </cell>
          <cell r="BO338">
            <v>0</v>
          </cell>
          <cell r="BP338">
            <v>0</v>
          </cell>
          <cell r="BQ338">
            <v>0</v>
          </cell>
          <cell r="BR338">
            <v>21000</v>
          </cell>
          <cell r="BS338">
            <v>0</v>
          </cell>
          <cell r="BT338">
            <v>0</v>
          </cell>
        </row>
        <row r="339">
          <cell r="I339">
            <v>20751135.420000002</v>
          </cell>
          <cell r="J339">
            <v>19016650.719999999</v>
          </cell>
          <cell r="K339">
            <v>20794957.300000001</v>
          </cell>
          <cell r="L339">
            <v>20572945.989999998</v>
          </cell>
          <cell r="M339">
            <v>19168942.18</v>
          </cell>
          <cell r="N339">
            <v>23820203.48</v>
          </cell>
          <cell r="O339">
            <v>23881846.43</v>
          </cell>
          <cell r="P339">
            <v>23123679.219999999</v>
          </cell>
          <cell r="Q339">
            <v>21278323.16</v>
          </cell>
          <cell r="R339">
            <v>22899068.02</v>
          </cell>
          <cell r="S339">
            <v>23860908.120000001</v>
          </cell>
          <cell r="T339">
            <v>24995864.879999999</v>
          </cell>
          <cell r="U339">
            <v>27409783.300000001</v>
          </cell>
          <cell r="V339">
            <v>24736786</v>
          </cell>
          <cell r="W339">
            <v>24736786</v>
          </cell>
          <cell r="X339">
            <v>24736786</v>
          </cell>
          <cell r="Y339">
            <v>24356392.75</v>
          </cell>
          <cell r="Z339">
            <v>25325504.52</v>
          </cell>
          <cell r="AA339">
            <v>20941128.73</v>
          </cell>
          <cell r="AB339">
            <v>491799.85</v>
          </cell>
          <cell r="AC339">
            <v>385564.2</v>
          </cell>
          <cell r="AD339">
            <v>517555</v>
          </cell>
          <cell r="AE339">
            <v>637669</v>
          </cell>
          <cell r="AF339">
            <v>2239785.66</v>
          </cell>
          <cell r="AG339">
            <v>3372815.53</v>
          </cell>
          <cell r="AH339">
            <v>4699264.58</v>
          </cell>
          <cell r="AI339">
            <v>3887595.5</v>
          </cell>
          <cell r="AJ339">
            <v>3978984.35</v>
          </cell>
          <cell r="AK339">
            <v>4105845.15</v>
          </cell>
          <cell r="AL339">
            <v>5693565.2400000002</v>
          </cell>
          <cell r="AM339">
            <v>5680423.8700000001</v>
          </cell>
          <cell r="AN339">
            <v>3843544.45</v>
          </cell>
          <cell r="AO339">
            <v>6749244.8499999996</v>
          </cell>
          <cell r="AP339">
            <v>6480631.1200000001</v>
          </cell>
          <cell r="AQ339">
            <v>6413423.3799999999</v>
          </cell>
          <cell r="AR339">
            <v>5547417.9800000004</v>
          </cell>
          <cell r="AS339">
            <v>40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2895.41</v>
          </cell>
          <cell r="BL339">
            <v>0</v>
          </cell>
          <cell r="BM339">
            <v>0</v>
          </cell>
          <cell r="BN339">
            <v>0</v>
          </cell>
          <cell r="BO339">
            <v>0</v>
          </cell>
          <cell r="BP339">
            <v>0</v>
          </cell>
          <cell r="BQ339">
            <v>0</v>
          </cell>
          <cell r="BR339">
            <v>0</v>
          </cell>
          <cell r="BS339">
            <v>0</v>
          </cell>
          <cell r="BT339">
            <v>0</v>
          </cell>
        </row>
        <row r="340">
          <cell r="I340">
            <v>16713551.439999999</v>
          </cell>
          <cell r="J340">
            <v>17334711.329999998</v>
          </cell>
          <cell r="K340">
            <v>16283748.51</v>
          </cell>
          <cell r="L340">
            <v>11465208.189999999</v>
          </cell>
          <cell r="M340">
            <v>14143409.25</v>
          </cell>
          <cell r="N340">
            <v>13725860.23</v>
          </cell>
          <cell r="O340">
            <v>14532334.060000001</v>
          </cell>
          <cell r="P340">
            <v>15881907.35</v>
          </cell>
          <cell r="Q340">
            <v>17210078.649999999</v>
          </cell>
          <cell r="R340">
            <v>16398462.18</v>
          </cell>
          <cell r="S340">
            <v>16985418.789999999</v>
          </cell>
          <cell r="T340">
            <v>19201481.370000001</v>
          </cell>
          <cell r="U340">
            <v>19055881.609999999</v>
          </cell>
          <cell r="V340">
            <v>16016153.619999999</v>
          </cell>
          <cell r="W340">
            <v>16016153.619999999</v>
          </cell>
          <cell r="X340">
            <v>16016153.619999999</v>
          </cell>
          <cell r="Y340">
            <v>19088469.120000001</v>
          </cell>
          <cell r="Z340">
            <v>17173346.149999999</v>
          </cell>
          <cell r="AA340">
            <v>17361809.670000002</v>
          </cell>
          <cell r="AB340">
            <v>0</v>
          </cell>
          <cell r="AC340">
            <v>134310.54</v>
          </cell>
          <cell r="AD340">
            <v>272219</v>
          </cell>
          <cell r="AE340">
            <v>636213</v>
          </cell>
          <cell r="AF340">
            <v>1150030.93</v>
          </cell>
          <cell r="AG340">
            <v>2059725.27</v>
          </cell>
          <cell r="AH340">
            <v>2325854.23</v>
          </cell>
          <cell r="AI340">
            <v>3991506.66</v>
          </cell>
          <cell r="AJ340">
            <v>2638414.16</v>
          </cell>
          <cell r="AK340">
            <v>3023884.01</v>
          </cell>
          <cell r="AL340">
            <v>3186681.45</v>
          </cell>
          <cell r="AM340">
            <v>4567119.75</v>
          </cell>
          <cell r="AN340">
            <v>4588334.8899999997</v>
          </cell>
          <cell r="AO340">
            <v>2508129.1</v>
          </cell>
          <cell r="AP340">
            <v>4532687.1500000004</v>
          </cell>
          <cell r="AQ340">
            <v>4856369.07</v>
          </cell>
          <cell r="AR340">
            <v>4610755.05</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row>
        <row r="341">
          <cell r="I341">
            <v>11631490.689999999</v>
          </cell>
          <cell r="J341">
            <v>9312871.7599999998</v>
          </cell>
          <cell r="K341">
            <v>10591392.220000001</v>
          </cell>
          <cell r="L341">
            <v>9371685.6899999995</v>
          </cell>
          <cell r="M341">
            <v>7464064.9699999997</v>
          </cell>
          <cell r="N341">
            <v>9387838.9600000009</v>
          </cell>
          <cell r="O341">
            <v>10462940.359999999</v>
          </cell>
          <cell r="P341">
            <v>11665964.130000001</v>
          </cell>
          <cell r="Q341">
            <v>10804462.720000001</v>
          </cell>
          <cell r="R341">
            <v>11440127.859999999</v>
          </cell>
          <cell r="S341">
            <v>11155608.460000001</v>
          </cell>
          <cell r="T341">
            <v>10640000.17</v>
          </cell>
          <cell r="U341">
            <v>12502497.4</v>
          </cell>
          <cell r="V341">
            <v>12727894.82</v>
          </cell>
          <cell r="W341">
            <v>12727894.82</v>
          </cell>
          <cell r="X341">
            <v>12727894.82</v>
          </cell>
          <cell r="Y341">
            <v>11232218.57</v>
          </cell>
          <cell r="Z341">
            <v>13371360.34</v>
          </cell>
          <cell r="AA341">
            <v>13509384.369999999</v>
          </cell>
          <cell r="AB341">
            <v>0</v>
          </cell>
          <cell r="AC341">
            <v>0</v>
          </cell>
          <cell r="AD341">
            <v>242792</v>
          </cell>
          <cell r="AE341">
            <v>97825</v>
          </cell>
          <cell r="AF341">
            <v>254687.1</v>
          </cell>
          <cell r="AG341">
            <v>0</v>
          </cell>
          <cell r="AH341">
            <v>1246103.79</v>
          </cell>
          <cell r="AI341">
            <v>1513143.18</v>
          </cell>
          <cell r="AJ341">
            <v>3478165.79</v>
          </cell>
          <cell r="AK341">
            <v>3097239.01</v>
          </cell>
          <cell r="AL341">
            <v>1834043.39</v>
          </cell>
          <cell r="AM341">
            <v>2569319.65</v>
          </cell>
          <cell r="AN341">
            <v>2668024.23</v>
          </cell>
          <cell r="AO341">
            <v>3643790.28</v>
          </cell>
          <cell r="AP341">
            <v>2351314.96</v>
          </cell>
          <cell r="AQ341">
            <v>4189253.93</v>
          </cell>
          <cell r="AR341">
            <v>3940859.07</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4884.1499999999996</v>
          </cell>
          <cell r="BL341">
            <v>0</v>
          </cell>
          <cell r="BM341">
            <v>0</v>
          </cell>
          <cell r="BN341">
            <v>0</v>
          </cell>
          <cell r="BO341">
            <v>0</v>
          </cell>
          <cell r="BP341">
            <v>0</v>
          </cell>
          <cell r="BQ341">
            <v>0</v>
          </cell>
          <cell r="BR341">
            <v>0</v>
          </cell>
          <cell r="BS341">
            <v>0</v>
          </cell>
          <cell r="BT341">
            <v>0</v>
          </cell>
        </row>
        <row r="342">
          <cell r="I342">
            <v>8729619.4700000007</v>
          </cell>
          <cell r="J342">
            <v>8155496.5199999996</v>
          </cell>
          <cell r="K342">
            <v>6758962.3799999999</v>
          </cell>
          <cell r="L342">
            <v>8717765.3200000003</v>
          </cell>
          <cell r="M342">
            <v>9843164.1600000001</v>
          </cell>
          <cell r="N342">
            <v>7044793.7800000003</v>
          </cell>
          <cell r="O342">
            <v>8014188.6600000001</v>
          </cell>
          <cell r="P342">
            <v>10273066.59</v>
          </cell>
          <cell r="Q342">
            <v>13121140.369999999</v>
          </cell>
          <cell r="R342">
            <v>11700447.689999999</v>
          </cell>
          <cell r="S342">
            <v>9985974.3599999994</v>
          </cell>
          <cell r="T342">
            <v>10267069.289999999</v>
          </cell>
          <cell r="U342">
            <v>8931067.6199999992</v>
          </cell>
          <cell r="V342">
            <v>9598493.2799999993</v>
          </cell>
          <cell r="W342">
            <v>9598493.2799999993</v>
          </cell>
          <cell r="X342">
            <v>9598493.2799999993</v>
          </cell>
          <cell r="Y342">
            <v>9452669.0399999991</v>
          </cell>
          <cell r="Z342">
            <v>9156999.4900000002</v>
          </cell>
          <cell r="AA342">
            <v>10320694.720000001</v>
          </cell>
          <cell r="AB342">
            <v>166889.29</v>
          </cell>
          <cell r="AC342">
            <v>166921.24</v>
          </cell>
          <cell r="AD342">
            <v>240603</v>
          </cell>
          <cell r="AE342">
            <v>113955</v>
          </cell>
          <cell r="AF342">
            <v>72904.570000000007</v>
          </cell>
          <cell r="AG342">
            <v>291512.11</v>
          </cell>
          <cell r="AH342">
            <v>194778.56</v>
          </cell>
          <cell r="AI342">
            <v>1455563.01</v>
          </cell>
          <cell r="AJ342">
            <v>1783656.64</v>
          </cell>
          <cell r="AK342">
            <v>2349660.12</v>
          </cell>
          <cell r="AL342">
            <v>2305165.54</v>
          </cell>
          <cell r="AM342">
            <v>1578308.33</v>
          </cell>
          <cell r="AN342">
            <v>2009333.62</v>
          </cell>
          <cell r="AO342">
            <v>1910938.46</v>
          </cell>
          <cell r="AP342">
            <v>2925870.88</v>
          </cell>
          <cell r="AQ342">
            <v>2030543.88</v>
          </cell>
          <cell r="AR342">
            <v>3152251.19</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row>
        <row r="343">
          <cell r="I343">
            <v>5419496.3300000001</v>
          </cell>
          <cell r="J343">
            <v>6647333.3399999999</v>
          </cell>
          <cell r="K343">
            <v>7607786.0800000001</v>
          </cell>
          <cell r="L343">
            <v>5889318.8700000001</v>
          </cell>
          <cell r="M343">
            <v>6030989.9400000004</v>
          </cell>
          <cell r="N343">
            <v>7781330.7599999998</v>
          </cell>
          <cell r="O343">
            <v>5120983.1100000003</v>
          </cell>
          <cell r="P343">
            <v>4949184.88</v>
          </cell>
          <cell r="Q343">
            <v>5957884.4100000001</v>
          </cell>
          <cell r="R343">
            <v>8705382.5099999998</v>
          </cell>
          <cell r="S343">
            <v>9368756.4900000002</v>
          </cell>
          <cell r="T343">
            <v>7498082.3600000003</v>
          </cell>
          <cell r="U343">
            <v>8333804.4199999999</v>
          </cell>
          <cell r="V343">
            <v>8793711.9600000009</v>
          </cell>
          <cell r="W343">
            <v>8793711.9600000009</v>
          </cell>
          <cell r="X343">
            <v>8793711.9600000009</v>
          </cell>
          <cell r="Y343">
            <v>8464896.4399999995</v>
          </cell>
          <cell r="Z343">
            <v>7849245.6299999999</v>
          </cell>
          <cell r="AA343">
            <v>8387412.1200000001</v>
          </cell>
          <cell r="AB343">
            <v>0</v>
          </cell>
          <cell r="AC343">
            <v>0</v>
          </cell>
          <cell r="AD343">
            <v>0</v>
          </cell>
          <cell r="AE343">
            <v>166962</v>
          </cell>
          <cell r="AF343">
            <v>207668.68</v>
          </cell>
          <cell r="AG343">
            <v>337081.97</v>
          </cell>
          <cell r="AH343">
            <v>409996.56</v>
          </cell>
          <cell r="AI343">
            <v>518609.17</v>
          </cell>
          <cell r="AJ343">
            <v>1535146.5799993132</v>
          </cell>
          <cell r="AK343">
            <v>2200864.09</v>
          </cell>
          <cell r="AL343">
            <v>2818714.61</v>
          </cell>
          <cell r="AM343">
            <v>2497713.84</v>
          </cell>
          <cell r="AN343">
            <v>1531221.86</v>
          </cell>
          <cell r="AO343">
            <v>1687064.33</v>
          </cell>
          <cell r="AP343">
            <v>1881773.39</v>
          </cell>
          <cell r="AQ343">
            <v>2142246.4500000002</v>
          </cell>
          <cell r="AR343">
            <v>1424233.74</v>
          </cell>
          <cell r="AS343">
            <v>0</v>
          </cell>
          <cell r="AT343">
            <v>0</v>
          </cell>
          <cell r="AU343">
            <v>0</v>
          </cell>
          <cell r="AV343">
            <v>0</v>
          </cell>
          <cell r="AW343">
            <v>0</v>
          </cell>
          <cell r="AX343">
            <v>0</v>
          </cell>
          <cell r="AY343">
            <v>0</v>
          </cell>
          <cell r="AZ343">
            <v>0</v>
          </cell>
          <cell r="BA343">
            <v>0</v>
          </cell>
          <cell r="BB343">
            <v>782.77</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row>
        <row r="344">
          <cell r="I344">
            <v>7944082.1399999997</v>
          </cell>
          <cell r="J344">
            <v>4408452.7</v>
          </cell>
          <cell r="K344">
            <v>5507398.8200000003</v>
          </cell>
          <cell r="L344">
            <v>4355664.8600000003</v>
          </cell>
          <cell r="M344">
            <v>3910941.5</v>
          </cell>
          <cell r="N344">
            <v>3847324.29</v>
          </cell>
          <cell r="O344">
            <v>5134043.49</v>
          </cell>
          <cell r="P344">
            <v>3515060.21</v>
          </cell>
          <cell r="Q344">
            <v>3926053.52</v>
          </cell>
          <cell r="R344">
            <v>4733525.72</v>
          </cell>
          <cell r="S344">
            <v>6397038.3499999996</v>
          </cell>
          <cell r="T344">
            <v>5701645.3700000001</v>
          </cell>
          <cell r="U344">
            <v>5233519.5</v>
          </cell>
          <cell r="V344">
            <v>5963725.6699999999</v>
          </cell>
          <cell r="W344">
            <v>5963725.6699999999</v>
          </cell>
          <cell r="X344">
            <v>5963725.6699999999</v>
          </cell>
          <cell r="Y344">
            <v>5854228.2599999998</v>
          </cell>
          <cell r="Z344">
            <v>5422041.0999999996</v>
          </cell>
          <cell r="AA344">
            <v>5097645.4400000004</v>
          </cell>
          <cell r="AB344">
            <v>106886.26</v>
          </cell>
          <cell r="AC344">
            <v>0</v>
          </cell>
          <cell r="AD344">
            <v>0</v>
          </cell>
          <cell r="AE344">
            <v>0</v>
          </cell>
          <cell r="AF344">
            <v>0</v>
          </cell>
          <cell r="AG344">
            <v>0</v>
          </cell>
          <cell r="AH344">
            <v>0</v>
          </cell>
          <cell r="AI344">
            <v>177757.54</v>
          </cell>
          <cell r="AJ344">
            <v>187828.81</v>
          </cell>
          <cell r="AK344">
            <v>426832.65</v>
          </cell>
          <cell r="AL344">
            <v>1133981.31</v>
          </cell>
          <cell r="AM344">
            <v>1769229.72</v>
          </cell>
          <cell r="AN344">
            <v>2206177.89</v>
          </cell>
          <cell r="AO344">
            <v>1001833.83</v>
          </cell>
          <cell r="AP344">
            <v>1127474.2</v>
          </cell>
          <cell r="AQ344">
            <v>1155076.49</v>
          </cell>
          <cell r="AR344">
            <v>998602.3</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row>
        <row r="345">
          <cell r="I345">
            <v>29560254.899999999</v>
          </cell>
          <cell r="J345">
            <v>32053081.420000002</v>
          </cell>
          <cell r="K345">
            <v>31584572.460000001</v>
          </cell>
          <cell r="L345">
            <v>27944023.059999999</v>
          </cell>
          <cell r="M345">
            <v>27030613.32</v>
          </cell>
          <cell r="N345">
            <v>27255667.059999999</v>
          </cell>
          <cell r="O345">
            <v>27457027.359999999</v>
          </cell>
          <cell r="P345">
            <v>29356847.100000001</v>
          </cell>
          <cell r="Q345">
            <v>28713618.699999999</v>
          </cell>
          <cell r="R345">
            <v>28342834.920000002</v>
          </cell>
          <cell r="S345">
            <v>28031875.609999999</v>
          </cell>
          <cell r="T345">
            <v>30139736.109999999</v>
          </cell>
          <cell r="U345">
            <v>31301217.41</v>
          </cell>
          <cell r="V345">
            <v>34090469.039999999</v>
          </cell>
          <cell r="W345">
            <v>34090469.039999999</v>
          </cell>
          <cell r="X345">
            <v>34090469.039999999</v>
          </cell>
          <cell r="Y345">
            <v>34505567.5</v>
          </cell>
          <cell r="Z345">
            <v>34017875.920000002</v>
          </cell>
          <cell r="AA345">
            <v>33844350.640000001</v>
          </cell>
          <cell r="AB345">
            <v>136312.09</v>
          </cell>
          <cell r="AC345">
            <v>210098.06</v>
          </cell>
          <cell r="AD345">
            <v>209868</v>
          </cell>
          <cell r="AE345">
            <v>716871</v>
          </cell>
          <cell r="AF345">
            <v>1060788.8</v>
          </cell>
          <cell r="AG345">
            <v>1265878.7700004578</v>
          </cell>
          <cell r="AH345">
            <v>886758.54999923706</v>
          </cell>
          <cell r="AI345">
            <v>946739</v>
          </cell>
          <cell r="AJ345">
            <v>995905.04</v>
          </cell>
          <cell r="AK345">
            <v>1242651.48</v>
          </cell>
          <cell r="AL345">
            <v>1599716.2099990845</v>
          </cell>
          <cell r="AM345">
            <v>1984377.7199993134</v>
          </cell>
          <cell r="AN345">
            <v>3416464.9299977878</v>
          </cell>
          <cell r="AO345">
            <v>4741740.8800010681</v>
          </cell>
          <cell r="AP345">
            <v>4931535.8099994659</v>
          </cell>
          <cell r="AQ345">
            <v>5467150</v>
          </cell>
          <cell r="AR345">
            <v>6090029</v>
          </cell>
          <cell r="AS345">
            <v>99345.41</v>
          </cell>
          <cell r="AT345">
            <v>709.15</v>
          </cell>
          <cell r="AU345">
            <v>22062.21</v>
          </cell>
          <cell r="AV345">
            <v>3536.77</v>
          </cell>
          <cell r="AW345">
            <v>2613.4499999999998</v>
          </cell>
          <cell r="AX345">
            <v>1686.46</v>
          </cell>
          <cell r="AY345">
            <v>0</v>
          </cell>
          <cell r="AZ345">
            <v>0</v>
          </cell>
          <cell r="BA345">
            <v>0</v>
          </cell>
          <cell r="BB345">
            <v>103.6</v>
          </cell>
          <cell r="BC345">
            <v>15830.78</v>
          </cell>
          <cell r="BD345">
            <v>15416.21</v>
          </cell>
          <cell r="BE345">
            <v>0</v>
          </cell>
          <cell r="BF345">
            <v>0</v>
          </cell>
          <cell r="BG345">
            <v>0</v>
          </cell>
          <cell r="BH345">
            <v>0</v>
          </cell>
          <cell r="BI345">
            <v>0</v>
          </cell>
          <cell r="BJ345">
            <v>1.37</v>
          </cell>
          <cell r="BK345">
            <v>0</v>
          </cell>
          <cell r="BL345">
            <v>0</v>
          </cell>
          <cell r="BM345">
            <v>0</v>
          </cell>
          <cell r="BN345">
            <v>0</v>
          </cell>
          <cell r="BO345">
            <v>0</v>
          </cell>
          <cell r="BP345">
            <v>0</v>
          </cell>
          <cell r="BQ345">
            <v>178186.78</v>
          </cell>
          <cell r="BR345">
            <v>5243.47</v>
          </cell>
          <cell r="BS345">
            <v>0</v>
          </cell>
          <cell r="BT345">
            <v>0</v>
          </cell>
        </row>
        <row r="346">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row>
        <row r="347">
          <cell r="I347">
            <v>14185656234.469999</v>
          </cell>
          <cell r="J347">
            <v>13915820743.65</v>
          </cell>
          <cell r="K347">
            <v>13642821657.859995</v>
          </cell>
          <cell r="L347">
            <v>13368790161.240002</v>
          </cell>
          <cell r="M347">
            <v>14099966480.059999</v>
          </cell>
          <cell r="N347">
            <v>13839121713.859999</v>
          </cell>
          <cell r="O347">
            <v>13583483832.590002</v>
          </cell>
          <cell r="P347">
            <v>13320805987.119997</v>
          </cell>
          <cell r="Q347">
            <v>13028931489.160002</v>
          </cell>
          <cell r="R347">
            <v>12718341387.290003</v>
          </cell>
          <cell r="S347">
            <v>14615734237.890001</v>
          </cell>
          <cell r="T347">
            <v>14242657329.910004</v>
          </cell>
          <cell r="U347">
            <v>13870730993.49</v>
          </cell>
          <cell r="V347">
            <v>12942507046.52</v>
          </cell>
          <cell r="W347">
            <v>12942507046.52</v>
          </cell>
          <cell r="X347">
            <v>12942507046.52</v>
          </cell>
          <cell r="Y347">
            <v>12674093526.990002</v>
          </cell>
          <cell r="Z347">
            <v>12410375681.229998</v>
          </cell>
          <cell r="AA347">
            <v>12172734560.060001</v>
          </cell>
          <cell r="AB347">
            <v>11529003568.15</v>
          </cell>
          <cell r="AC347">
            <v>11279111907.310003</v>
          </cell>
          <cell r="AD347">
            <v>11017269365</v>
          </cell>
          <cell r="AE347">
            <v>10773573597</v>
          </cell>
          <cell r="AF347">
            <v>10506951754.900002</v>
          </cell>
          <cell r="AG347">
            <v>10205980388.719999</v>
          </cell>
          <cell r="AH347">
            <v>9932886071.2799988</v>
          </cell>
          <cell r="AI347">
            <v>9697453388.0300026</v>
          </cell>
          <cell r="AJ347">
            <v>9472451777.7400017</v>
          </cell>
          <cell r="AK347">
            <v>9281575717.6700001</v>
          </cell>
          <cell r="AL347">
            <v>9107205203.2900009</v>
          </cell>
          <cell r="AM347">
            <v>8964167984.5599995</v>
          </cell>
          <cell r="AN347">
            <v>8815161492.2699986</v>
          </cell>
          <cell r="AO347">
            <v>8649820989.2900009</v>
          </cell>
          <cell r="AP347">
            <v>8502948871.7399998</v>
          </cell>
          <cell r="AQ347">
            <v>8347216628</v>
          </cell>
          <cell r="AR347">
            <v>8186964218.3599997</v>
          </cell>
          <cell r="AS347">
            <v>7830424074.29</v>
          </cell>
          <cell r="AT347">
            <v>7641378437.5700006</v>
          </cell>
          <cell r="AU347">
            <v>7480378610.4400005</v>
          </cell>
          <cell r="AV347">
            <v>7321322732.5700006</v>
          </cell>
          <cell r="AW347">
            <v>7172742994.8199997</v>
          </cell>
          <cell r="AX347">
            <v>7045293717.9899998</v>
          </cell>
          <cell r="AY347">
            <v>6931966144.5500002</v>
          </cell>
          <cell r="AZ347">
            <v>6797372507.0199995</v>
          </cell>
          <cell r="BA347">
            <v>6639531290.4899998</v>
          </cell>
          <cell r="BB347">
            <v>6515813356.0700016</v>
          </cell>
          <cell r="BC347">
            <v>6388813923.1399994</v>
          </cell>
          <cell r="BD347">
            <v>6256236371.3500004</v>
          </cell>
          <cell r="BE347">
            <v>6133886403.9800005</v>
          </cell>
          <cell r="BF347">
            <v>6013449368.6999998</v>
          </cell>
          <cell r="BG347">
            <v>5861685364.2600002</v>
          </cell>
          <cell r="BH347">
            <v>5773672987.4300003</v>
          </cell>
          <cell r="BI347">
            <v>5663407557.3899994</v>
          </cell>
          <cell r="BJ347">
            <v>5560183333.0299997</v>
          </cell>
          <cell r="BK347">
            <v>5471680484.6499996</v>
          </cell>
          <cell r="BL347">
            <v>5375063348.4099998</v>
          </cell>
          <cell r="BM347">
            <v>5268647953.8100004</v>
          </cell>
          <cell r="BN347">
            <v>5166428701.2699995</v>
          </cell>
          <cell r="BO347">
            <v>5054987332.8800001</v>
          </cell>
          <cell r="BP347">
            <v>4947089440.2399998</v>
          </cell>
          <cell r="BQ347">
            <v>4829206176.0599995</v>
          </cell>
          <cell r="BR347">
            <v>4708070478.2600002</v>
          </cell>
          <cell r="BS347">
            <v>4597751834.71</v>
          </cell>
          <cell r="BT347">
            <v>4491218977.2399998</v>
          </cell>
        </row>
        <row r="348">
          <cell r="BF348" t="str">
            <v>OK</v>
          </cell>
          <cell r="BG348" t="str">
            <v>OK</v>
          </cell>
          <cell r="BH348" t="str">
            <v>OK</v>
          </cell>
          <cell r="BI348" t="str">
            <v>OK</v>
          </cell>
          <cell r="BJ348" t="str">
            <v>OK</v>
          </cell>
          <cell r="BK348" t="str">
            <v>OK</v>
          </cell>
          <cell r="BL348" t="str">
            <v>OK</v>
          </cell>
          <cell r="BM348" t="str">
            <v>OK</v>
          </cell>
          <cell r="BN348" t="str">
            <v>OK</v>
          </cell>
          <cell r="BO348" t="str">
            <v>OK</v>
          </cell>
          <cell r="BP348" t="str">
            <v>OK</v>
          </cell>
          <cell r="BQ348" t="str">
            <v>OK</v>
          </cell>
          <cell r="BR348" t="str">
            <v>OK</v>
          </cell>
          <cell r="BS348" t="str">
            <v>OK</v>
          </cell>
          <cell r="BT348" t="str">
            <v>OK</v>
          </cell>
        </row>
        <row r="349">
          <cell r="BG349"/>
          <cell r="BH349"/>
          <cell r="BI349"/>
          <cell r="BJ349"/>
          <cell r="BK349"/>
          <cell r="BL349"/>
          <cell r="BM349"/>
          <cell r="BN349"/>
          <cell r="BO349"/>
          <cell r="BP349"/>
          <cell r="BQ349"/>
          <cell r="BR349"/>
          <cell r="BS349"/>
          <cell r="BT349"/>
        </row>
        <row r="351">
          <cell r="I351">
            <v>0.95989883294382172</v>
          </cell>
          <cell r="J351">
            <v>0.95807698463087698</v>
          </cell>
          <cell r="K351">
            <v>0.95775600384118798</v>
          </cell>
          <cell r="L351">
            <v>0.96141204268912306</v>
          </cell>
          <cell r="M351">
            <v>0.95967677210055458</v>
          </cell>
          <cell r="N351">
            <v>0.9556899251044334</v>
          </cell>
          <cell r="O351">
            <v>0.95316175215201104</v>
          </cell>
          <cell r="P351">
            <v>0.95214827936114921</v>
          </cell>
          <cell r="Q351">
            <v>0.95103964588034462</v>
          </cell>
          <cell r="R351">
            <v>0.94947220398941246</v>
          </cell>
          <cell r="S351">
            <v>0.95671126608338353</v>
          </cell>
          <cell r="T351">
            <v>0.95591939555116923</v>
          </cell>
          <cell r="U351">
            <v>0.95486884080198775</v>
          </cell>
          <cell r="V351">
            <v>0.95336634198763792</v>
          </cell>
          <cell r="W351">
            <v>0.95336634198763792</v>
          </cell>
          <cell r="X351">
            <v>0.95336634198763792</v>
          </cell>
          <cell r="Y351">
            <v>0.95248760947142752</v>
          </cell>
          <cell r="Z351">
            <v>0.95089215582315112</v>
          </cell>
          <cell r="AA351">
            <v>0.94980659406763646</v>
          </cell>
          <cell r="AB351">
            <v>0.98079356869125056</v>
          </cell>
          <cell r="AC351">
            <v>0.98068180106549108</v>
          </cell>
          <cell r="AD351">
            <v>0.97861121016532393</v>
          </cell>
          <cell r="AE351">
            <v>0.97845532395447377</v>
          </cell>
          <cell r="AF351">
            <v>0.97828600447759717</v>
          </cell>
          <cell r="AG351">
            <v>0.97690163050866252</v>
          </cell>
          <cell r="AH351">
            <v>0.9745133227207774</v>
          </cell>
          <cell r="AI351">
            <v>0.97406527763768991</v>
          </cell>
          <cell r="AJ351">
            <v>0.97466938100504652</v>
          </cell>
          <cell r="AK351">
            <v>0.97331196343543036</v>
          </cell>
          <cell r="AL351">
            <v>0.97236661552337844</v>
          </cell>
          <cell r="AM351">
            <v>0.97076305125680173</v>
          </cell>
          <cell r="AN351">
            <v>0.97043355502238415</v>
          </cell>
          <cell r="AO351">
            <v>0.97105843417916216</v>
          </cell>
          <cell r="AP351">
            <v>0.97098875768030812</v>
          </cell>
          <cell r="AQ351">
            <v>0.96966325256127039</v>
          </cell>
          <cell r="AR351">
            <v>0.97031259490240118</v>
          </cell>
          <cell r="AS351">
            <v>0.98550741190983449</v>
          </cell>
          <cell r="AT351">
            <v>0.98604519702548454</v>
          </cell>
          <cell r="AU351">
            <v>0.98791408274257353</v>
          </cell>
          <cell r="AV351">
            <v>0.9885708242067035</v>
          </cell>
          <cell r="AW351">
            <v>0.98984529077194028</v>
          </cell>
          <cell r="AX351">
            <v>0.98877182879572423</v>
          </cell>
          <cell r="AY351">
            <v>0.98756107038292551</v>
          </cell>
          <cell r="AZ351">
            <v>0.99011630520607552</v>
          </cell>
          <cell r="BA351">
            <v>0.98983596423038778</v>
          </cell>
          <cell r="BB351">
            <v>0.98982521094649822</v>
          </cell>
          <cell r="BC351">
            <v>0.99131835542601954</v>
          </cell>
          <cell r="BD351">
            <v>0.99074638406165139</v>
          </cell>
          <cell r="BE351">
            <v>0.99062397671846614</v>
          </cell>
          <cell r="BF351">
            <v>0.99108265942187646</v>
          </cell>
          <cell r="BG351">
            <v>0.98947439104695301</v>
          </cell>
          <cell r="BH351">
            <v>0.99445600754499108</v>
          </cell>
          <cell r="BI351">
            <v>0.99235211571459625</v>
          </cell>
          <cell r="BJ351">
            <v>0.99153416630340696</v>
          </cell>
          <cell r="BK351">
            <v>0.99176546599963211</v>
          </cell>
          <cell r="BL351">
            <v>0.99197336811244052</v>
          </cell>
          <cell r="BM351">
            <v>0.99204250493531609</v>
          </cell>
          <cell r="BN351">
            <v>0.99243547766556961</v>
          </cell>
          <cell r="BO351">
            <v>0.99270443787264862</v>
          </cell>
          <cell r="BP351">
            <v>0.99174702252239477</v>
          </cell>
          <cell r="BQ351">
            <v>0.99161804984623281</v>
          </cell>
          <cell r="BR351">
            <v>0.99218547117977773</v>
          </cell>
          <cell r="BS351">
            <v>0.99147772498633102</v>
          </cell>
          <cell r="BT351">
            <v>0.99203193901447395</v>
          </cell>
        </row>
        <row r="352">
          <cell r="I352">
            <v>1.5490259698811166E-2</v>
          </cell>
          <cell r="J352">
            <v>1.6338181323853822E-2</v>
          </cell>
          <cell r="K352">
            <v>1.5846161789811953E-2</v>
          </cell>
          <cell r="L352">
            <v>1.3865203866944915E-2</v>
          </cell>
          <cell r="M352">
            <v>1.6416268960450394E-2</v>
          </cell>
          <cell r="N352">
            <v>1.7770104428932537E-2</v>
          </cell>
          <cell r="O352">
            <v>1.9039688880071879E-2</v>
          </cell>
          <cell r="P352">
            <v>1.7996578725926641E-2</v>
          </cell>
          <cell r="Q352">
            <v>1.8137805030029805E-2</v>
          </cell>
          <cell r="R352">
            <v>1.8681457420811277E-2</v>
          </cell>
          <cell r="S352">
            <v>1.5567025890506778E-2</v>
          </cell>
          <cell r="T352">
            <v>1.5576608193339288E-2</v>
          </cell>
          <cell r="U352">
            <v>1.6140357952661163E-2</v>
          </cell>
          <cell r="V352">
            <v>1.6671079628889623E-2</v>
          </cell>
          <cell r="W352">
            <v>1.6671079628889623E-2</v>
          </cell>
          <cell r="X352">
            <v>1.6671079628889623E-2</v>
          </cell>
          <cell r="Y352">
            <v>1.6930107560201947E-2</v>
          </cell>
          <cell r="Z352">
            <v>1.8111090687604664E-2</v>
          </cell>
          <cell r="AA352">
            <v>1.8703974168387497E-2</v>
          </cell>
          <cell r="AB352">
            <v>1.68044473518268E-2</v>
          </cell>
          <cell r="AC352">
            <v>1.5238737901749585E-2</v>
          </cell>
          <cell r="AD352">
            <v>1.5848000190925714E-2</v>
          </cell>
          <cell r="AE352">
            <v>1.4845951026364906E-2</v>
          </cell>
          <cell r="AF352">
            <v>1.440640405619152E-2</v>
          </cell>
          <cell r="AG352">
            <v>1.484581112829305E-2</v>
          </cell>
          <cell r="AH352">
            <v>1.5911043693228818E-2</v>
          </cell>
          <cell r="AI352">
            <v>1.5845472009143168E-2</v>
          </cell>
          <cell r="AJ352">
            <v>1.4918380459015175E-2</v>
          </cell>
          <cell r="AK352">
            <v>1.5088447613845044E-2</v>
          </cell>
          <cell r="AL352">
            <v>1.5424159188732729E-2</v>
          </cell>
          <cell r="AM352">
            <v>1.5824591756237912E-2</v>
          </cell>
          <cell r="AN352">
            <v>1.5656911407808914E-2</v>
          </cell>
          <cell r="AO352">
            <v>1.4892758425810365E-2</v>
          </cell>
          <cell r="AP352">
            <v>1.4838758201797886E-2</v>
          </cell>
          <cell r="AQ352">
            <v>1.5626400752852248E-2</v>
          </cell>
          <cell r="AR352">
            <v>1.5146593291797777E-2</v>
          </cell>
          <cell r="AS352">
            <v>1.2673671734566728E-2</v>
          </cell>
          <cell r="AT352">
            <v>1.2292776091046662E-2</v>
          </cell>
          <cell r="AU352">
            <v>1.0758541187698818E-2</v>
          </cell>
          <cell r="AV352">
            <v>1.0500475801729036E-2</v>
          </cell>
          <cell r="AW352">
            <v>9.1753560454526737E-3</v>
          </cell>
          <cell r="AX352">
            <v>1.0299129560023689E-2</v>
          </cell>
          <cell r="AY352">
            <v>1.091230470152715E-2</v>
          </cell>
          <cell r="AZ352">
            <v>8.9730752768086511E-3</v>
          </cell>
          <cell r="BA352">
            <v>9.2254707569093351E-3</v>
          </cell>
          <cell r="BB352">
            <v>9.1887642260692123E-3</v>
          </cell>
          <cell r="BC352">
            <v>7.7715072417694512E-3</v>
          </cell>
          <cell r="BD352">
            <v>8.3858427041302967E-3</v>
          </cell>
          <cell r="BE352">
            <v>8.7220864548919752E-3</v>
          </cell>
          <cell r="BF352">
            <v>7.7352578591770599E-3</v>
          </cell>
          <cell r="BG352">
            <v>9.2185697273128447E-3</v>
          </cell>
          <cell r="BH352">
            <v>4.5667359231123528E-3</v>
          </cell>
          <cell r="BI352">
            <v>7.0810214387045578E-3</v>
          </cell>
          <cell r="BJ352">
            <v>7.5770325628888207E-3</v>
          </cell>
          <cell r="BK352">
            <v>7.440164833126958E-3</v>
          </cell>
          <cell r="BL352">
            <v>7.1612072202621247E-3</v>
          </cell>
          <cell r="BM352">
            <v>7.1215784161222581E-3</v>
          </cell>
          <cell r="BN352">
            <v>6.4635139301915346E-3</v>
          </cell>
          <cell r="BO352">
            <v>6.7214471476513531E-3</v>
          </cell>
          <cell r="BP352">
            <v>7.4490678863109909E-3</v>
          </cell>
          <cell r="BQ352">
            <v>7.2202379415591111E-3</v>
          </cell>
          <cell r="BR352">
            <v>6.7242919718780983E-3</v>
          </cell>
          <cell r="BS352">
            <v>7.5263053235631256E-3</v>
          </cell>
          <cell r="BT352">
            <v>7.043806541234582E-3</v>
          </cell>
        </row>
        <row r="353">
          <cell r="I353">
            <v>7.7427083368275104E-3</v>
          </cell>
          <cell r="J353">
            <v>8.0821724935858912E-3</v>
          </cell>
          <cell r="K353">
            <v>8.4679993917124597E-3</v>
          </cell>
          <cell r="L353">
            <v>8.1153150046852848E-3</v>
          </cell>
          <cell r="M353">
            <v>7.6532280699110437E-3</v>
          </cell>
          <cell r="N353">
            <v>8.9932932944258286E-3</v>
          </cell>
          <cell r="O353">
            <v>9.1666536239590271E-3</v>
          </cell>
          <cell r="P353">
            <v>1.0274911275814758E-2</v>
          </cell>
          <cell r="Q353">
            <v>9.8634509105309052E-3</v>
          </cell>
          <cell r="R353">
            <v>1.0274372618318553E-2</v>
          </cell>
          <cell r="S353">
            <v>8.8476309062026619E-3</v>
          </cell>
          <cell r="T353">
            <v>8.9905662408300818E-3</v>
          </cell>
          <cell r="U353">
            <v>9.36796417946433E-3</v>
          </cell>
          <cell r="V353">
            <v>8.9686702647931698E-3</v>
          </cell>
          <cell r="W353">
            <v>8.9686702647931698E-3</v>
          </cell>
          <cell r="X353">
            <v>8.9686702647931698E-3</v>
          </cell>
          <cell r="Y353">
            <v>9.3709676149286384E-3</v>
          </cell>
          <cell r="Z353">
            <v>9.2959750988429353E-3</v>
          </cell>
          <cell r="AA353">
            <v>9.5499872092361625E-3</v>
          </cell>
          <cell r="AB353">
            <v>2.2266312390533216E-3</v>
          </cell>
          <cell r="AC353">
            <v>3.3899038358879826E-3</v>
          </cell>
          <cell r="AD353">
            <v>3.865545589299477E-3</v>
          </cell>
          <cell r="AE353">
            <v>3.9760898845976481E-3</v>
          </cell>
          <cell r="AF353">
            <v>3.9209486596136073E-3</v>
          </cell>
          <cell r="AG353">
            <v>4.0832490973683484E-3</v>
          </cell>
          <cell r="AH353">
            <v>4.6812507549488088E-3</v>
          </cell>
          <cell r="AI353">
            <v>4.9889081085676803E-3</v>
          </cell>
          <cell r="AJ353">
            <v>4.6582753056281798E-3</v>
          </cell>
          <cell r="AK353">
            <v>5.5077041533668544E-3</v>
          </cell>
          <cell r="AL353">
            <v>5.545531036432033E-3</v>
          </cell>
          <cell r="AM353">
            <v>5.9140275094479028E-3</v>
          </cell>
          <cell r="AN353">
            <v>5.7580164985643742E-3</v>
          </cell>
          <cell r="AO353">
            <v>5.7713968429880403E-3</v>
          </cell>
          <cell r="AP353">
            <v>5.4026310087172645E-3</v>
          </cell>
          <cell r="AQ353">
            <v>5.547396645328803E-3</v>
          </cell>
          <cell r="AR353">
            <v>5.2008376358250868E-3</v>
          </cell>
          <cell r="AS353">
            <v>1.7380885186903548E-3</v>
          </cell>
          <cell r="AT353">
            <v>1.5899905847175494E-3</v>
          </cell>
          <cell r="AU353">
            <v>1.1975250072901174E-3</v>
          </cell>
          <cell r="AV353">
            <v>8.6652515832655146E-4</v>
          </cell>
          <cell r="AW353">
            <v>9.6136205423501947E-4</v>
          </cell>
          <cell r="AX353">
            <v>8.9597196123725328E-4</v>
          </cell>
          <cell r="AY353">
            <v>1.4802189964628137E-3</v>
          </cell>
          <cell r="AZ353">
            <v>8.5316402095232961E-4</v>
          </cell>
          <cell r="BA353">
            <v>9.0251040439900845E-4</v>
          </cell>
          <cell r="BB353">
            <v>9.4937150313510949E-4</v>
          </cell>
          <cell r="BC353">
            <v>8.3358776199613188E-4</v>
          </cell>
          <cell r="BD353">
            <v>8.6517300317922859E-4</v>
          </cell>
          <cell r="BE353">
            <v>6.5275964638047686E-4</v>
          </cell>
          <cell r="BF353">
            <v>1.1778255948850158E-3</v>
          </cell>
          <cell r="BG353">
            <v>1.1189669442157163E-3</v>
          </cell>
          <cell r="BH353">
            <v>9.7725653189644E-4</v>
          </cell>
          <cell r="BI353">
            <v>5.589757399446151E-4</v>
          </cell>
          <cell r="BJ353">
            <v>8.8039819135467127E-4</v>
          </cell>
          <cell r="BK353">
            <v>7.7140354080269217E-4</v>
          </cell>
          <cell r="BL353">
            <v>8.1952713939697998E-4</v>
          </cell>
          <cell r="BM353">
            <v>7.8335038631978339E-4</v>
          </cell>
          <cell r="BN353">
            <v>1.0963814769393016E-3</v>
          </cell>
          <cell r="BO353">
            <v>5.2877331909695075E-4</v>
          </cell>
          <cell r="BP353">
            <v>7.70162677676424E-4</v>
          </cell>
          <cell r="BQ353">
            <v>1.1051148502328292E-3</v>
          </cell>
          <cell r="BR353">
            <v>9.5452602095728932E-4</v>
          </cell>
          <cell r="BS353">
            <v>9.0315142688903165E-4</v>
          </cell>
          <cell r="BT353">
            <v>8.8914648344624793E-4</v>
          </cell>
        </row>
        <row r="354">
          <cell r="I354">
            <v>4.6969929778852707E-3</v>
          </cell>
          <cell r="J354">
            <v>5.0613088295305411E-3</v>
          </cell>
          <cell r="K354">
            <v>4.8986549766628813E-3</v>
          </cell>
          <cell r="L354">
            <v>4.6248711442311357E-3</v>
          </cell>
          <cell r="M354">
            <v>4.8378888479251002E-3</v>
          </cell>
          <cell r="N354">
            <v>5.3716191429655086E-3</v>
          </cell>
          <cell r="O354">
            <v>5.6038698811103141E-3</v>
          </cell>
          <cell r="P354">
            <v>5.7458294996568749E-3</v>
          </cell>
          <cell r="Q354">
            <v>6.4783555044575503E-3</v>
          </cell>
          <cell r="R354">
            <v>6.4163004998081877E-3</v>
          </cell>
          <cell r="S354">
            <v>5.7019786918369123E-3</v>
          </cell>
          <cell r="T354">
            <v>5.7963212894711728E-3</v>
          </cell>
          <cell r="U354">
            <v>5.2829459301310059E-3</v>
          </cell>
          <cell r="V354">
            <v>6.2261568234314403E-3</v>
          </cell>
          <cell r="W354">
            <v>6.2261568234314403E-3</v>
          </cell>
          <cell r="X354">
            <v>6.2261568234314403E-3</v>
          </cell>
          <cell r="Y354">
            <v>6.0477192808126318E-3</v>
          </cell>
          <cell r="Z354">
            <v>5.9685169178261919E-3</v>
          </cell>
          <cell r="AA354">
            <v>6.0714776252901136E-3</v>
          </cell>
          <cell r="AB354">
            <v>7.0606012496067001E-5</v>
          </cell>
          <cell r="AC354">
            <v>4.8162880416846397E-4</v>
          </cell>
          <cell r="AD354">
            <v>1.1398288072990218E-3</v>
          </cell>
          <cell r="AE354">
            <v>1.5325140587147E-3</v>
          </cell>
          <cell r="AF354">
            <v>1.6014287571229208E-3</v>
          </cell>
          <cell r="AG354">
            <v>1.8544303074418973E-3</v>
          </cell>
          <cell r="AH354">
            <v>2.2787859679017897E-3</v>
          </cell>
          <cell r="AI354">
            <v>2.084188562839367E-3</v>
          </cell>
          <cell r="AJ354">
            <v>2.4156135419735312E-3</v>
          </cell>
          <cell r="AK354">
            <v>2.146481743619423E-3</v>
          </cell>
          <cell r="AL354">
            <v>2.5830373122043859E-3</v>
          </cell>
          <cell r="AM354">
            <v>2.8586994770890416E-3</v>
          </cell>
          <cell r="AN354">
            <v>3.0863885050611711E-3</v>
          </cell>
          <cell r="AO354">
            <v>2.9969267782647851E-3</v>
          </cell>
          <cell r="AP354">
            <v>3.0525533990055096E-3</v>
          </cell>
          <cell r="AQ354">
            <v>3.2339737523342494E-3</v>
          </cell>
          <cell r="AR354">
            <v>3.4741703715052562E-3</v>
          </cell>
          <cell r="AS354">
            <v>6.06262911811765E-5</v>
          </cell>
          <cell r="AT354">
            <v>7.0814668377042152E-5</v>
          </cell>
          <cell r="AU354">
            <v>1.2248378560963065E-4</v>
          </cell>
          <cell r="AV354">
            <v>5.8277071723927115E-5</v>
          </cell>
          <cell r="AW354">
            <v>1.6251556773215363E-5</v>
          </cell>
          <cell r="AX354">
            <v>3.2830309034438518E-5</v>
          </cell>
          <cell r="AY354">
            <v>4.2727309081401653E-5</v>
          </cell>
          <cell r="AZ354">
            <v>5.3689482167278584E-5</v>
          </cell>
          <cell r="BA354">
            <v>2.5130493810457828E-5</v>
          </cell>
          <cell r="BB354">
            <v>3.6517290627783249E-5</v>
          </cell>
          <cell r="BC354">
            <v>7.2360050795279622E-5</v>
          </cell>
          <cell r="BD354">
            <v>1.360962005686288E-7</v>
          </cell>
          <cell r="BE354">
            <v>1.1771802613290689E-6</v>
          </cell>
          <cell r="BF354">
            <v>4.2571240614825803E-6</v>
          </cell>
          <cell r="BG354">
            <v>1.6320454281509722E-4</v>
          </cell>
          <cell r="BH354">
            <v>0</v>
          </cell>
          <cell r="BI354">
            <v>7.8871067546100035E-6</v>
          </cell>
          <cell r="BJ354">
            <v>8.4026959547284987E-6</v>
          </cell>
          <cell r="BK354">
            <v>1.7471597668794629E-5</v>
          </cell>
          <cell r="BL354">
            <v>4.1794856253453056E-5</v>
          </cell>
          <cell r="BM354">
            <v>4.2126961593532979E-5</v>
          </cell>
          <cell r="BN354">
            <v>4.6269272997271411E-6</v>
          </cell>
          <cell r="BO354">
            <v>4.5341660603017972E-5</v>
          </cell>
          <cell r="BP354">
            <v>3.3746913617939513E-5</v>
          </cell>
          <cell r="BQ354">
            <v>1.5351084069987519E-5</v>
          </cell>
          <cell r="BR354">
            <v>1.3013668185919719E-4</v>
          </cell>
          <cell r="BS354">
            <v>9.1730775205400351E-5</v>
          </cell>
          <cell r="BT354">
            <v>3.5107960845164129E-5</v>
          </cell>
        </row>
        <row r="355">
          <cell r="I355">
            <v>2.885617344267287E-3</v>
          </cell>
          <cell r="J355">
            <v>3.0538437561716874E-3</v>
          </cell>
          <cell r="K355">
            <v>3.3289592277147735E-3</v>
          </cell>
          <cell r="L355">
            <v>2.9922355102841723E-3</v>
          </cell>
          <cell r="M355">
            <v>2.8247268698351202E-3</v>
          </cell>
          <cell r="N355">
            <v>2.9775179431171276E-3</v>
          </cell>
          <cell r="O355">
            <v>3.4348686791276345E-3</v>
          </cell>
          <cell r="P355">
            <v>3.8048168240725111E-3</v>
          </cell>
          <cell r="Q355">
            <v>3.7771391599490862E-3</v>
          </cell>
          <cell r="R355">
            <v>3.8292659236738181E-3</v>
          </cell>
          <cell r="S355">
            <v>3.2962635742995773E-3</v>
          </cell>
          <cell r="T355">
            <v>3.4495021723808081E-3</v>
          </cell>
          <cell r="U355">
            <v>3.6460554871791417E-3</v>
          </cell>
          <cell r="V355">
            <v>3.4628080169406255E-3</v>
          </cell>
          <cell r="W355">
            <v>3.4628080169406255E-3</v>
          </cell>
          <cell r="X355">
            <v>3.4628080169406255E-3</v>
          </cell>
          <cell r="Y355">
            <v>3.8276752847602896E-3</v>
          </cell>
          <cell r="Z355">
            <v>4.2808743534131699E-3</v>
          </cell>
          <cell r="AA355">
            <v>3.8252060636217865E-3</v>
          </cell>
          <cell r="AB355">
            <v>1.1654954325039009E-5</v>
          </cell>
          <cell r="AC355">
            <v>1.270151667766962E-4</v>
          </cell>
          <cell r="AD355">
            <v>3.4078961633883954E-4</v>
          </cell>
          <cell r="AE355">
            <v>7.5450925608040839E-4</v>
          </cell>
          <cell r="AF355">
            <v>9.5356156511592868E-4</v>
          </cell>
          <cell r="AG355">
            <v>9.8171586642217703E-4</v>
          </cell>
          <cell r="AH355">
            <v>9.4128568403031691E-4</v>
          </cell>
          <cell r="AI355">
            <v>1.1455433231277142E-3</v>
          </cell>
          <cell r="AJ355">
            <v>1.2093312110513679E-3</v>
          </cell>
          <cell r="AK355">
            <v>1.4159893298052258E-3</v>
          </cell>
          <cell r="AL355">
            <v>1.2195542278972328E-3</v>
          </cell>
          <cell r="AM355">
            <v>1.7579054505830391E-3</v>
          </cell>
          <cell r="AN355">
            <v>1.6629412340153425E-3</v>
          </cell>
          <cell r="AO355">
            <v>1.7372360987130018E-3</v>
          </cell>
          <cell r="AP355">
            <v>1.8461283016967898E-3</v>
          </cell>
          <cell r="AQ355">
            <v>1.9106530524799984E-3</v>
          </cell>
          <cell r="AR355">
            <v>1.8818648254806051E-3</v>
          </cell>
          <cell r="AS355">
            <v>2.3882218667314822E-6</v>
          </cell>
          <cell r="AT355">
            <v>0</v>
          </cell>
          <cell r="AU355">
            <v>4.4179327973956795E-6</v>
          </cell>
          <cell r="AV355">
            <v>3.4146835091401936E-6</v>
          </cell>
          <cell r="AW355">
            <v>1.3752130819581301E-6</v>
          </cell>
          <cell r="AX355">
            <v>0</v>
          </cell>
          <cell r="AY355">
            <v>3.6786100030289996E-6</v>
          </cell>
          <cell r="AZ355">
            <v>3.7660139963732433E-6</v>
          </cell>
          <cell r="BA355">
            <v>7.0685712509890745E-6</v>
          </cell>
          <cell r="BB355">
            <v>0</v>
          </cell>
          <cell r="BC355">
            <v>1.7116291273397247E-6</v>
          </cell>
          <cell r="BD355">
            <v>0</v>
          </cell>
          <cell r="BE355">
            <v>0</v>
          </cell>
          <cell r="BF355">
            <v>0</v>
          </cell>
          <cell r="BG355">
            <v>2.4867738703406527E-5</v>
          </cell>
          <cell r="BH355">
            <v>0</v>
          </cell>
          <cell r="BI355">
            <v>0</v>
          </cell>
          <cell r="BJ355">
            <v>0</v>
          </cell>
          <cell r="BK355">
            <v>0</v>
          </cell>
          <cell r="BL355">
            <v>0</v>
          </cell>
          <cell r="BM355">
            <v>1.0439300648324066E-5</v>
          </cell>
          <cell r="BN355">
            <v>0</v>
          </cell>
          <cell r="BO355">
            <v>0</v>
          </cell>
          <cell r="BP355">
            <v>0</v>
          </cell>
          <cell r="BQ355">
            <v>4.3485407817342873E-6</v>
          </cell>
          <cell r="BR355">
            <v>0</v>
          </cell>
          <cell r="BS355">
            <v>1.0874880114784125E-6</v>
          </cell>
          <cell r="BT355">
            <v>0</v>
          </cell>
        </row>
        <row r="356">
          <cell r="I356">
            <v>2.1833701809817747E-3</v>
          </cell>
          <cell r="J356">
            <v>2.4221563952942335E-3</v>
          </cell>
          <cell r="K356">
            <v>2.4362152312422383E-3</v>
          </cell>
          <cell r="L356">
            <v>2.3841534458675087E-3</v>
          </cell>
          <cell r="M356">
            <v>2.3788929134998388E-3</v>
          </cell>
          <cell r="N356">
            <v>2.4873585818329215E-3</v>
          </cell>
          <cell r="O356">
            <v>2.6285791539232815E-3</v>
          </cell>
          <cell r="P356">
            <v>2.6151899009477092E-3</v>
          </cell>
          <cell r="Q356">
            <v>2.9507373940822383E-3</v>
          </cell>
          <cell r="R356">
            <v>3.1319466923420561E-3</v>
          </cell>
          <cell r="S356">
            <v>2.6380472436372294E-3</v>
          </cell>
          <cell r="T356">
            <v>2.6535864273467577E-3</v>
          </cell>
          <cell r="U356">
            <v>2.5639273320700378E-3</v>
          </cell>
          <cell r="V356">
            <v>2.6569097877560009E-3</v>
          </cell>
          <cell r="W356">
            <v>2.6569097877560009E-3</v>
          </cell>
          <cell r="X356">
            <v>2.6569097877560009E-3</v>
          </cell>
          <cell r="Y356">
            <v>2.4236903834254178E-3</v>
          </cell>
          <cell r="Z356">
            <v>2.4011878314908952E-3</v>
          </cell>
          <cell r="AA356">
            <v>3.050333967014309E-3</v>
          </cell>
          <cell r="AB356">
            <v>1.4864046054545415E-5</v>
          </cell>
          <cell r="AC356">
            <v>1.3950823548263534E-6</v>
          </cell>
          <cell r="AD356">
            <v>6.0015415625630389E-5</v>
          </cell>
          <cell r="AE356">
            <v>2.1567597594980258E-4</v>
          </cell>
          <cell r="AF356">
            <v>3.5712230126593096E-4</v>
          </cell>
          <cell r="AG356">
            <v>6.1524934213473634E-4</v>
          </cell>
          <cell r="AH356">
            <v>6.9143911152450769E-4</v>
          </cell>
          <cell r="AI356">
            <v>5.8254909551543825E-4</v>
          </cell>
          <cell r="AJ356">
            <v>5.8790729376810504E-4</v>
          </cell>
          <cell r="AK356">
            <v>7.5741110171805698E-4</v>
          </cell>
          <cell r="AL356">
            <v>8.2185276195337114E-4</v>
          </cell>
          <cell r="AM356">
            <v>5.7849987627764659E-4</v>
          </cell>
          <cell r="AN356">
            <v>1.1035224820929522E-3</v>
          </cell>
          <cell r="AO356">
            <v>9.7177922992946965E-4</v>
          </cell>
          <cell r="AP356">
            <v>1.0214203543979126E-3</v>
          </cell>
          <cell r="AQ356">
            <v>8.7307561966870281E-4</v>
          </cell>
          <cell r="AR356">
            <v>8.3696683010208957E-4</v>
          </cell>
          <cell r="AS356">
            <v>5.1211108899789685E-6</v>
          </cell>
          <cell r="AT356">
            <v>1.1288264375953415E-6</v>
          </cell>
          <cell r="AU356">
            <v>0</v>
          </cell>
          <cell r="AV356">
            <v>0</v>
          </cell>
          <cell r="AW356">
            <v>0</v>
          </cell>
          <cell r="AX356">
            <v>0</v>
          </cell>
          <cell r="AY356">
            <v>0</v>
          </cell>
          <cell r="AZ356">
            <v>0</v>
          </cell>
          <cell r="BA356">
            <v>3.8555432424373415E-6</v>
          </cell>
          <cell r="BB356">
            <v>0</v>
          </cell>
          <cell r="BC356">
            <v>0</v>
          </cell>
          <cell r="BD356">
            <v>0</v>
          </cell>
          <cell r="BE356">
            <v>0</v>
          </cell>
          <cell r="BF356">
            <v>0</v>
          </cell>
          <cell r="BG356">
            <v>0</v>
          </cell>
          <cell r="BH356">
            <v>0</v>
          </cell>
          <cell r="BI356">
            <v>0</v>
          </cell>
          <cell r="BJ356">
            <v>0</v>
          </cell>
          <cell r="BK356">
            <v>4.0722425336254413E-6</v>
          </cell>
          <cell r="BL356">
            <v>4.1026716469347749E-6</v>
          </cell>
          <cell r="BM356">
            <v>0</v>
          </cell>
          <cell r="BN356">
            <v>0</v>
          </cell>
          <cell r="BO356">
            <v>0</v>
          </cell>
          <cell r="BP356">
            <v>0</v>
          </cell>
          <cell r="BQ356">
            <v>0</v>
          </cell>
          <cell r="BR356">
            <v>4.4604260061461828E-6</v>
          </cell>
          <cell r="BS356">
            <v>0</v>
          </cell>
          <cell r="BT356">
            <v>0</v>
          </cell>
        </row>
        <row r="357">
          <cell r="I357">
            <v>1.4628252001184421E-3</v>
          </cell>
          <cell r="J357">
            <v>1.3665489855262461E-3</v>
          </cell>
          <cell r="K357">
            <v>1.5242416723976941E-3</v>
          </cell>
          <cell r="L357">
            <v>1.5388786675436745E-3</v>
          </cell>
          <cell r="M357">
            <v>1.3595026773367499E-3</v>
          </cell>
          <cell r="N357">
            <v>1.7212221969363751E-3</v>
          </cell>
          <cell r="O357">
            <v>1.7581532635023852E-3</v>
          </cell>
          <cell r="P357">
            <v>1.7359069145184221E-3</v>
          </cell>
          <cell r="Q357">
            <v>1.6331594941383679E-3</v>
          </cell>
          <cell r="R357">
            <v>1.8004759679500382E-3</v>
          </cell>
          <cell r="S357">
            <v>1.6325493972203396E-3</v>
          </cell>
          <cell r="T357">
            <v>1.7550000888884646E-3</v>
          </cell>
          <cell r="U357">
            <v>1.9760878725760258E-3</v>
          </cell>
          <cell r="V357">
            <v>1.9112824054170604E-3</v>
          </cell>
          <cell r="W357">
            <v>1.9112824054170604E-3</v>
          </cell>
          <cell r="X357">
            <v>1.9112824054170604E-3</v>
          </cell>
          <cell r="Y357">
            <v>1.9217463322431748E-3</v>
          </cell>
          <cell r="Z357">
            <v>2.0406718676778991E-3</v>
          </cell>
          <cell r="AA357">
            <v>1.7203306805612935E-3</v>
          </cell>
          <cell r="AB357">
            <v>4.2657619723411756E-5</v>
          </cell>
          <cell r="AC357">
            <v>3.418391475929195E-5</v>
          </cell>
          <cell r="AD357">
            <v>4.6976703832274871E-5</v>
          </cell>
          <cell r="AE357">
            <v>5.9188253021037027E-5</v>
          </cell>
          <cell r="AF357">
            <v>2.1317178495232532E-4</v>
          </cell>
          <cell r="AG357">
            <v>3.3047442788815777E-4</v>
          </cell>
          <cell r="AH357">
            <v>4.7310162889993064E-4</v>
          </cell>
          <cell r="AI357">
            <v>4.0088828937281945E-4</v>
          </cell>
          <cell r="AJ357">
            <v>4.2005854908129514E-4</v>
          </cell>
          <cell r="AK357">
            <v>4.4236509779082108E-4</v>
          </cell>
          <cell r="AL357">
            <v>6.2517151122752624E-4</v>
          </cell>
          <cell r="AM357">
            <v>6.3368110456921785E-4</v>
          </cell>
          <cell r="AN357">
            <v>4.3601520554903032E-4</v>
          </cell>
          <cell r="AO357">
            <v>7.8027566794234833E-4</v>
          </cell>
          <cell r="AP357">
            <v>7.6216277643850359E-4</v>
          </cell>
          <cell r="AQ357">
            <v>7.683307701020647E-4</v>
          </cell>
          <cell r="AR357">
            <v>6.7759157509928033E-4</v>
          </cell>
          <cell r="AS357">
            <v>5.1082801672688306E-9</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5.2916284277246265E-7</v>
          </cell>
          <cell r="BL357">
            <v>0</v>
          </cell>
          <cell r="BM357">
            <v>0</v>
          </cell>
          <cell r="BN357">
            <v>0</v>
          </cell>
          <cell r="BO357">
            <v>0</v>
          </cell>
          <cell r="BP357">
            <v>0</v>
          </cell>
          <cell r="BQ357">
            <v>0</v>
          </cell>
          <cell r="BR357">
            <v>0</v>
          </cell>
          <cell r="BS357">
            <v>0</v>
          </cell>
          <cell r="BT357">
            <v>0</v>
          </cell>
        </row>
        <row r="358">
          <cell r="I358">
            <v>1.1782007940801089E-3</v>
          </cell>
          <cell r="J358">
            <v>1.2456837185050756E-3</v>
          </cell>
          <cell r="K358">
            <v>1.1935762937001009E-3</v>
          </cell>
          <cell r="L358">
            <v>8.5761000447452315E-4</v>
          </cell>
          <cell r="M358">
            <v>1.003081054838069E-3</v>
          </cell>
          <cell r="N358">
            <v>9.9181584740695174E-4</v>
          </cell>
          <cell r="O358">
            <v>1.0698532305190721E-3</v>
          </cell>
          <cell r="P358">
            <v>1.1922632433319991E-3</v>
          </cell>
          <cell r="Q358">
            <v>1.3209125141473565E-3</v>
          </cell>
          <cell r="R358">
            <v>1.2893554026146604E-3</v>
          </cell>
          <cell r="S358">
            <v>1.162132433002702E-3</v>
          </cell>
          <cell r="T358">
            <v>1.3481670537474997E-3</v>
          </cell>
          <cell r="U358">
            <v>1.3738195643000766E-3</v>
          </cell>
          <cell r="V358">
            <v>1.2374846358925834E-3</v>
          </cell>
          <cell r="W358">
            <v>1.2374846358925834E-3</v>
          </cell>
          <cell r="X358">
            <v>1.2374846358925834E-3</v>
          </cell>
          <cell r="Y358">
            <v>1.5061013301937787E-3</v>
          </cell>
          <cell r="Z358">
            <v>1.3837893864868029E-3</v>
          </cell>
          <cell r="AA358">
            <v>1.4262867217170652E-3</v>
          </cell>
          <cell r="AB358">
            <v>0</v>
          </cell>
          <cell r="AC358">
            <v>1.1907900294255722E-5</v>
          </cell>
          <cell r="AD358">
            <v>2.4708391070549087E-5</v>
          </cell>
          <cell r="AE358">
            <v>5.9053107520160193E-5</v>
          </cell>
          <cell r="AF358">
            <v>1.0945428862978016E-4</v>
          </cell>
          <cell r="AG358">
            <v>2.0181552301202531E-4</v>
          </cell>
          <cell r="AH358">
            <v>2.3415694223303212E-4</v>
          </cell>
          <cell r="AI358">
            <v>4.1160359326159731E-4</v>
          </cell>
          <cell r="AJ358">
            <v>2.7853550716406921E-4</v>
          </cell>
          <cell r="AK358">
            <v>3.2579425110363698E-4</v>
          </cell>
          <cell r="AL358">
            <v>3.4990772458369594E-4</v>
          </cell>
          <cell r="AM358">
            <v>5.0948618520608568E-4</v>
          </cell>
          <cell r="AN358">
            <v>5.2050491576626282E-4</v>
          </cell>
          <cell r="AO358">
            <v>2.8996312213923326E-4</v>
          </cell>
          <cell r="AP358">
            <v>5.3307237505151013E-4</v>
          </cell>
          <cell r="AQ358">
            <v>5.8179502059521734E-4</v>
          </cell>
          <cell r="AR358">
            <v>5.6318250905017632E-4</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row>
        <row r="359">
          <cell r="I359">
            <v>8.1994731140716754E-4</v>
          </cell>
          <cell r="J359">
            <v>6.6922906895373771E-4</v>
          </cell>
          <cell r="K359">
            <v>7.763344332730477E-4</v>
          </cell>
          <cell r="L359">
            <v>7.0101225144300887E-4</v>
          </cell>
          <cell r="M359">
            <v>5.2936756839497376E-4</v>
          </cell>
          <cell r="N359">
            <v>6.783551119864782E-4</v>
          </cell>
          <cell r="O359">
            <v>7.7026928356162369E-4</v>
          </cell>
          <cell r="P359">
            <v>8.7577014043143655E-4</v>
          </cell>
          <cell r="Q359">
            <v>8.292669839417955E-4</v>
          </cell>
          <cell r="R359">
            <v>8.9949841033773643E-4</v>
          </cell>
          <cell r="S359">
            <v>7.6326021521929907E-4</v>
          </cell>
          <cell r="T359">
            <v>7.4705161568801369E-4</v>
          </cell>
          <cell r="U359">
            <v>9.0135822011600127E-4</v>
          </cell>
          <cell r="V359">
            <v>9.834180328626744E-4</v>
          </cell>
          <cell r="W359">
            <v>9.834180328626744E-4</v>
          </cell>
          <cell r="X359">
            <v>9.834180328626744E-4</v>
          </cell>
          <cell r="Y359">
            <v>8.8623447081880296E-4</v>
          </cell>
          <cell r="Z359">
            <v>1.0774339700468083E-3</v>
          </cell>
          <cell r="AA359">
            <v>1.1098068641310626E-3</v>
          </cell>
          <cell r="AB359">
            <v>0</v>
          </cell>
          <cell r="AC359">
            <v>0</v>
          </cell>
          <cell r="AD359">
            <v>2.2037402550155403E-5</v>
          </cell>
          <cell r="AE359">
            <v>9.0800883401622891E-6</v>
          </cell>
          <cell r="AF359">
            <v>2.4239865751855635E-5</v>
          </cell>
          <cell r="AG359">
            <v>0</v>
          </cell>
          <cell r="AH359">
            <v>1.2545233893329264E-4</v>
          </cell>
          <cell r="AI359">
            <v>1.560351073063924E-4</v>
          </cell>
          <cell r="AJ359">
            <v>3.6718748974511468E-4</v>
          </cell>
          <cell r="AK359">
            <v>3.3369754276782595E-4</v>
          </cell>
          <cell r="AL359">
            <v>2.0138377790559139E-4</v>
          </cell>
          <cell r="AM359">
            <v>2.8662109572527306E-4</v>
          </cell>
          <cell r="AN359">
            <v>3.0266311426507456E-4</v>
          </cell>
          <cell r="AO359">
            <v>4.2125614905922943E-4</v>
          </cell>
          <cell r="AP359">
            <v>2.7652935416496734E-4</v>
          </cell>
          <cell r="AQ359">
            <v>5.0187435125949873E-4</v>
          </cell>
          <cell r="AR359">
            <v>4.813577981887683E-4</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8.9262339306941793E-7</v>
          </cell>
          <cell r="BL359">
            <v>0</v>
          </cell>
          <cell r="BM359">
            <v>0</v>
          </cell>
          <cell r="BN359">
            <v>0</v>
          </cell>
          <cell r="BO359">
            <v>0</v>
          </cell>
          <cell r="BP359">
            <v>0</v>
          </cell>
          <cell r="BQ359">
            <v>0</v>
          </cell>
          <cell r="BR359">
            <v>0</v>
          </cell>
          <cell r="BS359">
            <v>0</v>
          </cell>
          <cell r="BT359">
            <v>0</v>
          </cell>
        </row>
        <row r="360">
          <cell r="I360">
            <v>6.1538354840347319E-4</v>
          </cell>
          <cell r="J360">
            <v>5.8605932558605833E-4</v>
          </cell>
          <cell r="K360">
            <v>4.9542261487424638E-4</v>
          </cell>
          <cell r="L360">
            <v>6.5209829871332181E-4</v>
          </cell>
          <cell r="M360">
            <v>6.9809840852601193E-4</v>
          </cell>
          <cell r="N360">
            <v>5.0904919587090405E-4</v>
          </cell>
          <cell r="O360">
            <v>5.8999508217266467E-4</v>
          </cell>
          <cell r="P360">
            <v>7.712045802583655E-4</v>
          </cell>
          <cell r="Q360">
            <v>1.0070772404411456E-3</v>
          </cell>
          <cell r="R360">
            <v>9.1996647469242895E-4</v>
          </cell>
          <cell r="S360">
            <v>6.8323453324104942E-4</v>
          </cell>
          <cell r="T360">
            <v>7.208675356135156E-4</v>
          </cell>
          <cell r="U360">
            <v>6.4387865529161E-4</v>
          </cell>
          <cell r="V360">
            <v>7.4162550157396714E-4</v>
          </cell>
          <cell r="W360">
            <v>7.4162550157396714E-4</v>
          </cell>
          <cell r="X360">
            <v>7.4162550157396714E-4</v>
          </cell>
          <cell r="Y360">
            <v>7.4582604427449997E-4</v>
          </cell>
          <cell r="Z360">
            <v>7.378503056800651E-4</v>
          </cell>
          <cell r="AA360">
            <v>8.4785342759902658E-4</v>
          </cell>
          <cell r="AB360">
            <v>1.4475603985503829E-5</v>
          </cell>
          <cell r="AC360">
            <v>1.479914743037687E-5</v>
          </cell>
          <cell r="AD360">
            <v>2.1838714478957463E-5</v>
          </cell>
          <cell r="AE360">
            <v>1.0577270296991502E-5</v>
          </cell>
          <cell r="AF360">
            <v>6.9386984637100264E-6</v>
          </cell>
          <cell r="AG360">
            <v>2.8562871855230018E-5</v>
          </cell>
          <cell r="AH360">
            <v>1.9609462808919533E-5</v>
          </cell>
          <cell r="AI360">
            <v>1.5009744844936981E-4</v>
          </cell>
          <cell r="AJ360">
            <v>1.8829936344374361E-4</v>
          </cell>
          <cell r="AK360">
            <v>2.5315314893426812E-4</v>
          </cell>
          <cell r="AL360">
            <v>2.5311448337270946E-4</v>
          </cell>
          <cell r="AM360">
            <v>1.7606858023170685E-4</v>
          </cell>
          <cell r="AN360">
            <v>2.2794064768546574E-4</v>
          </cell>
          <cell r="AO360">
            <v>2.2092231300116819E-4</v>
          </cell>
          <cell r="AP360">
            <v>3.4410072601098268E-4</v>
          </cell>
          <cell r="AQ360">
            <v>2.4325999557609659E-4</v>
          </cell>
          <cell r="AR360">
            <v>3.8503297509604286E-4</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row>
        <row r="361">
          <cell r="I361">
            <v>3.8204057961245823E-4</v>
          </cell>
          <cell r="J361">
            <v>4.7768173092005938E-4</v>
          </cell>
          <cell r="K361">
            <v>5.5764022068095797E-4</v>
          </cell>
          <cell r="L361">
            <v>4.4052743733496866E-4</v>
          </cell>
          <cell r="M361">
            <v>4.2773079982345722E-4</v>
          </cell>
          <cell r="N361">
            <v>5.622705631822669E-4</v>
          </cell>
          <cell r="O361">
            <v>3.7700071447897235E-4</v>
          </cell>
          <cell r="P361">
            <v>3.7153794483497541E-4</v>
          </cell>
          <cell r="Q361">
            <v>4.5728112201349179E-4</v>
          </cell>
          <cell r="R361">
            <v>6.8447466889823153E-4</v>
          </cell>
          <cell r="S361">
            <v>6.410048470717486E-4</v>
          </cell>
          <cell r="T361">
            <v>5.2645248609989401E-4</v>
          </cell>
          <cell r="U361">
            <v>6.0081941059280395E-4</v>
          </cell>
          <cell r="V361">
            <v>6.794442474237993E-4</v>
          </cell>
          <cell r="W361">
            <v>6.794442474237993E-4</v>
          </cell>
          <cell r="X361">
            <v>6.794442474237993E-4</v>
          </cell>
          <cell r="Y361">
            <v>6.678896934107087E-4</v>
          </cell>
          <cell r="Z361">
            <v>6.3247445779353372E-4</v>
          </cell>
          <cell r="AA361">
            <v>6.8903269668920287E-4</v>
          </cell>
          <cell r="AB361">
            <v>0</v>
          </cell>
          <cell r="AC361">
            <v>0</v>
          </cell>
          <cell r="AD361">
            <v>0</v>
          </cell>
          <cell r="AE361">
            <v>1.5497364778432674E-5</v>
          </cell>
          <cell r="AF361">
            <v>1.9764883749766153E-5</v>
          </cell>
          <cell r="AG361">
            <v>3.3027887293665049E-5</v>
          </cell>
          <cell r="AH361">
            <v>4.127668001603948E-5</v>
          </cell>
          <cell r="AI361">
            <v>5.3478903094305391E-5</v>
          </cell>
          <cell r="AJ361">
            <v>1.6206433308078326E-4</v>
          </cell>
          <cell r="AK361">
            <v>2.3712181605220947E-4</v>
          </cell>
          <cell r="AL361">
            <v>3.095037991437518E-4</v>
          </cell>
          <cell r="AM361">
            <v>2.7863309169374057E-4</v>
          </cell>
          <cell r="AN361">
            <v>1.7370321137539298E-4</v>
          </cell>
          <cell r="AO361">
            <v>1.9504037506543572E-4</v>
          </cell>
          <cell r="AP361">
            <v>2.2130832707393706E-4</v>
          </cell>
          <cell r="AQ361">
            <v>2.5664200960282067E-4</v>
          </cell>
          <cell r="AR361">
            <v>1.739635965192114E-4</v>
          </cell>
          <cell r="AS361">
            <v>0</v>
          </cell>
          <cell r="AT361">
            <v>0</v>
          </cell>
          <cell r="AU361">
            <v>0</v>
          </cell>
          <cell r="AV361">
            <v>0</v>
          </cell>
          <cell r="AW361">
            <v>0</v>
          </cell>
          <cell r="AX361">
            <v>0</v>
          </cell>
          <cell r="AY361">
            <v>0</v>
          </cell>
          <cell r="AZ361">
            <v>0</v>
          </cell>
          <cell r="BA361">
            <v>0</v>
          </cell>
          <cell r="BB361">
            <v>1.2013388923591358E-7</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row>
        <row r="362">
          <cell r="I362">
            <v>5.6000808201572805E-4</v>
          </cell>
          <cell r="J362">
            <v>3.1679430061727724E-4</v>
          </cell>
          <cell r="K362">
            <v>4.0368473312315422E-4</v>
          </cell>
          <cell r="L362">
            <v>3.2580845442756185E-4</v>
          </cell>
          <cell r="M362">
            <v>2.7737239698624858E-4</v>
          </cell>
          <cell r="N362">
            <v>2.7800350120100987E-4</v>
          </cell>
          <cell r="O362">
            <v>3.7796220419405302E-4</v>
          </cell>
          <cell r="P362">
            <v>2.63877442055589E-4</v>
          </cell>
          <cell r="Q362">
            <v>3.0133349947126934E-4</v>
          </cell>
          <cell r="R362">
            <v>3.7218105536390304E-4</v>
          </cell>
          <cell r="S362">
            <v>4.3768162761308578E-4</v>
          </cell>
          <cell r="T362">
            <v>4.00321740383824E-4</v>
          </cell>
          <cell r="U362">
            <v>3.773066828602088E-4</v>
          </cell>
          <cell r="V362">
            <v>4.6078597048966141E-4</v>
          </cell>
          <cell r="W362">
            <v>4.6078597048966141E-4</v>
          </cell>
          <cell r="X362">
            <v>4.6078597048966141E-4</v>
          </cell>
          <cell r="Y362">
            <v>4.6190508595610256E-4</v>
          </cell>
          <cell r="Z362">
            <v>4.3689580712697802E-4</v>
          </cell>
          <cell r="AA362">
            <v>4.1877570030368535E-4</v>
          </cell>
          <cell r="AB362">
            <v>9.271075281413195E-6</v>
          </cell>
          <cell r="AC362">
            <v>0</v>
          </cell>
          <cell r="AD362">
            <v>0</v>
          </cell>
          <cell r="AE362">
            <v>0</v>
          </cell>
          <cell r="AF362">
            <v>0</v>
          </cell>
          <cell r="AG362">
            <v>0</v>
          </cell>
          <cell r="AH362">
            <v>0</v>
          </cell>
          <cell r="AI362">
            <v>1.8330331983798347E-5</v>
          </cell>
          <cell r="AJ362">
            <v>1.9828953940034035E-5</v>
          </cell>
          <cell r="AK362">
            <v>4.5987089152050785E-5</v>
          </cell>
          <cell r="AL362">
            <v>1.2451474241409938E-4</v>
          </cell>
          <cell r="AM362">
            <v>1.9736686361158609E-4</v>
          </cell>
          <cell r="AN362">
            <v>2.5027084210931292E-4</v>
          </cell>
          <cell r="AO362">
            <v>1.1582133679303263E-4</v>
          </cell>
          <cell r="AP362">
            <v>1.3259802181655122E-4</v>
          </cell>
          <cell r="AQ362">
            <v>1.3837864062679264E-4</v>
          </cell>
          <cell r="AR362">
            <v>1.2197467502796031E-4</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row>
        <row r="363">
          <cell r="I363">
            <v>2.0838130017680088E-3</v>
          </cell>
          <cell r="J363">
            <v>2.3033554405784014E-3</v>
          </cell>
          <cell r="K363">
            <v>2.3151055736188768E-3</v>
          </cell>
          <cell r="L363">
            <v>2.0902432249268019E-3</v>
          </cell>
          <cell r="M363">
            <v>1.9170693319183676E-3</v>
          </cell>
          <cell r="N363">
            <v>1.9694650877087969E-3</v>
          </cell>
          <cell r="O363">
            <v>2.0213538513679441E-3</v>
          </cell>
          <cell r="P363">
            <v>2.2038341470017198E-3</v>
          </cell>
          <cell r="Q363">
            <v>2.2038352664521697E-3</v>
          </cell>
          <cell r="R363">
            <v>2.2285008757764783E-3</v>
          </cell>
          <cell r="S363">
            <v>1.9179245567649851E-3</v>
          </cell>
          <cell r="T363">
            <v>2.1161596050412348E-3</v>
          </cell>
          <cell r="U363">
            <v>2.2566379107698585E-3</v>
          </cell>
          <cell r="V363">
            <v>2.6339926968914646E-3</v>
          </cell>
          <cell r="W363">
            <v>2.6339926968914646E-3</v>
          </cell>
          <cell r="X363">
            <v>2.6339926968914646E-3</v>
          </cell>
          <cell r="Y363">
            <v>2.7225274475463652E-3</v>
          </cell>
          <cell r="Z363">
            <v>2.7410834928591359E-3</v>
          </cell>
          <cell r="AA363">
            <v>2.7803408078121419E-3</v>
          </cell>
          <cell r="AB363">
            <v>1.182340600332326E-5</v>
          </cell>
          <cell r="AC363">
            <v>1.8627181087177195E-5</v>
          </cell>
          <cell r="AD363">
            <v>1.9049003255445047E-5</v>
          </cell>
          <cell r="AE363">
            <v>6.6539759862003378E-5</v>
          </cell>
          <cell r="AF363">
            <v>1.0096066154537092E-4</v>
          </cell>
          <cell r="AG363">
            <v>1.2403303962836833E-4</v>
          </cell>
          <cell r="AH363">
            <v>8.9275014697210274E-5</v>
          </cell>
          <cell r="AI363">
            <v>9.7627589648288698E-5</v>
          </cell>
          <cell r="AJ363">
            <v>1.0513698706182376E-4</v>
          </cell>
          <cell r="AK363">
            <v>1.3388367641436954E-4</v>
          </cell>
          <cell r="AL363">
            <v>1.7565391075422161E-4</v>
          </cell>
          <cell r="AM363">
            <v>2.2136775252507891E-4</v>
          </cell>
          <cell r="AN363">
            <v>3.8756691332242528E-4</v>
          </cell>
          <cell r="AO363">
            <v>5.4818948113171089E-4</v>
          </cell>
          <cell r="AP363">
            <v>5.7997947352002625E-4</v>
          </cell>
          <cell r="AQ363">
            <v>6.549668283030931E-4</v>
          </cell>
          <cell r="AR363">
            <v>7.4386901390659135E-4</v>
          </cell>
          <cell r="AS363">
            <v>1.2687104690304764E-5</v>
          </cell>
          <cell r="AT363">
            <v>9.28039365925598E-8</v>
          </cell>
          <cell r="AU363">
            <v>2.9493440304223168E-6</v>
          </cell>
          <cell r="AV363">
            <v>4.830780077848705E-7</v>
          </cell>
          <cell r="AW363">
            <v>3.6435851694217638E-7</v>
          </cell>
          <cell r="AX363">
            <v>2.3937398034856405E-7</v>
          </cell>
          <cell r="AY363">
            <v>0</v>
          </cell>
          <cell r="AZ363">
            <v>0</v>
          </cell>
          <cell r="BA363">
            <v>0</v>
          </cell>
          <cell r="BB363">
            <v>1.589978017149437E-8</v>
          </cell>
          <cell r="BC363">
            <v>2.4778902923845724E-6</v>
          </cell>
          <cell r="BD363">
            <v>2.4641348384145877E-6</v>
          </cell>
          <cell r="BE363">
            <v>0</v>
          </cell>
          <cell r="BF363">
            <v>0</v>
          </cell>
          <cell r="BG363">
            <v>0</v>
          </cell>
          <cell r="BH363">
            <v>0</v>
          </cell>
          <cell r="BI363">
            <v>0</v>
          </cell>
          <cell r="BJ363">
            <v>2.4639475318405085E-10</v>
          </cell>
          <cell r="BK363">
            <v>0</v>
          </cell>
          <cell r="BL363">
            <v>0</v>
          </cell>
          <cell r="BM363">
            <v>0</v>
          </cell>
          <cell r="BN363">
            <v>0</v>
          </cell>
          <cell r="BO363">
            <v>0</v>
          </cell>
          <cell r="BP363">
            <v>0</v>
          </cell>
          <cell r="BQ363">
            <v>3.6897737123615025E-5</v>
          </cell>
          <cell r="BR363">
            <v>1.1137195214498725E-6</v>
          </cell>
          <cell r="BS363">
            <v>0</v>
          </cell>
          <cell r="BT363">
            <v>0</v>
          </cell>
        </row>
        <row r="364">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row>
        <row r="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v>1</v>
          </cell>
          <cell r="BD365">
            <v>0.99999999999999989</v>
          </cell>
          <cell r="BE365">
            <v>1</v>
          </cell>
          <cell r="BF365">
            <v>1</v>
          </cell>
          <cell r="BG365">
            <v>1</v>
          </cell>
          <cell r="BH365">
            <v>0.99999999999999978</v>
          </cell>
          <cell r="BI365">
            <v>1</v>
          </cell>
          <cell r="BJ365">
            <v>0.99999999999999989</v>
          </cell>
          <cell r="BK365">
            <v>1</v>
          </cell>
          <cell r="BL365">
            <v>1</v>
          </cell>
          <cell r="BM365">
            <v>1</v>
          </cell>
          <cell r="BN365">
            <v>1.0000000000000002</v>
          </cell>
          <cell r="BO365">
            <v>0.99999999999999989</v>
          </cell>
          <cell r="BP365">
            <v>1</v>
          </cell>
          <cell r="BQ365">
            <v>1</v>
          </cell>
          <cell r="BR365">
            <v>0.99999999999999989</v>
          </cell>
          <cell r="BS365">
            <v>1</v>
          </cell>
          <cell r="BT365">
            <v>1</v>
          </cell>
        </row>
        <row r="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t="str">
            <v>OK</v>
          </cell>
          <cell r="BG366" t="str">
            <v>OK</v>
          </cell>
          <cell r="BH366" t="str">
            <v>OK</v>
          </cell>
          <cell r="BI366" t="str">
            <v>OK</v>
          </cell>
          <cell r="BJ366" t="str">
            <v>OK</v>
          </cell>
          <cell r="BK366" t="str">
            <v>OK</v>
          </cell>
          <cell r="BL366" t="str">
            <v>OK</v>
          </cell>
          <cell r="BM366" t="str">
            <v>OK</v>
          </cell>
          <cell r="BN366" t="str">
            <v>OK</v>
          </cell>
          <cell r="BO366" t="str">
            <v>OK</v>
          </cell>
          <cell r="BP366" t="str">
            <v>OK</v>
          </cell>
          <cell r="BQ366" t="str">
            <v>OK</v>
          </cell>
          <cell r="BR366" t="str">
            <v>OK</v>
          </cell>
          <cell r="BS366" t="str">
            <v>OK</v>
          </cell>
          <cell r="BT366" t="str">
            <v>OK</v>
          </cell>
        </row>
        <row r="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v>430246.97</v>
          </cell>
          <cell r="BD369">
            <v>388825.1</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row>
        <row r="370">
          <cell r="I370">
            <v>1422335.68</v>
          </cell>
          <cell r="J370">
            <v>1464986.19</v>
          </cell>
          <cell r="K370">
            <v>1420559.54</v>
          </cell>
          <cell r="L370">
            <v>1413947.9</v>
          </cell>
          <cell r="M370">
            <v>1692753.66</v>
          </cell>
          <cell r="N370">
            <v>1705862.89</v>
          </cell>
          <cell r="O370">
            <v>1800481.83</v>
          </cell>
          <cell r="P370">
            <v>1665586.81</v>
          </cell>
          <cell r="Q370">
            <v>1671509</v>
          </cell>
          <cell r="R370">
            <v>1663857.25</v>
          </cell>
          <cell r="S370">
            <v>1622470.06</v>
          </cell>
          <cell r="T370">
            <v>1560948.61</v>
          </cell>
          <cell r="U370">
            <v>1581964.91</v>
          </cell>
          <cell r="V370">
            <v>1516090.15</v>
          </cell>
          <cell r="W370">
            <v>1516090.15</v>
          </cell>
          <cell r="X370">
            <v>1516090.15</v>
          </cell>
          <cell r="Y370">
            <v>1510848.42</v>
          </cell>
          <cell r="Z370">
            <v>1633697.5</v>
          </cell>
          <cell r="AA370">
            <v>1610957.89</v>
          </cell>
          <cell r="AB370">
            <v>1317877.45</v>
          </cell>
          <cell r="AC370">
            <v>1195300.8799999999</v>
          </cell>
          <cell r="AD370">
            <v>1210969</v>
          </cell>
          <cell r="AE370">
            <v>1127876</v>
          </cell>
          <cell r="AF370">
            <v>1069050.29</v>
          </cell>
          <cell r="AG370">
            <v>1083376.24</v>
          </cell>
          <cell r="AH370">
            <v>1096137.93</v>
          </cell>
          <cell r="AI370">
            <v>1097719.4099999999</v>
          </cell>
          <cell r="AJ370">
            <v>1092013.24</v>
          </cell>
          <cell r="AK370">
            <v>1002838.84</v>
          </cell>
          <cell r="AL370">
            <v>983459.41</v>
          </cell>
          <cell r="AM370">
            <v>1013766.95</v>
          </cell>
          <cell r="AN370">
            <v>989459.4</v>
          </cell>
          <cell r="AO370">
            <v>917663</v>
          </cell>
          <cell r="AP370">
            <v>878578.3</v>
          </cell>
          <cell r="AQ370">
            <v>902979.92</v>
          </cell>
          <cell r="AR370">
            <v>852963.63</v>
          </cell>
          <cell r="AS370">
            <v>680922.19</v>
          </cell>
          <cell r="AT370">
            <v>654095.48</v>
          </cell>
          <cell r="AU370">
            <v>565335.12</v>
          </cell>
          <cell r="AV370">
            <v>513672.33</v>
          </cell>
          <cell r="AW370">
            <v>442868.93</v>
          </cell>
          <cell r="AX370">
            <v>486740.23</v>
          </cell>
          <cell r="AY370">
            <v>513390.29</v>
          </cell>
          <cell r="AZ370">
            <v>411604.56</v>
          </cell>
          <cell r="BA370">
            <v>406175.23</v>
          </cell>
          <cell r="BB370">
            <v>393583.58</v>
          </cell>
          <cell r="BC370">
            <v>341141.59</v>
          </cell>
          <cell r="BD370">
            <v>342654.42</v>
          </cell>
          <cell r="BE370">
            <v>365301.54</v>
          </cell>
          <cell r="BF370">
            <v>313803.46999999997</v>
          </cell>
          <cell r="BG370">
            <v>368102.05</v>
          </cell>
          <cell r="BH370">
            <v>203698.48</v>
          </cell>
          <cell r="BI370">
            <v>276279.15999999997</v>
          </cell>
          <cell r="BJ370">
            <v>286723.45</v>
          </cell>
          <cell r="BK370">
            <v>276621.34000000003</v>
          </cell>
          <cell r="BL370">
            <v>261508.48000000001</v>
          </cell>
          <cell r="BM370">
            <v>250358.55</v>
          </cell>
          <cell r="BN370">
            <v>224255.5</v>
          </cell>
          <cell r="BO370">
            <v>233141.9</v>
          </cell>
          <cell r="BP370">
            <v>238400.34</v>
          </cell>
          <cell r="BQ370">
            <v>222233.4</v>
          </cell>
          <cell r="BR370">
            <v>199057.74</v>
          </cell>
          <cell r="BS370">
            <v>230904.79</v>
          </cell>
          <cell r="BT370">
            <v>213472.05</v>
          </cell>
        </row>
        <row r="371">
          <cell r="I371">
            <v>1347755.65</v>
          </cell>
          <cell r="J371">
            <v>1342419.18</v>
          </cell>
          <cell r="K371">
            <v>1403800.68</v>
          </cell>
          <cell r="L371">
            <v>1422895.97</v>
          </cell>
          <cell r="M371">
            <v>1435800.83</v>
          </cell>
          <cell r="N371">
            <v>1633811.35</v>
          </cell>
          <cell r="O371">
            <v>1607940.26</v>
          </cell>
          <cell r="P371">
            <v>1796279.26</v>
          </cell>
          <cell r="Q371">
            <v>1633588.57</v>
          </cell>
          <cell r="R371">
            <v>1692051.3</v>
          </cell>
          <cell r="S371">
            <v>1695278.47</v>
          </cell>
          <cell r="T371">
            <v>1699882.15</v>
          </cell>
          <cell r="U371">
            <v>1708627.59</v>
          </cell>
          <cell r="V371">
            <v>1523960.87</v>
          </cell>
          <cell r="W371">
            <v>1523960.87</v>
          </cell>
          <cell r="X371">
            <v>1523960.87</v>
          </cell>
          <cell r="Y371">
            <v>1543920.15</v>
          </cell>
          <cell r="Z371">
            <v>1518292.97</v>
          </cell>
          <cell r="AA371">
            <v>1551198.99</v>
          </cell>
          <cell r="AB371">
            <v>315792.58</v>
          </cell>
          <cell r="AC371">
            <v>464940.79</v>
          </cell>
          <cell r="AD371">
            <v>524075</v>
          </cell>
          <cell r="AE371">
            <v>518515</v>
          </cell>
          <cell r="AF371">
            <v>531043.89</v>
          </cell>
          <cell r="AG371">
            <v>539641.06000000006</v>
          </cell>
          <cell r="AH371">
            <v>578435.87</v>
          </cell>
          <cell r="AI371">
            <v>620708.12</v>
          </cell>
          <cell r="AJ371">
            <v>560185.5</v>
          </cell>
          <cell r="AK371">
            <v>647179.9</v>
          </cell>
          <cell r="AL371">
            <v>659484.35</v>
          </cell>
          <cell r="AM371">
            <v>653894.93000000005</v>
          </cell>
          <cell r="AN371">
            <v>657848.38</v>
          </cell>
          <cell r="AO371">
            <v>623137.47</v>
          </cell>
          <cell r="AP371">
            <v>600292.31999999995</v>
          </cell>
          <cell r="AQ371">
            <v>592876.74</v>
          </cell>
          <cell r="AR371">
            <v>561230.19999999995</v>
          </cell>
          <cell r="AS371">
            <v>183990.1</v>
          </cell>
          <cell r="AT371">
            <v>171637.16</v>
          </cell>
          <cell r="AU371">
            <v>123165.09</v>
          </cell>
          <cell r="AV371">
            <v>80160.17</v>
          </cell>
          <cell r="AW371">
            <v>88105.05</v>
          </cell>
          <cell r="AX371">
            <v>77389.66</v>
          </cell>
          <cell r="AY371">
            <v>122414.88</v>
          </cell>
          <cell r="AZ371">
            <v>78889.259999999995</v>
          </cell>
          <cell r="BA371">
            <v>86799.05</v>
          </cell>
          <cell r="BB371">
            <v>69179.39</v>
          </cell>
          <cell r="BC371">
            <v>55133.120000000003</v>
          </cell>
          <cell r="BD371">
            <v>66716.160000000003</v>
          </cell>
          <cell r="BE371">
            <v>51334.11</v>
          </cell>
          <cell r="BF371">
            <v>83001.37</v>
          </cell>
          <cell r="BG371">
            <v>70134.75</v>
          </cell>
          <cell r="BH371">
            <v>71072.77</v>
          </cell>
          <cell r="BI371">
            <v>48130.13</v>
          </cell>
          <cell r="BJ371">
            <v>58575.27</v>
          </cell>
          <cell r="BK371">
            <v>60176.25</v>
          </cell>
          <cell r="BL371">
            <v>56164.91</v>
          </cell>
          <cell r="BM371">
            <v>62466.86</v>
          </cell>
          <cell r="BN371">
            <v>70041.63</v>
          </cell>
          <cell r="BO371">
            <v>38749.910000000003</v>
          </cell>
          <cell r="BP371">
            <v>75560.049999999988</v>
          </cell>
          <cell r="BQ371">
            <v>65004.41</v>
          </cell>
          <cell r="BR371">
            <v>51996.71</v>
          </cell>
          <cell r="BS371">
            <v>47545.73</v>
          </cell>
          <cell r="BT371">
            <v>43936.93</v>
          </cell>
        </row>
        <row r="372">
          <cell r="I372">
            <v>1098357.21</v>
          </cell>
          <cell r="J372">
            <v>1195098.8700000001</v>
          </cell>
          <cell r="K372">
            <v>1119418.02</v>
          </cell>
          <cell r="L372">
            <v>1137737.3700000001</v>
          </cell>
          <cell r="M372">
            <v>1267812.07</v>
          </cell>
          <cell r="N372">
            <v>1342241.49</v>
          </cell>
          <cell r="O372">
            <v>1377067.01</v>
          </cell>
          <cell r="P372">
            <v>1357071.32</v>
          </cell>
          <cell r="Q372">
            <v>1508338.03</v>
          </cell>
          <cell r="R372">
            <v>1420356.61</v>
          </cell>
          <cell r="S372">
            <v>1455931.1</v>
          </cell>
          <cell r="T372">
            <v>1457672.06</v>
          </cell>
          <cell r="U372">
            <v>1323769.2</v>
          </cell>
          <cell r="V372">
            <v>1451268.25</v>
          </cell>
          <cell r="W372">
            <v>1451268.25</v>
          </cell>
          <cell r="X372">
            <v>1451268.25</v>
          </cell>
          <cell r="Y372">
            <v>1363448.91</v>
          </cell>
          <cell r="Z372">
            <v>1299055.58</v>
          </cell>
          <cell r="AA372">
            <v>1312795.24</v>
          </cell>
          <cell r="AB372">
            <v>12774.29</v>
          </cell>
          <cell r="AC372">
            <v>103059.87</v>
          </cell>
          <cell r="AD372">
            <v>216368</v>
          </cell>
          <cell r="AE372">
            <v>305176</v>
          </cell>
          <cell r="AF372">
            <v>291479.3</v>
          </cell>
          <cell r="AG372">
            <v>319471.61</v>
          </cell>
          <cell r="AH372">
            <v>385891.07</v>
          </cell>
          <cell r="AI372">
            <v>345076.64</v>
          </cell>
          <cell r="AJ372">
            <v>388227.93</v>
          </cell>
          <cell r="AK372">
            <v>354103.59</v>
          </cell>
          <cell r="AL372">
            <v>407260.64</v>
          </cell>
          <cell r="AM372">
            <v>465447.62</v>
          </cell>
          <cell r="AN372">
            <v>475266.42</v>
          </cell>
          <cell r="AO372">
            <v>476955.01</v>
          </cell>
          <cell r="AP372">
            <v>448326.14</v>
          </cell>
          <cell r="AQ372">
            <v>482921.54</v>
          </cell>
          <cell r="AR372">
            <v>490286.92</v>
          </cell>
          <cell r="AS372">
            <v>9907.9699999999993</v>
          </cell>
          <cell r="AT372">
            <v>5968.55</v>
          </cell>
          <cell r="AU372">
            <v>12645.82</v>
          </cell>
          <cell r="AV372">
            <v>8045.88</v>
          </cell>
          <cell r="AW372">
            <v>6259.92</v>
          </cell>
          <cell r="AX372">
            <v>3474.81</v>
          </cell>
          <cell r="AY372">
            <v>1067.48</v>
          </cell>
          <cell r="AZ372">
            <v>4249.8100000000004</v>
          </cell>
          <cell r="BA372">
            <v>2747.94</v>
          </cell>
          <cell r="BB372">
            <v>3048.45</v>
          </cell>
          <cell r="BC372">
            <v>4331.4399999999996</v>
          </cell>
          <cell r="BD372">
            <v>35.159999999999997</v>
          </cell>
          <cell r="BE372">
            <v>90.04</v>
          </cell>
          <cell r="BF372">
            <v>63.36</v>
          </cell>
          <cell r="BG372">
            <v>7122.03</v>
          </cell>
          <cell r="BH372">
            <v>0</v>
          </cell>
          <cell r="BI372">
            <v>1082.0999999999999</v>
          </cell>
          <cell r="BJ372">
            <v>1943.33</v>
          </cell>
          <cell r="BK372">
            <v>242.66</v>
          </cell>
          <cell r="BL372">
            <v>2073.96</v>
          </cell>
          <cell r="BM372">
            <v>3914.02</v>
          </cell>
          <cell r="BN372">
            <v>1093.53</v>
          </cell>
          <cell r="BO372">
            <v>2276.6799999999998</v>
          </cell>
          <cell r="BP372">
            <v>1795.09</v>
          </cell>
          <cell r="BQ372">
            <v>1073.25</v>
          </cell>
          <cell r="BR372">
            <v>7747.36</v>
          </cell>
          <cell r="BS372">
            <v>6021.02</v>
          </cell>
          <cell r="BT372">
            <v>2760.62</v>
          </cell>
        </row>
        <row r="373">
          <cell r="I373">
            <v>876818.25</v>
          </cell>
          <cell r="J373">
            <v>926732.96</v>
          </cell>
          <cell r="K373">
            <v>990890.18</v>
          </cell>
          <cell r="L373">
            <v>905257.05</v>
          </cell>
          <cell r="M373">
            <v>921383.43</v>
          </cell>
          <cell r="N373">
            <v>998884.13</v>
          </cell>
          <cell r="O373">
            <v>1118598.79</v>
          </cell>
          <cell r="P373">
            <v>1188948.18</v>
          </cell>
          <cell r="Q373">
            <v>1194261.22</v>
          </cell>
          <cell r="R373">
            <v>1153912.8899999999</v>
          </cell>
          <cell r="S373">
            <v>1112984.97</v>
          </cell>
          <cell r="T373">
            <v>1128398.31</v>
          </cell>
          <cell r="U373">
            <v>1203670.17</v>
          </cell>
          <cell r="V373">
            <v>1069537.82</v>
          </cell>
          <cell r="W373">
            <v>1069537.82</v>
          </cell>
          <cell r="X373">
            <v>1069537.82</v>
          </cell>
          <cell r="Y373">
            <v>1161599.92</v>
          </cell>
          <cell r="Z373">
            <v>1246131.53</v>
          </cell>
          <cell r="AA373">
            <v>1118153.0900000001</v>
          </cell>
          <cell r="AB373">
            <v>5238.88</v>
          </cell>
          <cell r="AC373">
            <v>27750.84</v>
          </cell>
          <cell r="AD373">
            <v>86998</v>
          </cell>
          <cell r="AE373">
            <v>174132</v>
          </cell>
          <cell r="AF373">
            <v>241687.93</v>
          </cell>
          <cell r="AG373">
            <v>228446.61</v>
          </cell>
          <cell r="AH373">
            <v>205322.17</v>
          </cell>
          <cell r="AI373">
            <v>247090.39</v>
          </cell>
          <cell r="AJ373">
            <v>269655.18</v>
          </cell>
          <cell r="AK373">
            <v>280533.45</v>
          </cell>
          <cell r="AL373">
            <v>239052.39</v>
          </cell>
          <cell r="AM373">
            <v>338954.88</v>
          </cell>
          <cell r="AN373">
            <v>342111.35</v>
          </cell>
          <cell r="AO373">
            <v>357244.21</v>
          </cell>
          <cell r="AP373">
            <v>400069.5</v>
          </cell>
          <cell r="AQ373">
            <v>371587.49</v>
          </cell>
          <cell r="AR373">
            <v>375115.31</v>
          </cell>
          <cell r="AS373">
            <v>110</v>
          </cell>
          <cell r="AT373">
            <v>0</v>
          </cell>
          <cell r="AU373">
            <v>121.78</v>
          </cell>
          <cell r="AV373">
            <v>125</v>
          </cell>
          <cell r="AW373">
            <v>162.22999999999999</v>
          </cell>
          <cell r="AX373">
            <v>0</v>
          </cell>
          <cell r="AY373">
            <v>84.16</v>
          </cell>
          <cell r="AZ373">
            <v>84.48</v>
          </cell>
          <cell r="BA373">
            <v>182.8</v>
          </cell>
          <cell r="BB373">
            <v>0</v>
          </cell>
          <cell r="BC373">
            <v>991.24</v>
          </cell>
          <cell r="BD373">
            <v>0</v>
          </cell>
          <cell r="BE373">
            <v>0</v>
          </cell>
          <cell r="BF373">
            <v>0</v>
          </cell>
          <cell r="BG373">
            <v>360.65</v>
          </cell>
          <cell r="BH373">
            <v>0</v>
          </cell>
          <cell r="BI373">
            <v>0</v>
          </cell>
          <cell r="BJ373">
            <v>0</v>
          </cell>
          <cell r="BK373">
            <v>0</v>
          </cell>
          <cell r="BL373">
            <v>0</v>
          </cell>
          <cell r="BM373">
            <v>216.68</v>
          </cell>
          <cell r="BN373">
            <v>0</v>
          </cell>
          <cell r="BO373">
            <v>0</v>
          </cell>
          <cell r="BP373">
            <v>0</v>
          </cell>
          <cell r="BQ373">
            <v>87.48</v>
          </cell>
          <cell r="BR373">
            <v>0</v>
          </cell>
          <cell r="BS373">
            <v>12.32</v>
          </cell>
          <cell r="BT373">
            <v>0</v>
          </cell>
        </row>
        <row r="374">
          <cell r="I374">
            <v>801515.88</v>
          </cell>
          <cell r="J374">
            <v>837698.48</v>
          </cell>
          <cell r="K374">
            <v>845311.12</v>
          </cell>
          <cell r="L374">
            <v>899497.58</v>
          </cell>
          <cell r="M374">
            <v>906268.64</v>
          </cell>
          <cell r="N374">
            <v>941754.2</v>
          </cell>
          <cell r="O374">
            <v>977883.92</v>
          </cell>
          <cell r="P374">
            <v>999076.8</v>
          </cell>
          <cell r="Q374">
            <v>1077051.24</v>
          </cell>
          <cell r="R374">
            <v>1161833.58</v>
          </cell>
          <cell r="S374">
            <v>1127970.08</v>
          </cell>
          <cell r="T374">
            <v>1067643.21</v>
          </cell>
          <cell r="U374">
            <v>1009502.65</v>
          </cell>
          <cell r="V374">
            <v>975421.09</v>
          </cell>
          <cell r="W374">
            <v>975421.09</v>
          </cell>
          <cell r="X374">
            <v>975421.09</v>
          </cell>
          <cell r="Y374">
            <v>848530.19</v>
          </cell>
          <cell r="Z374">
            <v>856641.28</v>
          </cell>
          <cell r="AA374">
            <v>1049742.42</v>
          </cell>
          <cell r="AB374">
            <v>727.98</v>
          </cell>
          <cell r="AC374">
            <v>336.09</v>
          </cell>
          <cell r="AD374">
            <v>14709</v>
          </cell>
          <cell r="AE374">
            <v>64892</v>
          </cell>
          <cell r="AF374">
            <v>104655.17</v>
          </cell>
          <cell r="AG374">
            <v>187113.85</v>
          </cell>
          <cell r="AH374">
            <v>196022.25</v>
          </cell>
          <cell r="AI374">
            <v>156136.29</v>
          </cell>
          <cell r="AJ374">
            <v>155632.53</v>
          </cell>
          <cell r="AK374">
            <v>220342.53</v>
          </cell>
          <cell r="AL374">
            <v>197210.19</v>
          </cell>
          <cell r="AM374">
            <v>140491.79999999999</v>
          </cell>
          <cell r="AN374">
            <v>250377.39</v>
          </cell>
          <cell r="AO374">
            <v>247025.05</v>
          </cell>
          <cell r="AP374">
            <v>257463.2</v>
          </cell>
          <cell r="AQ374">
            <v>249041.34</v>
          </cell>
          <cell r="AR374">
            <v>203933.52</v>
          </cell>
          <cell r="AS374">
            <v>503.69</v>
          </cell>
          <cell r="AT374">
            <v>53.95</v>
          </cell>
          <cell r="AU374">
            <v>0</v>
          </cell>
          <cell r="AV374">
            <v>0</v>
          </cell>
          <cell r="AW374">
            <v>0</v>
          </cell>
          <cell r="AX374">
            <v>0</v>
          </cell>
          <cell r="AY374">
            <v>0</v>
          </cell>
          <cell r="AZ374">
            <v>0</v>
          </cell>
          <cell r="BA374">
            <v>105.6</v>
          </cell>
          <cell r="BB374">
            <v>0</v>
          </cell>
          <cell r="BC374">
            <v>0</v>
          </cell>
          <cell r="BD374">
            <v>0</v>
          </cell>
          <cell r="BE374">
            <v>0</v>
          </cell>
          <cell r="BF374">
            <v>0</v>
          </cell>
          <cell r="BG374">
            <v>0</v>
          </cell>
          <cell r="BH374">
            <v>0</v>
          </cell>
          <cell r="BI374">
            <v>0</v>
          </cell>
          <cell r="BJ374">
            <v>0</v>
          </cell>
          <cell r="BK374">
            <v>91.5</v>
          </cell>
          <cell r="BL374">
            <v>91.5</v>
          </cell>
          <cell r="BM374">
            <v>0</v>
          </cell>
          <cell r="BN374">
            <v>0</v>
          </cell>
          <cell r="BO374">
            <v>0</v>
          </cell>
          <cell r="BP374">
            <v>0</v>
          </cell>
          <cell r="BQ374">
            <v>0</v>
          </cell>
          <cell r="BR374">
            <v>109.35</v>
          </cell>
          <cell r="BS374">
            <v>0</v>
          </cell>
          <cell r="BT374">
            <v>0</v>
          </cell>
        </row>
        <row r="375">
          <cell r="I375">
            <v>642243.38</v>
          </cell>
          <cell r="J375">
            <v>566847.62</v>
          </cell>
          <cell r="K375">
            <v>625659.13</v>
          </cell>
          <cell r="L375">
            <v>662833.18999999994</v>
          </cell>
          <cell r="M375">
            <v>622492.44999999995</v>
          </cell>
          <cell r="N375">
            <v>743874.58</v>
          </cell>
          <cell r="O375">
            <v>779171.73</v>
          </cell>
          <cell r="P375">
            <v>756810.13</v>
          </cell>
          <cell r="Q375">
            <v>671813.75</v>
          </cell>
          <cell r="R375">
            <v>750356.95</v>
          </cell>
          <cell r="S375">
            <v>789255.05</v>
          </cell>
          <cell r="T375">
            <v>844439.77</v>
          </cell>
          <cell r="U375">
            <v>911774.58</v>
          </cell>
          <cell r="V375">
            <v>816024.77</v>
          </cell>
          <cell r="W375">
            <v>816024.77</v>
          </cell>
          <cell r="X375">
            <v>816024.77</v>
          </cell>
          <cell r="Y375">
            <v>841366.68</v>
          </cell>
          <cell r="Z375">
            <v>876409.34</v>
          </cell>
          <cell r="AA375">
            <v>719383.53</v>
          </cell>
          <cell r="AB375">
            <v>7515.66</v>
          </cell>
          <cell r="AC375">
            <v>2149.15</v>
          </cell>
          <cell r="AD375">
            <v>4169</v>
          </cell>
          <cell r="AE375">
            <v>13864</v>
          </cell>
          <cell r="AF375">
            <v>70539.38</v>
          </cell>
          <cell r="AG375">
            <v>98025.73</v>
          </cell>
          <cell r="AH375">
            <v>171290.04</v>
          </cell>
          <cell r="AI375">
            <v>154544.66</v>
          </cell>
          <cell r="AJ375">
            <v>132368.32000000001</v>
          </cell>
          <cell r="AK375">
            <v>126117.16</v>
          </cell>
          <cell r="AL375">
            <v>206072.64</v>
          </cell>
          <cell r="AM375">
            <v>187594.85</v>
          </cell>
          <cell r="AN375">
            <v>122364.86</v>
          </cell>
          <cell r="AO375">
            <v>194570.55</v>
          </cell>
          <cell r="AP375">
            <v>208686.09</v>
          </cell>
          <cell r="AQ375">
            <v>230789.08</v>
          </cell>
          <cell r="AR375">
            <v>261708.42</v>
          </cell>
          <cell r="AS375">
            <v>422.77</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70.150000000000006</v>
          </cell>
          <cell r="BL375">
            <v>0</v>
          </cell>
          <cell r="BM375">
            <v>0</v>
          </cell>
          <cell r="BN375">
            <v>0</v>
          </cell>
          <cell r="BO375">
            <v>0</v>
          </cell>
          <cell r="BP375">
            <v>0</v>
          </cell>
          <cell r="BQ375">
            <v>0</v>
          </cell>
          <cell r="BR375">
            <v>0</v>
          </cell>
          <cell r="BS375">
            <v>0</v>
          </cell>
          <cell r="BT375">
            <v>0</v>
          </cell>
        </row>
        <row r="376">
          <cell r="I376">
            <v>542619.59</v>
          </cell>
          <cell r="J376">
            <v>600373.96</v>
          </cell>
          <cell r="K376">
            <v>541335.07999999996</v>
          </cell>
          <cell r="L376">
            <v>416646.62</v>
          </cell>
          <cell r="M376">
            <v>512189.02</v>
          </cell>
          <cell r="N376">
            <v>506560.64</v>
          </cell>
          <cell r="O376">
            <v>526253.68999999994</v>
          </cell>
          <cell r="P376">
            <v>582248.75</v>
          </cell>
          <cell r="Q376">
            <v>681484.48</v>
          </cell>
          <cell r="R376">
            <v>642662.85</v>
          </cell>
          <cell r="S376">
            <v>667921.61</v>
          </cell>
          <cell r="T376">
            <v>741548.91</v>
          </cell>
          <cell r="U376">
            <v>757549.44</v>
          </cell>
          <cell r="V376">
            <v>596236.65</v>
          </cell>
          <cell r="W376">
            <v>596236.65</v>
          </cell>
          <cell r="X376">
            <v>596236.65</v>
          </cell>
          <cell r="Y376">
            <v>706629.54</v>
          </cell>
          <cell r="Z376">
            <v>627174.49</v>
          </cell>
          <cell r="AA376">
            <v>674793.07</v>
          </cell>
          <cell r="AB376">
            <v>0</v>
          </cell>
          <cell r="AC376">
            <v>3830.46</v>
          </cell>
          <cell r="AD376">
            <v>9907</v>
          </cell>
          <cell r="AE376">
            <v>7546</v>
          </cell>
          <cell r="AF376">
            <v>19420.72</v>
          </cell>
          <cell r="AG376">
            <v>56878.54</v>
          </cell>
          <cell r="AH376">
            <v>63389.760000000002</v>
          </cell>
          <cell r="AI376">
            <v>161866.74</v>
          </cell>
          <cell r="AJ376">
            <v>116184.43</v>
          </cell>
          <cell r="AK376">
            <v>123107.09</v>
          </cell>
          <cell r="AL376">
            <v>111758.22</v>
          </cell>
          <cell r="AM376">
            <v>174476</v>
          </cell>
          <cell r="AN376">
            <v>163227.73000000001</v>
          </cell>
          <cell r="AO376">
            <v>117930.32</v>
          </cell>
          <cell r="AP376">
            <v>169973.49</v>
          </cell>
          <cell r="AQ376">
            <v>175528.45</v>
          </cell>
          <cell r="AR376">
            <v>183321.8</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row>
        <row r="377">
          <cell r="I377">
            <v>414555.13</v>
          </cell>
          <cell r="J377">
            <v>378625.29</v>
          </cell>
          <cell r="K377">
            <v>440631.64</v>
          </cell>
          <cell r="L377">
            <v>397761.5</v>
          </cell>
          <cell r="M377">
            <v>320937.24</v>
          </cell>
          <cell r="N377">
            <v>362912.13</v>
          </cell>
          <cell r="O377">
            <v>431158.74</v>
          </cell>
          <cell r="P377">
            <v>463832.73</v>
          </cell>
          <cell r="Q377">
            <v>434476.62</v>
          </cell>
          <cell r="R377">
            <v>496707.36</v>
          </cell>
          <cell r="S377">
            <v>478554.75</v>
          </cell>
          <cell r="T377">
            <v>462519.53</v>
          </cell>
          <cell r="U377">
            <v>522318.83</v>
          </cell>
          <cell r="V377">
            <v>528860.56000000006</v>
          </cell>
          <cell r="W377">
            <v>528860.56000000006</v>
          </cell>
          <cell r="X377">
            <v>528860.56000000006</v>
          </cell>
          <cell r="Y377">
            <v>469778.08</v>
          </cell>
          <cell r="Z377">
            <v>539376.31000000006</v>
          </cell>
          <cell r="AA377">
            <v>539945.99</v>
          </cell>
          <cell r="AB377">
            <v>0</v>
          </cell>
          <cell r="AC377">
            <v>0</v>
          </cell>
          <cell r="AD377">
            <v>7990</v>
          </cell>
          <cell r="AE377">
            <v>6502</v>
          </cell>
          <cell r="AF377">
            <v>9033.11</v>
          </cell>
          <cell r="AG377">
            <v>0</v>
          </cell>
          <cell r="AH377">
            <v>56154.95</v>
          </cell>
          <cell r="AI377">
            <v>27816.21</v>
          </cell>
          <cell r="AJ377">
            <v>165909.57</v>
          </cell>
          <cell r="AK377">
            <v>139173.4</v>
          </cell>
          <cell r="AL377">
            <v>75910.850000000006</v>
          </cell>
          <cell r="AM377">
            <v>92666.31</v>
          </cell>
          <cell r="AN377">
            <v>125850.55</v>
          </cell>
          <cell r="AO377">
            <v>140928.74</v>
          </cell>
          <cell r="AP377">
            <v>110643.17</v>
          </cell>
          <cell r="AQ377">
            <v>181218.79</v>
          </cell>
          <cell r="AR377">
            <v>154389.13</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45.64</v>
          </cell>
          <cell r="BL377">
            <v>0</v>
          </cell>
          <cell r="BM377">
            <v>0</v>
          </cell>
          <cell r="BN377">
            <v>0</v>
          </cell>
          <cell r="BO377">
            <v>0</v>
          </cell>
          <cell r="BP377">
            <v>0</v>
          </cell>
          <cell r="BQ377">
            <v>0</v>
          </cell>
          <cell r="BR377">
            <v>0</v>
          </cell>
          <cell r="BS377">
            <v>0</v>
          </cell>
          <cell r="BT377">
            <v>0</v>
          </cell>
        </row>
        <row r="378">
          <cell r="I378">
            <v>373269.24</v>
          </cell>
          <cell r="J378">
            <v>325681.2</v>
          </cell>
          <cell r="K378">
            <v>319056.46000000002</v>
          </cell>
          <cell r="L378">
            <v>402318.95</v>
          </cell>
          <cell r="M378">
            <v>450921.59</v>
          </cell>
          <cell r="N378">
            <v>344144.24</v>
          </cell>
          <cell r="O378">
            <v>345220.05</v>
          </cell>
          <cell r="P378">
            <v>461883.7</v>
          </cell>
          <cell r="Q378">
            <v>580222.65</v>
          </cell>
          <cell r="R378">
            <v>521071.49</v>
          </cell>
          <cell r="S378">
            <v>474178.54</v>
          </cell>
          <cell r="T378">
            <v>479454.69</v>
          </cell>
          <cell r="U378">
            <v>416572.75</v>
          </cell>
          <cell r="V378">
            <v>440431.66</v>
          </cell>
          <cell r="W378">
            <v>440431.66</v>
          </cell>
          <cell r="X378">
            <v>440431.66</v>
          </cell>
          <cell r="Y378">
            <v>426823.53</v>
          </cell>
          <cell r="Z378">
            <v>414368.29</v>
          </cell>
          <cell r="AA378">
            <v>442996.19</v>
          </cell>
          <cell r="AB378">
            <v>6257.29</v>
          </cell>
          <cell r="AC378">
            <v>6289.24</v>
          </cell>
          <cell r="AD378">
            <v>11951</v>
          </cell>
          <cell r="AE378">
            <v>6099</v>
          </cell>
          <cell r="AF378">
            <v>5526.42</v>
          </cell>
          <cell r="AG378">
            <v>13165.46</v>
          </cell>
          <cell r="AH378">
            <v>6309.69</v>
          </cell>
          <cell r="AI378">
            <v>69066.22</v>
          </cell>
          <cell r="AJ378">
            <v>53091.97</v>
          </cell>
          <cell r="AK378">
            <v>130442.3</v>
          </cell>
          <cell r="AL378">
            <v>121844.21</v>
          </cell>
          <cell r="AM378">
            <v>60910.29</v>
          </cell>
          <cell r="AN378">
            <v>88325.21</v>
          </cell>
          <cell r="AO378">
            <v>100230.43</v>
          </cell>
          <cell r="AP378">
            <v>125032.53</v>
          </cell>
          <cell r="AQ378">
            <v>97995.82</v>
          </cell>
          <cell r="AR378">
            <v>150005.34</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row>
        <row r="379">
          <cell r="I379">
            <v>269754.75</v>
          </cell>
          <cell r="J379">
            <v>311206.90999999997</v>
          </cell>
          <cell r="K379">
            <v>313570.34999999998</v>
          </cell>
          <cell r="L379">
            <v>318939.90999999997</v>
          </cell>
          <cell r="M379">
            <v>317887.31</v>
          </cell>
          <cell r="N379">
            <v>380143.61</v>
          </cell>
          <cell r="O379">
            <v>266991.15000000002</v>
          </cell>
          <cell r="P379">
            <v>263953.52</v>
          </cell>
          <cell r="Q379">
            <v>277734.05</v>
          </cell>
          <cell r="R379">
            <v>402085.22</v>
          </cell>
          <cell r="S379">
            <v>445030.57</v>
          </cell>
          <cell r="T379">
            <v>392402.34</v>
          </cell>
          <cell r="U379">
            <v>423086.45</v>
          </cell>
          <cell r="V379">
            <v>338469.1</v>
          </cell>
          <cell r="W379">
            <v>352046.79</v>
          </cell>
          <cell r="X379">
            <v>449853.2</v>
          </cell>
          <cell r="Y379">
            <v>422334.43</v>
          </cell>
          <cell r="Z379">
            <v>386609.71</v>
          </cell>
          <cell r="AA379">
            <v>437780.58</v>
          </cell>
          <cell r="AB379">
            <v>0</v>
          </cell>
          <cell r="AC379">
            <v>0</v>
          </cell>
          <cell r="AD379" t="str">
            <v xml:space="preserve">                                         -  </v>
          </cell>
          <cell r="AE379">
            <v>6330</v>
          </cell>
          <cell r="AF379">
            <v>6887.79</v>
          </cell>
          <cell r="AG379">
            <v>13199.89</v>
          </cell>
          <cell r="AH379">
            <v>19375.560000000001</v>
          </cell>
          <cell r="AI379">
            <v>23575</v>
          </cell>
          <cell r="AJ379">
            <v>56471.86</v>
          </cell>
          <cell r="AK379">
            <v>77968.320000000007</v>
          </cell>
          <cell r="AL379">
            <v>158776.39000000001</v>
          </cell>
          <cell r="AM379">
            <v>165413.97</v>
          </cell>
          <cell r="AN379">
            <v>93641.78</v>
          </cell>
          <cell r="AO379">
            <v>97549.59</v>
          </cell>
          <cell r="AP379">
            <v>113398.67</v>
          </cell>
          <cell r="AQ379">
            <v>102495.36</v>
          </cell>
          <cell r="AR379">
            <v>83336.66</v>
          </cell>
          <cell r="AS379">
            <v>0</v>
          </cell>
          <cell r="AT379">
            <v>0</v>
          </cell>
          <cell r="AU379">
            <v>0</v>
          </cell>
          <cell r="AV379">
            <v>0</v>
          </cell>
          <cell r="AW379">
            <v>0</v>
          </cell>
          <cell r="AX379">
            <v>0</v>
          </cell>
          <cell r="AY379">
            <v>0</v>
          </cell>
          <cell r="AZ379">
            <v>0</v>
          </cell>
          <cell r="BA379">
            <v>0</v>
          </cell>
          <cell r="BB379">
            <v>8183.67</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row>
        <row r="380">
          <cell r="I380">
            <v>413481.15</v>
          </cell>
          <cell r="J380">
            <v>208291.67</v>
          </cell>
          <cell r="K380">
            <v>256008.84</v>
          </cell>
          <cell r="L380">
            <v>222252.58</v>
          </cell>
          <cell r="M380">
            <v>225016.51</v>
          </cell>
          <cell r="N380">
            <v>251116.18</v>
          </cell>
          <cell r="O380">
            <v>285994.99</v>
          </cell>
          <cell r="P380">
            <v>173983.6</v>
          </cell>
          <cell r="Q380">
            <v>225776.42</v>
          </cell>
          <cell r="R380">
            <v>266084.23</v>
          </cell>
          <cell r="S380">
            <v>356410.54</v>
          </cell>
          <cell r="T380">
            <v>319961.3</v>
          </cell>
          <cell r="U380">
            <v>324565.46000000002</v>
          </cell>
          <cell r="V380">
            <v>359550.17</v>
          </cell>
          <cell r="W380">
            <v>350525.19</v>
          </cell>
          <cell r="X380">
            <v>355848.26</v>
          </cell>
          <cell r="Y380">
            <v>358328.66</v>
          </cell>
          <cell r="Z380">
            <v>340034.7</v>
          </cell>
          <cell r="AA380">
            <v>296151.53000000003</v>
          </cell>
          <cell r="AB380">
            <v>982.48</v>
          </cell>
          <cell r="AC380">
            <v>0</v>
          </cell>
          <cell r="AD380" t="str">
            <v xml:space="preserve">                                         -  </v>
          </cell>
          <cell r="AE380" t="str">
            <v xml:space="preserve">                                         -  </v>
          </cell>
          <cell r="AF380">
            <v>0</v>
          </cell>
          <cell r="AG380">
            <v>0</v>
          </cell>
          <cell r="AH380">
            <v>0</v>
          </cell>
          <cell r="AI380">
            <v>3340.42</v>
          </cell>
          <cell r="AJ380">
            <v>3370.8</v>
          </cell>
          <cell r="AK380">
            <v>15501.33</v>
          </cell>
          <cell r="AL380">
            <v>26888.34</v>
          </cell>
          <cell r="AM380">
            <v>90835.34</v>
          </cell>
          <cell r="AN380">
            <v>142916.85999999999</v>
          </cell>
          <cell r="AO380">
            <v>65750.3</v>
          </cell>
          <cell r="AP380">
            <v>71108.05</v>
          </cell>
          <cell r="AQ380">
            <v>80169.66</v>
          </cell>
          <cell r="AR380">
            <v>49730.07</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row>
        <row r="381">
          <cell r="I381">
            <v>2388924.5499999998</v>
          </cell>
          <cell r="J381">
            <v>2609292.06</v>
          </cell>
          <cell r="K381">
            <v>2605247.98</v>
          </cell>
          <cell r="L381">
            <v>2413481.2200000002</v>
          </cell>
          <cell r="M381">
            <v>2414033.2799999998</v>
          </cell>
          <cell r="N381">
            <v>2517372.5499999998</v>
          </cell>
          <cell r="O381">
            <v>2512910.14</v>
          </cell>
          <cell r="P381">
            <v>2685482.88</v>
          </cell>
          <cell r="Q381">
            <v>2600673.86</v>
          </cell>
          <cell r="R381">
            <v>2594474.83</v>
          </cell>
          <cell r="S381">
            <v>2611681.19</v>
          </cell>
          <cell r="T381">
            <v>2778090.24</v>
          </cell>
          <cell r="U381">
            <v>2868109.7</v>
          </cell>
          <cell r="V381">
            <v>3028573.31</v>
          </cell>
          <cell r="W381">
            <v>3079772.72</v>
          </cell>
          <cell r="X381">
            <v>3232594.37</v>
          </cell>
          <cell r="Y381">
            <v>3240807.5</v>
          </cell>
          <cell r="Z381">
            <v>3255918.87</v>
          </cell>
          <cell r="AA381">
            <v>3209934.34</v>
          </cell>
          <cell r="AB381">
            <v>3358.5</v>
          </cell>
          <cell r="AC381">
            <v>27671.58</v>
          </cell>
          <cell r="AD381">
            <v>27645</v>
          </cell>
          <cell r="AE381">
            <v>53072</v>
          </cell>
          <cell r="AF381">
            <v>64487.81</v>
          </cell>
          <cell r="AG381">
            <v>69922.710000000006</v>
          </cell>
          <cell r="AH381">
            <v>61828.959999999999</v>
          </cell>
          <cell r="AI381">
            <v>56347.97</v>
          </cell>
          <cell r="AJ381">
            <v>58071.05</v>
          </cell>
          <cell r="AK381">
            <v>70972.600000000006</v>
          </cell>
          <cell r="AL381">
            <v>109367.29</v>
          </cell>
          <cell r="AM381">
            <v>121463.48</v>
          </cell>
          <cell r="AN381">
            <v>214507.54</v>
          </cell>
          <cell r="AO381">
            <v>312239.01</v>
          </cell>
          <cell r="AP381">
            <v>404028.88</v>
          </cell>
          <cell r="AQ381">
            <v>406572.15</v>
          </cell>
          <cell r="AR381">
            <v>459824.35</v>
          </cell>
          <cell r="AS381">
            <v>53555.35</v>
          </cell>
          <cell r="AT381">
            <v>46388.93</v>
          </cell>
          <cell r="AU381">
            <v>339.52</v>
          </cell>
          <cell r="AV381">
            <v>971.03</v>
          </cell>
          <cell r="AW381">
            <v>1053.3699999999999</v>
          </cell>
          <cell r="AX381">
            <v>2076.52</v>
          </cell>
          <cell r="AY381">
            <v>0</v>
          </cell>
          <cell r="AZ381">
            <v>0</v>
          </cell>
          <cell r="BA381">
            <v>0</v>
          </cell>
          <cell r="BB381">
            <v>59.67</v>
          </cell>
          <cell r="BC381">
            <v>819.33</v>
          </cell>
          <cell r="BD381">
            <v>1299.67</v>
          </cell>
          <cell r="BE381">
            <v>0</v>
          </cell>
          <cell r="BF381">
            <v>0</v>
          </cell>
          <cell r="BG381">
            <v>0</v>
          </cell>
          <cell r="BH381">
            <v>0</v>
          </cell>
          <cell r="BI381">
            <v>0</v>
          </cell>
          <cell r="BJ381">
            <v>135.43</v>
          </cell>
          <cell r="BK381">
            <v>0</v>
          </cell>
          <cell r="BL381">
            <v>0</v>
          </cell>
          <cell r="BM381">
            <v>0</v>
          </cell>
          <cell r="BN381">
            <v>0</v>
          </cell>
          <cell r="BO381">
            <v>0</v>
          </cell>
          <cell r="BP381">
            <v>0</v>
          </cell>
          <cell r="BQ381">
            <v>51413.35</v>
          </cell>
          <cell r="BR381">
            <v>560.55999999999995</v>
          </cell>
          <cell r="BS381">
            <v>0</v>
          </cell>
          <cell r="BT381">
            <v>0</v>
          </cell>
        </row>
        <row r="382">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row>
        <row r="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v>832663.69</v>
          </cell>
          <cell r="BD383">
            <v>799530.51000000013</v>
          </cell>
          <cell r="BE383">
            <v>416725.68999999994</v>
          </cell>
          <cell r="BF383">
            <v>396868.19999999995</v>
          </cell>
          <cell r="BG383">
            <v>445719.48000000004</v>
          </cell>
          <cell r="BH383">
            <v>274771.25</v>
          </cell>
          <cell r="BI383">
            <v>325491.38999999996</v>
          </cell>
          <cell r="BJ383">
            <v>347377.48000000004</v>
          </cell>
          <cell r="BK383">
            <v>337247.54000000004</v>
          </cell>
          <cell r="BL383">
            <v>319838.85000000003</v>
          </cell>
          <cell r="BM383">
            <v>316956.11</v>
          </cell>
          <cell r="BN383">
            <v>295390.66000000003</v>
          </cell>
          <cell r="BO383">
            <v>274168.49</v>
          </cell>
          <cell r="BP383">
            <v>315755.48000000004</v>
          </cell>
          <cell r="BQ383">
            <v>339811.88999999996</v>
          </cell>
          <cell r="BR383">
            <v>259471.71999999997</v>
          </cell>
          <cell r="BS383">
            <v>284483.86000000004</v>
          </cell>
          <cell r="BT383">
            <v>260169.59999999998</v>
          </cell>
        </row>
        <row r="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row>
        <row r="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row>
        <row r="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mapped to the investor report</v>
          </cell>
          <cell r="BD387" t="str">
            <v>mapped to the investor report</v>
          </cell>
          <cell r="BE387" t="str">
            <v>mapped to the investor report</v>
          </cell>
          <cell r="BF387" t="str">
            <v>mapped to the investor report</v>
          </cell>
          <cell r="BG387" t="str">
            <v>mapped to the investor report</v>
          </cell>
          <cell r="BH387" t="str">
            <v>mapped to the investor report</v>
          </cell>
          <cell r="BI387" t="str">
            <v>mapped to the investor report</v>
          </cell>
          <cell r="BJ387" t="str">
            <v>mapped to the investor report</v>
          </cell>
          <cell r="BK387" t="str">
            <v>mapped to the investor report</v>
          </cell>
          <cell r="BL387" t="str">
            <v>mapped to the investor report</v>
          </cell>
          <cell r="BM387" t="str">
            <v>mapped to the investor report</v>
          </cell>
          <cell r="BN387" t="str">
            <v>mapped to the investor report</v>
          </cell>
          <cell r="BO387" t="str">
            <v>mapped to the investor report</v>
          </cell>
          <cell r="BP387" t="str">
            <v>mapped to the investor report</v>
          </cell>
          <cell r="BQ387" t="str">
            <v>mapped to the investor report</v>
          </cell>
          <cell r="BR387" t="str">
            <v>mapped to the investor report</v>
          </cell>
          <cell r="BS387" t="str">
            <v>mapped to the investor report</v>
          </cell>
          <cell r="BT387" t="str">
            <v>mapped to the investor report</v>
          </cell>
        </row>
        <row r="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row>
        <row r="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row>
        <row r="390">
          <cell r="C390" t="str">
            <v>Capitalisation cases (in month)</v>
          </cell>
          <cell r="E390">
            <v>1</v>
          </cell>
          <cell r="F390">
            <v>14</v>
          </cell>
          <cell r="G390">
            <v>13</v>
          </cell>
          <cell r="H390">
            <v>6</v>
          </cell>
          <cell r="I390">
            <v>3</v>
          </cell>
          <cell r="J390">
            <v>9</v>
          </cell>
          <cell r="K390">
            <v>7</v>
          </cell>
          <cell r="L390">
            <v>5</v>
          </cell>
          <cell r="M390">
            <v>7</v>
          </cell>
          <cell r="N390">
            <v>6</v>
          </cell>
          <cell r="O390">
            <v>6</v>
          </cell>
          <cell r="P390">
            <v>12</v>
          </cell>
          <cell r="Q390">
            <v>7</v>
          </cell>
          <cell r="R390">
            <v>2</v>
          </cell>
          <cell r="S390">
            <v>2</v>
          </cell>
          <cell r="T390">
            <v>3</v>
          </cell>
          <cell r="U390">
            <v>2</v>
          </cell>
          <cell r="V390">
            <v>12</v>
          </cell>
          <cell r="W390">
            <v>12</v>
          </cell>
          <cell r="X390">
            <v>12</v>
          </cell>
          <cell r="Y390">
            <v>9</v>
          </cell>
          <cell r="Z390">
            <v>14</v>
          </cell>
          <cell r="AA390">
            <v>15</v>
          </cell>
          <cell r="AB390">
            <v>30</v>
          </cell>
          <cell r="AC390">
            <v>11</v>
          </cell>
          <cell r="AD390">
            <v>13</v>
          </cell>
          <cell r="AE390">
            <v>5</v>
          </cell>
          <cell r="AF390">
            <v>4</v>
          </cell>
          <cell r="AG390">
            <v>5</v>
          </cell>
          <cell r="AH390">
            <v>3</v>
          </cell>
          <cell r="AI390">
            <v>4</v>
          </cell>
          <cell r="AJ390">
            <v>6</v>
          </cell>
          <cell r="AK390">
            <v>6</v>
          </cell>
          <cell r="AL390">
            <v>6</v>
          </cell>
          <cell r="AM390">
            <v>6</v>
          </cell>
          <cell r="AN390">
            <v>6</v>
          </cell>
          <cell r="AO390">
            <v>6</v>
          </cell>
          <cell r="AP390">
            <v>9</v>
          </cell>
          <cell r="AQ390">
            <v>8</v>
          </cell>
          <cell r="AR390">
            <v>4</v>
          </cell>
          <cell r="AS390">
            <v>7</v>
          </cell>
          <cell r="AT390">
            <v>3</v>
          </cell>
          <cell r="AU390">
            <v>1</v>
          </cell>
          <cell r="AV390">
            <v>1</v>
          </cell>
          <cell r="AW390">
            <v>1</v>
          </cell>
          <cell r="AX390">
            <v>2</v>
          </cell>
          <cell r="AY390">
            <v>3</v>
          </cell>
          <cell r="AZ390">
            <v>1</v>
          </cell>
          <cell r="BA390">
            <v>1</v>
          </cell>
          <cell r="BB390">
            <v>0</v>
          </cell>
          <cell r="BC390"/>
          <cell r="BD390"/>
          <cell r="BE390">
            <v>1</v>
          </cell>
          <cell r="BF390">
            <v>2</v>
          </cell>
          <cell r="BG390">
            <v>2</v>
          </cell>
          <cell r="BH390">
            <v>1</v>
          </cell>
          <cell r="BI390">
            <v>3</v>
          </cell>
          <cell r="BJ390">
            <v>1</v>
          </cell>
          <cell r="BK390">
            <v>1</v>
          </cell>
          <cell r="BL390">
            <v>1</v>
          </cell>
          <cell r="BM390">
            <v>0</v>
          </cell>
          <cell r="BN390">
            <v>1</v>
          </cell>
          <cell r="BO390">
            <v>2</v>
          </cell>
          <cell r="BP390">
            <v>2</v>
          </cell>
          <cell r="BQ390">
            <v>2</v>
          </cell>
          <cell r="BR390">
            <v>1</v>
          </cell>
          <cell r="BS390">
            <v>1</v>
          </cell>
          <cell r="BT390">
            <v>4</v>
          </cell>
        </row>
        <row r="391">
          <cell r="C391" t="str">
            <v>Current Balance</v>
          </cell>
          <cell r="E391">
            <v>51427.880000000005</v>
          </cell>
          <cell r="F391">
            <v>1207456.67</v>
          </cell>
          <cell r="G391">
            <v>1968321.06</v>
          </cell>
          <cell r="H391">
            <v>795648.02</v>
          </cell>
          <cell r="I391">
            <v>294038.59000000003</v>
          </cell>
          <cell r="J391">
            <v>1029532.97</v>
          </cell>
          <cell r="K391">
            <v>733299.65</v>
          </cell>
          <cell r="L391">
            <v>520323.93</v>
          </cell>
          <cell r="M391">
            <v>833068.58</v>
          </cell>
          <cell r="N391">
            <v>798405.6</v>
          </cell>
          <cell r="O391">
            <v>532705.88</v>
          </cell>
          <cell r="P391">
            <v>415073.5</v>
          </cell>
          <cell r="Q391">
            <v>741733.66</v>
          </cell>
          <cell r="R391">
            <v>50050.96</v>
          </cell>
          <cell r="S391">
            <v>110582.96</v>
          </cell>
          <cell r="T391">
            <v>935544.06</v>
          </cell>
          <cell r="U391">
            <v>84063.59</v>
          </cell>
          <cell r="V391">
            <v>1036149.31</v>
          </cell>
          <cell r="W391">
            <v>1036149.31</v>
          </cell>
          <cell r="X391">
            <v>1352757.36</v>
          </cell>
          <cell r="Y391">
            <v>748405.29</v>
          </cell>
          <cell r="Z391">
            <v>1412497.5</v>
          </cell>
          <cell r="AA391">
            <v>1625131.33</v>
          </cell>
          <cell r="AB391">
            <v>3025582.4</v>
          </cell>
          <cell r="AC391">
            <v>2010530.85</v>
          </cell>
          <cell r="AD391">
            <v>1438762.44</v>
          </cell>
          <cell r="AE391">
            <v>664203.30000000005</v>
          </cell>
          <cell r="AF391">
            <v>374993</v>
          </cell>
          <cell r="AG391">
            <v>556983.55000000005</v>
          </cell>
          <cell r="AH391">
            <v>297269.43000000005</v>
          </cell>
          <cell r="AI391">
            <v>349099.32000000007</v>
          </cell>
          <cell r="AJ391">
            <v>869509.62</v>
          </cell>
          <cell r="AK391">
            <v>587518.15</v>
          </cell>
          <cell r="AL391">
            <v>435466.19000000006</v>
          </cell>
          <cell r="AM391">
            <v>673885.47000000009</v>
          </cell>
          <cell r="AN391">
            <v>891243.41000000015</v>
          </cell>
          <cell r="AO391">
            <v>806068.65999999992</v>
          </cell>
          <cell r="AP391">
            <v>1462176.6900000002</v>
          </cell>
          <cell r="AQ391">
            <v>727140.26</v>
          </cell>
          <cell r="AR391">
            <v>455237.92000000004</v>
          </cell>
          <cell r="AS391">
            <v>995869.77</v>
          </cell>
          <cell r="AT391">
            <v>385782.77</v>
          </cell>
          <cell r="AU391">
            <v>111007.43000000001</v>
          </cell>
          <cell r="AV391">
            <v>68790.52</v>
          </cell>
          <cell r="AW391">
            <v>4937.6400000000003</v>
          </cell>
          <cell r="AX391">
            <v>216041.3</v>
          </cell>
          <cell r="AY391">
            <v>457941.85</v>
          </cell>
          <cell r="AZ391">
            <v>4549.7300000000005</v>
          </cell>
          <cell r="BA391">
            <v>133017.87</v>
          </cell>
          <cell r="BB391">
            <v>0</v>
          </cell>
          <cell r="BC391"/>
          <cell r="BD391"/>
          <cell r="BE391">
            <v>69809</v>
          </cell>
          <cell r="BF391">
            <v>143738.72000000003</v>
          </cell>
          <cell r="BG391">
            <v>69400.960000000006</v>
          </cell>
          <cell r="BH391">
            <v>106158.08</v>
          </cell>
          <cell r="BI391">
            <v>245295.45</v>
          </cell>
          <cell r="BJ391">
            <v>106290.36</v>
          </cell>
          <cell r="BK391">
            <v>106290.36</v>
          </cell>
          <cell r="BL391">
            <v>119326.62</v>
          </cell>
          <cell r="BM391">
            <v>0</v>
          </cell>
          <cell r="BN391">
            <v>136753.62</v>
          </cell>
          <cell r="BO391">
            <v>305284.04000000004</v>
          </cell>
          <cell r="BP391">
            <v>454465.54000000004</v>
          </cell>
          <cell r="BQ391">
            <v>454465.54000000004</v>
          </cell>
          <cell r="BR391">
            <v>164729.18</v>
          </cell>
          <cell r="BS391">
            <v>164732.17000000001</v>
          </cell>
          <cell r="BT391">
            <v>491270.11</v>
          </cell>
        </row>
        <row r="392">
          <cell r="C392" t="str">
            <v>Capitalised Amount</v>
          </cell>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v>494</v>
          </cell>
          <cell r="BF392">
            <v>1551.23</v>
          </cell>
          <cell r="BG392">
            <v>849.58</v>
          </cell>
          <cell r="BH392">
            <v>3544.79</v>
          </cell>
          <cell r="BI392">
            <v>6150.77</v>
          </cell>
          <cell r="BJ392">
            <v>5328.11</v>
          </cell>
          <cell r="BK392">
            <v>5328.11</v>
          </cell>
          <cell r="BL392">
            <v>444.28</v>
          </cell>
          <cell r="BM392">
            <v>0</v>
          </cell>
          <cell r="BN392">
            <v>356.85</v>
          </cell>
          <cell r="BO392">
            <v>2082.8199999999997</v>
          </cell>
          <cell r="BP392">
            <v>3118.29</v>
          </cell>
          <cell r="BQ392">
            <v>3118.29</v>
          </cell>
          <cell r="BR392">
            <v>2697.75</v>
          </cell>
          <cell r="BS392">
            <v>5929.5300000000007</v>
          </cell>
          <cell r="BT392">
            <v>4975.71</v>
          </cell>
        </row>
        <row r="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row>
        <row r="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row>
        <row r="395">
          <cell r="C395" t="str">
            <v>Capitalisation cases (in month)</v>
          </cell>
          <cell r="E395">
            <v>51427.880000000005</v>
          </cell>
          <cell r="F395">
            <v>1207456.67</v>
          </cell>
          <cell r="G395">
            <v>1968321.06</v>
          </cell>
          <cell r="H395">
            <v>795648.02</v>
          </cell>
          <cell r="I395">
            <v>294038.59000000003</v>
          </cell>
          <cell r="J395">
            <v>1029532.97</v>
          </cell>
          <cell r="K395">
            <v>733299.65</v>
          </cell>
          <cell r="L395">
            <v>520323.93</v>
          </cell>
          <cell r="M395">
            <v>833068.58</v>
          </cell>
          <cell r="N395">
            <v>798405.6</v>
          </cell>
          <cell r="O395">
            <v>532705.88</v>
          </cell>
          <cell r="P395">
            <v>415073.5</v>
          </cell>
          <cell r="Q395">
            <v>741733.66</v>
          </cell>
          <cell r="R395">
            <v>50050.96</v>
          </cell>
          <cell r="S395">
            <v>110582.96</v>
          </cell>
          <cell r="T395">
            <v>935544.06</v>
          </cell>
          <cell r="U395">
            <v>84063.59</v>
          </cell>
          <cell r="V395">
            <v>1036149.31</v>
          </cell>
          <cell r="W395">
            <v>1036149.31</v>
          </cell>
          <cell r="X395">
            <v>1352757.36</v>
          </cell>
          <cell r="Y395">
            <v>748405.29</v>
          </cell>
          <cell r="Z395">
            <v>1412497.5</v>
          </cell>
          <cell r="AA395">
            <v>1625131.33</v>
          </cell>
          <cell r="AB395">
            <v>3025582.4</v>
          </cell>
          <cell r="AC395">
            <v>2010530.85</v>
          </cell>
          <cell r="AD395">
            <v>1438762.44</v>
          </cell>
          <cell r="AE395">
            <v>664203.30000000005</v>
          </cell>
          <cell r="AF395">
            <v>374993</v>
          </cell>
          <cell r="AG395">
            <v>556983.55000000005</v>
          </cell>
          <cell r="AH395">
            <v>297269.43000000005</v>
          </cell>
          <cell r="AI395">
            <v>349099.32000000007</v>
          </cell>
          <cell r="AJ395">
            <v>869509.62</v>
          </cell>
          <cell r="AK395">
            <v>587518.15</v>
          </cell>
          <cell r="AL395">
            <v>435466.19000000006</v>
          </cell>
          <cell r="AM395">
            <v>673885.47000000009</v>
          </cell>
          <cell r="AN395">
            <v>891243.41000000015</v>
          </cell>
          <cell r="AO395">
            <v>806068.65999999992</v>
          </cell>
          <cell r="AP395">
            <v>1462176.6900000002</v>
          </cell>
          <cell r="AQ395">
            <v>727140.26</v>
          </cell>
          <cell r="AR395">
            <v>455237.92000000004</v>
          </cell>
          <cell r="AS395">
            <v>995869.77</v>
          </cell>
          <cell r="AT395">
            <v>385782.77</v>
          </cell>
          <cell r="AU395">
            <v>111007.43000000001</v>
          </cell>
          <cell r="AV395">
            <v>68790.52</v>
          </cell>
          <cell r="AW395">
            <v>4937.6400000000003</v>
          </cell>
          <cell r="AX395">
            <v>216041.3</v>
          </cell>
          <cell r="AY395">
            <v>457941.85</v>
          </cell>
          <cell r="AZ395">
            <v>4549.7300000000005</v>
          </cell>
          <cell r="BA395">
            <v>133017.87</v>
          </cell>
          <cell r="BB395">
            <v>0</v>
          </cell>
          <cell r="BC395"/>
          <cell r="BD395"/>
          <cell r="BE395">
            <v>1292</v>
          </cell>
          <cell r="BF395">
            <v>1275</v>
          </cell>
          <cell r="BG395">
            <v>1258</v>
          </cell>
          <cell r="BH395">
            <v>1232</v>
          </cell>
          <cell r="BI395">
            <v>1233</v>
          </cell>
          <cell r="BJ395">
            <v>1186</v>
          </cell>
          <cell r="BK395">
            <v>1186</v>
          </cell>
          <cell r="BL395">
            <v>1149</v>
          </cell>
          <cell r="BM395">
            <v>1129</v>
          </cell>
          <cell r="BN395">
            <v>1107</v>
          </cell>
          <cell r="BO395">
            <v>1094</v>
          </cell>
          <cell r="BP395">
            <v>1065</v>
          </cell>
          <cell r="BQ395">
            <v>1065</v>
          </cell>
          <cell r="BR395">
            <v>1040</v>
          </cell>
          <cell r="BS395">
            <v>977</v>
          </cell>
          <cell r="BT395">
            <v>959</v>
          </cell>
        </row>
        <row r="396">
          <cell r="C396" t="str">
            <v>Current Balance</v>
          </cell>
          <cell r="E396">
            <v>1685899.9060000016</v>
          </cell>
          <cell r="F396">
            <v>259084845.73000011</v>
          </cell>
          <cell r="G396">
            <v>292986097.17000002</v>
          </cell>
          <cell r="H396">
            <v>268672936.79000014</v>
          </cell>
          <cell r="I396">
            <v>267107256.30000001</v>
          </cell>
          <cell r="J396">
            <v>266661947.90000001</v>
          </cell>
          <cell r="K396">
            <v>265970296.71000025</v>
          </cell>
          <cell r="L396">
            <v>263360607.58000049</v>
          </cell>
          <cell r="M396">
            <v>262288301.94</v>
          </cell>
          <cell r="N396">
            <v>266753433.59999999</v>
          </cell>
          <cell r="O396">
            <v>265489634.18000001</v>
          </cell>
          <cell r="P396">
            <v>265168435</v>
          </cell>
          <cell r="Q396">
            <v>264142377.66</v>
          </cell>
          <cell r="R396">
            <v>261953228.69</v>
          </cell>
          <cell r="S396">
            <v>260824593.45999956</v>
          </cell>
          <cell r="T396">
            <v>266489063.41</v>
          </cell>
          <cell r="U396">
            <v>273449323.77999991</v>
          </cell>
          <cell r="V396">
            <v>267933319.79999962</v>
          </cell>
          <cell r="W396">
            <v>267933319.79999962</v>
          </cell>
          <cell r="X396">
            <v>267066320.23999932</v>
          </cell>
          <cell r="Y396">
            <v>264483444.84000018</v>
          </cell>
          <cell r="Z396">
            <v>262496386.40999919</v>
          </cell>
          <cell r="AA396">
            <v>261558105.85999963</v>
          </cell>
          <cell r="AB396">
            <v>260218932.37999985</v>
          </cell>
          <cell r="AC396">
            <v>210582127.97</v>
          </cell>
          <cell r="AD396">
            <v>210779453.01999989</v>
          </cell>
          <cell r="AE396">
            <v>209274068.59999999</v>
          </cell>
          <cell r="AF396">
            <v>207621834</v>
          </cell>
          <cell r="AG396">
            <v>206522623.34999985</v>
          </cell>
          <cell r="AH396">
            <v>205058699.6000002</v>
          </cell>
          <cell r="AI396">
            <v>201853952.41999978</v>
          </cell>
          <cell r="AJ396">
            <v>200811077.58999982</v>
          </cell>
          <cell r="AK396">
            <v>198914558.56000018</v>
          </cell>
          <cell r="AL396">
            <v>196941167.6600005</v>
          </cell>
          <cell r="AM396">
            <v>195217034.05000049</v>
          </cell>
          <cell r="AN396">
            <v>194049380.26999998</v>
          </cell>
          <cell r="AO396">
            <v>192106483.87</v>
          </cell>
          <cell r="AP396">
            <v>189664132.32000011</v>
          </cell>
          <cell r="AQ396">
            <v>187322629.63</v>
          </cell>
          <cell r="AR396">
            <v>185208015.84999993</v>
          </cell>
          <cell r="AS396">
            <v>182369767.79999983</v>
          </cell>
          <cell r="AT396">
            <v>165369200.37000003</v>
          </cell>
          <cell r="AU396">
            <v>160998169.11999986</v>
          </cell>
          <cell r="AV396">
            <v>158239044.48999986</v>
          </cell>
          <cell r="AW396">
            <v>154002874.3900001</v>
          </cell>
          <cell r="AX396">
            <v>150499743.67000008</v>
          </cell>
          <cell r="AY396">
            <v>147873269.14000013</v>
          </cell>
          <cell r="AZ396">
            <v>144988857.95000005</v>
          </cell>
          <cell r="BA396">
            <v>141316958.32000005</v>
          </cell>
          <cell r="BB396">
            <v>137810263.99000022</v>
          </cell>
          <cell r="BC396"/>
          <cell r="BD396"/>
          <cell r="BE396">
            <v>124914478</v>
          </cell>
          <cell r="BF396">
            <v>122518967.84</v>
          </cell>
          <cell r="BG396">
            <v>120313928.98999989</v>
          </cell>
          <cell r="BH396">
            <v>117724008.62</v>
          </cell>
          <cell r="BI396">
            <v>117827695.38999999</v>
          </cell>
          <cell r="BJ396">
            <v>112729880.34999999</v>
          </cell>
          <cell r="BK396">
            <v>112729880.34999999</v>
          </cell>
          <cell r="BL396">
            <v>108224104.55999988</v>
          </cell>
          <cell r="BM396">
            <v>105635758.83000007</v>
          </cell>
          <cell r="BN396">
            <v>103421492.19000009</v>
          </cell>
          <cell r="BO396">
            <v>102239605.79999977</v>
          </cell>
          <cell r="BP396">
            <v>99475241.420000046</v>
          </cell>
          <cell r="BQ396">
            <v>99475241.420000046</v>
          </cell>
          <cell r="BR396">
            <v>95996078.280000016</v>
          </cell>
          <cell r="BS396">
            <v>89649973.319999918</v>
          </cell>
          <cell r="BT396">
            <v>86955510.929999933</v>
          </cell>
        </row>
        <row r="397">
          <cell r="C397" t="str">
            <v>Capitalised Amount</v>
          </cell>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v>1662597</v>
          </cell>
          <cell r="BF397">
            <v>1639548.7560000028</v>
          </cell>
          <cell r="BG397">
            <v>1623837.3660000013</v>
          </cell>
          <cell r="BH397">
            <v>1592649.4060000011</v>
          </cell>
          <cell r="BI397">
            <v>1594734.7860000019</v>
          </cell>
          <cell r="BJ397">
            <v>1547533.7960000033</v>
          </cell>
          <cell r="BK397">
            <v>1547533.7960000033</v>
          </cell>
          <cell r="BL397">
            <v>1473569.670000003</v>
          </cell>
          <cell r="BM397">
            <v>1450666.4500000016</v>
          </cell>
          <cell r="BN397">
            <v>1421265.670000002</v>
          </cell>
          <cell r="BO397">
            <v>1410452.4400000011</v>
          </cell>
          <cell r="BP397">
            <v>1381640.9300000018</v>
          </cell>
          <cell r="BQ397">
            <v>1381640.9300000018</v>
          </cell>
          <cell r="BR397">
            <v>1334708.5400000003</v>
          </cell>
          <cell r="BS397">
            <v>1232731.8499999996</v>
          </cell>
          <cell r="BT397">
            <v>1208517.0199999996</v>
          </cell>
        </row>
        <row r="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row>
        <row r="403">
          <cell r="C403" t="str">
            <v>Number</v>
          </cell>
          <cell r="E403">
            <v>1932</v>
          </cell>
          <cell r="F403">
            <v>1950</v>
          </cell>
          <cell r="G403">
            <v>1960</v>
          </cell>
          <cell r="H403">
            <v>1975</v>
          </cell>
          <cell r="I403">
            <v>1987</v>
          </cell>
          <cell r="J403">
            <v>1999</v>
          </cell>
          <cell r="K403">
            <v>2009</v>
          </cell>
          <cell r="L403">
            <v>2013</v>
          </cell>
          <cell r="M403">
            <v>2037</v>
          </cell>
          <cell r="N403">
            <v>2052</v>
          </cell>
          <cell r="O403">
            <v>2063</v>
          </cell>
          <cell r="P403">
            <v>2076</v>
          </cell>
          <cell r="Q403">
            <v>2092</v>
          </cell>
          <cell r="R403">
            <v>2110</v>
          </cell>
          <cell r="S403">
            <v>2118</v>
          </cell>
          <cell r="T403">
            <v>2129</v>
          </cell>
          <cell r="U403">
            <v>2148</v>
          </cell>
          <cell r="V403">
            <v>2148</v>
          </cell>
          <cell r="W403">
            <v>2161</v>
          </cell>
          <cell r="X403">
            <v>2172</v>
          </cell>
          <cell r="Y403">
            <v>2187</v>
          </cell>
          <cell r="Z403">
            <v>2199</v>
          </cell>
          <cell r="AA403">
            <v>2208</v>
          </cell>
          <cell r="AB403">
            <v>2217</v>
          </cell>
          <cell r="AC403">
            <v>2223</v>
          </cell>
          <cell r="AD403">
            <v>2223</v>
          </cell>
          <cell r="AE403">
            <v>2223</v>
          </cell>
          <cell r="AF403">
            <v>2223</v>
          </cell>
          <cell r="AG403">
            <v>2223</v>
          </cell>
          <cell r="AH403">
            <v>2223</v>
          </cell>
          <cell r="AI403">
            <v>2223</v>
          </cell>
          <cell r="AJ403">
            <v>2224</v>
          </cell>
          <cell r="AK403">
            <v>2225</v>
          </cell>
          <cell r="AL403">
            <v>2225</v>
          </cell>
          <cell r="AM403">
            <v>2225</v>
          </cell>
          <cell r="AN403">
            <v>2225</v>
          </cell>
          <cell r="AO403">
            <v>2225</v>
          </cell>
          <cell r="AP403">
            <v>2226</v>
          </cell>
          <cell r="AQ403">
            <v>2231</v>
          </cell>
          <cell r="AR403">
            <v>2233</v>
          </cell>
          <cell r="AS403">
            <v>2233</v>
          </cell>
          <cell r="AT403">
            <v>2234</v>
          </cell>
          <cell r="AU403">
            <v>2234</v>
          </cell>
          <cell r="AV403">
            <v>2234</v>
          </cell>
          <cell r="AW403">
            <v>2234</v>
          </cell>
          <cell r="AX403">
            <v>2234</v>
          </cell>
          <cell r="AY403">
            <v>2234</v>
          </cell>
          <cell r="AZ403">
            <v>2234</v>
          </cell>
          <cell r="BA403">
            <v>2234</v>
          </cell>
          <cell r="BB403">
            <v>2234</v>
          </cell>
          <cell r="BC403">
            <v>2234</v>
          </cell>
          <cell r="BD403">
            <v>2234</v>
          </cell>
          <cell r="BE403">
            <v>2234</v>
          </cell>
          <cell r="BF403">
            <v>2234</v>
          </cell>
          <cell r="BG403">
            <v>2234</v>
          </cell>
          <cell r="BH403">
            <v>2234</v>
          </cell>
          <cell r="BI403">
            <v>2234</v>
          </cell>
          <cell r="BJ403">
            <v>2234</v>
          </cell>
          <cell r="BK403">
            <v>2234</v>
          </cell>
          <cell r="BL403">
            <v>2234</v>
          </cell>
          <cell r="BM403">
            <v>2234</v>
          </cell>
          <cell r="BN403">
            <v>2234</v>
          </cell>
          <cell r="BO403">
            <v>2234</v>
          </cell>
          <cell r="BP403">
            <v>2234</v>
          </cell>
          <cell r="BQ403">
            <v>2234</v>
          </cell>
          <cell r="BR403">
            <v>2234</v>
          </cell>
          <cell r="BS403">
            <v>2234</v>
          </cell>
          <cell r="BT403">
            <v>2234</v>
          </cell>
        </row>
        <row r="404">
          <cell r="C404" t="str">
            <v>Loss Amount</v>
          </cell>
          <cell r="E404">
            <v>62208772.75</v>
          </cell>
          <cell r="F404">
            <v>62654783.989999995</v>
          </cell>
          <cell r="G404">
            <v>63059518.089999989</v>
          </cell>
          <cell r="H404">
            <v>63434619.07</v>
          </cell>
          <cell r="I404">
            <v>63660507.469999999</v>
          </cell>
          <cell r="J404">
            <v>64057190.390000001</v>
          </cell>
          <cell r="K404">
            <v>64345577.760000005</v>
          </cell>
          <cell r="L404">
            <v>64474458.440000005</v>
          </cell>
          <cell r="M404">
            <v>64995206.960000001</v>
          </cell>
          <cell r="N404">
            <v>65522120.149999999</v>
          </cell>
          <cell r="O404">
            <v>66063958.289999999</v>
          </cell>
          <cell r="P404">
            <v>66352824.640000001</v>
          </cell>
          <cell r="Q404">
            <v>66756670.969999991</v>
          </cell>
          <cell r="R404">
            <v>67252367.439999983</v>
          </cell>
          <cell r="S404">
            <v>67531406.039999992</v>
          </cell>
          <cell r="T404">
            <v>67844546.489999995</v>
          </cell>
          <cell r="U404">
            <v>68438667.160000011</v>
          </cell>
          <cell r="V404">
            <v>68438667.160000011</v>
          </cell>
          <cell r="W404">
            <v>68880069.63000001</v>
          </cell>
          <cell r="X404">
            <v>69330106.650000021</v>
          </cell>
          <cell r="Y404">
            <v>70069500.080000013</v>
          </cell>
          <cell r="Z404">
            <v>70397296.680000007</v>
          </cell>
          <cell r="AA404">
            <v>70647169.459999993</v>
          </cell>
          <cell r="AB404">
            <v>70982786.639999971</v>
          </cell>
          <cell r="AC404">
            <v>71478427.099999964</v>
          </cell>
          <cell r="AD404">
            <v>71478427</v>
          </cell>
          <cell r="AE404">
            <v>71478427</v>
          </cell>
          <cell r="AF404">
            <v>71478427.099999964</v>
          </cell>
          <cell r="AG404">
            <v>71478427.099999964</v>
          </cell>
          <cell r="AH404">
            <v>71478427.099999964</v>
          </cell>
          <cell r="AI404">
            <v>71478427.099999964</v>
          </cell>
          <cell r="AJ404">
            <v>71520406</v>
          </cell>
          <cell r="AK404">
            <v>71554632.829999968</v>
          </cell>
          <cell r="AL404">
            <v>71554632.829999968</v>
          </cell>
          <cell r="AM404">
            <v>71554632.829999968</v>
          </cell>
          <cell r="AN404">
            <v>71554632.829999968</v>
          </cell>
          <cell r="AO404">
            <v>71554632.829999968</v>
          </cell>
          <cell r="AP404">
            <v>71581188</v>
          </cell>
          <cell r="AQ404">
            <v>71690501.969999969</v>
          </cell>
          <cell r="AR404">
            <v>71734519.129999965</v>
          </cell>
          <cell r="AS404">
            <v>71734519.129999965</v>
          </cell>
          <cell r="AT404">
            <v>71745264.419999972</v>
          </cell>
          <cell r="AU404">
            <v>71745264.419999972</v>
          </cell>
          <cell r="AV404">
            <v>71745264.419999972</v>
          </cell>
          <cell r="AW404">
            <v>71745264.419999972</v>
          </cell>
          <cell r="AX404">
            <v>71745264.419999972</v>
          </cell>
          <cell r="AY404">
            <v>71745264.419999972</v>
          </cell>
          <cell r="AZ404">
            <v>71745264.419999972</v>
          </cell>
          <cell r="BA404">
            <v>71745264.419999972</v>
          </cell>
          <cell r="BB404">
            <v>71745264.419999972</v>
          </cell>
          <cell r="BC404">
            <v>71745264.419999972</v>
          </cell>
          <cell r="BD404">
            <v>71745264.419999972</v>
          </cell>
          <cell r="BE404">
            <v>71745264.419999972</v>
          </cell>
          <cell r="BF404">
            <v>71745264.419999972</v>
          </cell>
          <cell r="BG404">
            <v>71745264.419999972</v>
          </cell>
          <cell r="BH404">
            <v>71745264.419999972</v>
          </cell>
          <cell r="BI404">
            <v>71745264.419999972</v>
          </cell>
          <cell r="BJ404">
            <v>71745264.419999972</v>
          </cell>
          <cell r="BK404">
            <v>71745264.419999972</v>
          </cell>
          <cell r="BL404">
            <v>71745264.419999972</v>
          </cell>
          <cell r="BM404">
            <v>71745264.419999972</v>
          </cell>
          <cell r="BN404">
            <v>71745264.419999972</v>
          </cell>
          <cell r="BO404">
            <v>71745264.419999972</v>
          </cell>
          <cell r="BP404">
            <v>71745264.419999972</v>
          </cell>
          <cell r="BQ404">
            <v>71745264.419999972</v>
          </cell>
          <cell r="BR404">
            <v>71745264.419999972</v>
          </cell>
          <cell r="BS404">
            <v>71745264.419999972</v>
          </cell>
          <cell r="BT404">
            <v>71745264.419999972</v>
          </cell>
        </row>
        <row r="405">
          <cell r="BF405"/>
          <cell r="BG405"/>
          <cell r="BH405"/>
          <cell r="BI405"/>
          <cell r="BJ405"/>
          <cell r="BK405"/>
          <cell r="BL405"/>
          <cell r="BM405"/>
          <cell r="BN405"/>
          <cell r="BO405"/>
          <cell r="BP405"/>
          <cell r="BQ405"/>
          <cell r="BR405"/>
          <cell r="BS405"/>
          <cell r="BT405"/>
        </row>
        <row r="406">
          <cell r="BF406"/>
          <cell r="BG406"/>
          <cell r="BH406"/>
          <cell r="BI406"/>
          <cell r="BJ406"/>
          <cell r="BK406"/>
          <cell r="BL406"/>
          <cell r="BM406"/>
          <cell r="BN406"/>
          <cell r="BO406"/>
          <cell r="BP406"/>
          <cell r="BQ406"/>
          <cell r="BR406"/>
          <cell r="BS406"/>
          <cell r="BT406"/>
        </row>
        <row r="407">
          <cell r="C407" t="str">
            <v>Number</v>
          </cell>
          <cell r="E407">
            <v>18</v>
          </cell>
          <cell r="F407">
            <v>10</v>
          </cell>
          <cell r="G407">
            <v>15</v>
          </cell>
          <cell r="H407">
            <v>9</v>
          </cell>
          <cell r="I407">
            <v>12</v>
          </cell>
          <cell r="J407">
            <v>10</v>
          </cell>
          <cell r="K407">
            <v>4</v>
          </cell>
          <cell r="L407">
            <v>24</v>
          </cell>
          <cell r="M407">
            <v>15</v>
          </cell>
          <cell r="N407">
            <v>11</v>
          </cell>
          <cell r="O407">
            <v>13</v>
          </cell>
          <cell r="P407">
            <v>16</v>
          </cell>
          <cell r="Q407">
            <v>18</v>
          </cell>
          <cell r="R407">
            <v>8</v>
          </cell>
          <cell r="S407">
            <v>11</v>
          </cell>
          <cell r="T407">
            <v>8</v>
          </cell>
          <cell r="U407">
            <v>13</v>
          </cell>
          <cell r="V407">
            <v>13</v>
          </cell>
          <cell r="W407">
            <v>11</v>
          </cell>
          <cell r="X407">
            <v>15</v>
          </cell>
          <cell r="Y407">
            <v>12</v>
          </cell>
          <cell r="Z407">
            <v>9</v>
          </cell>
          <cell r="AA407">
            <v>9</v>
          </cell>
          <cell r="AB407">
            <v>6</v>
          </cell>
          <cell r="AC407">
            <v>0</v>
          </cell>
          <cell r="AD407">
            <v>0</v>
          </cell>
          <cell r="AE407" t="str">
            <v>-</v>
          </cell>
          <cell r="AF407" t="str">
            <v>-</v>
          </cell>
          <cell r="AG407">
            <v>0</v>
          </cell>
          <cell r="AH407">
            <v>0</v>
          </cell>
          <cell r="AI407">
            <v>1</v>
          </cell>
          <cell r="AJ407">
            <v>1</v>
          </cell>
          <cell r="AK407">
            <v>0</v>
          </cell>
          <cell r="AL407">
            <v>0</v>
          </cell>
          <cell r="AM407">
            <v>0</v>
          </cell>
          <cell r="AN407">
            <v>0</v>
          </cell>
          <cell r="AO407">
            <v>1</v>
          </cell>
          <cell r="AP407">
            <v>5</v>
          </cell>
          <cell r="AQ407">
            <v>2</v>
          </cell>
          <cell r="AR407">
            <v>0</v>
          </cell>
          <cell r="AS407">
            <v>1</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row>
        <row r="408">
          <cell r="C408" t="str">
            <v>Loss Amount</v>
          </cell>
          <cell r="E408">
            <v>446011.23999999464</v>
          </cell>
          <cell r="F408">
            <v>404734.09999999404</v>
          </cell>
          <cell r="G408">
            <v>375100.98000001162</v>
          </cell>
          <cell r="H408">
            <v>225888.39999999851</v>
          </cell>
          <cell r="I408">
            <v>396682.92000000179</v>
          </cell>
          <cell r="J408">
            <v>288387.37000000477</v>
          </cell>
          <cell r="K408">
            <v>128880.6799999997</v>
          </cell>
          <cell r="L408">
            <v>520748.51999999583</v>
          </cell>
          <cell r="M408">
            <v>526913.18999999762</v>
          </cell>
          <cell r="N408">
            <v>541838.1400000006</v>
          </cell>
          <cell r="O408">
            <v>288866.35000000149</v>
          </cell>
          <cell r="P408">
            <v>403846.32999999076</v>
          </cell>
          <cell r="Q408">
            <v>495696.46999999136</v>
          </cell>
          <cell r="R408">
            <v>279038.60000000894</v>
          </cell>
          <cell r="S408">
            <v>313140.45000000298</v>
          </cell>
          <cell r="T408">
            <v>298573.25</v>
          </cell>
          <cell r="U408">
            <v>441402.46999999881</v>
          </cell>
          <cell r="V408">
            <v>441402.46999999881</v>
          </cell>
          <cell r="W408">
            <v>450037.02000001073</v>
          </cell>
          <cell r="X408">
            <v>739393.42999999225</v>
          </cell>
          <cell r="Y408">
            <v>327796.59999999404</v>
          </cell>
          <cell r="Z408">
            <v>249872.77999998629</v>
          </cell>
          <cell r="AA408">
            <v>335617.17999997735</v>
          </cell>
          <cell r="AB408">
            <v>495640.45999999344</v>
          </cell>
          <cell r="AC408">
            <v>0</v>
          </cell>
          <cell r="AD408">
            <v>0</v>
          </cell>
          <cell r="AE408">
            <v>0</v>
          </cell>
          <cell r="AF408">
            <v>0</v>
          </cell>
          <cell r="AG408">
            <v>0</v>
          </cell>
          <cell r="AH408">
            <v>0</v>
          </cell>
          <cell r="AI408">
            <v>41978.620000004768</v>
          </cell>
          <cell r="AJ408">
            <v>34226.82999996841</v>
          </cell>
          <cell r="AK408">
            <v>0</v>
          </cell>
          <cell r="AL408">
            <v>0</v>
          </cell>
          <cell r="AM408">
            <v>0</v>
          </cell>
          <cell r="AN408">
            <v>0</v>
          </cell>
          <cell r="AO408">
            <v>26555.430000007153</v>
          </cell>
          <cell r="AP408">
            <v>109313.96999996901</v>
          </cell>
          <cell r="AQ408">
            <v>44017.159999996424</v>
          </cell>
          <cell r="AR408">
            <v>0</v>
          </cell>
          <cell r="AS408">
            <v>10745.290000006557</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row>
        <row r="409">
          <cell r="BF409"/>
          <cell r="BG409"/>
          <cell r="BH409"/>
          <cell r="BI409"/>
          <cell r="BJ409"/>
          <cell r="BK409"/>
          <cell r="BL409"/>
          <cell r="BM409"/>
          <cell r="BN409"/>
          <cell r="BO409"/>
          <cell r="BP409"/>
          <cell r="BQ409"/>
          <cell r="BR409"/>
          <cell r="BS409"/>
          <cell r="BT409"/>
        </row>
        <row r="410">
          <cell r="BF410"/>
          <cell r="BG410"/>
          <cell r="BH410"/>
          <cell r="BI410"/>
          <cell r="BJ410"/>
          <cell r="BK410"/>
          <cell r="BL410"/>
          <cell r="BM410"/>
          <cell r="BN410"/>
          <cell r="BO410"/>
          <cell r="BP410"/>
          <cell r="BQ410"/>
          <cell r="BR410"/>
          <cell r="BS410"/>
          <cell r="BT410"/>
        </row>
        <row r="411">
          <cell r="C411" t="str">
            <v>Number</v>
          </cell>
          <cell r="D411">
            <v>2234</v>
          </cell>
          <cell r="E411">
            <v>1950</v>
          </cell>
          <cell r="F411">
            <v>1960</v>
          </cell>
          <cell r="G411">
            <v>1975</v>
          </cell>
          <cell r="H411">
            <v>1984</v>
          </cell>
          <cell r="I411">
            <v>1999</v>
          </cell>
          <cell r="J411">
            <v>2009</v>
          </cell>
          <cell r="K411">
            <v>2013</v>
          </cell>
          <cell r="L411">
            <v>2037</v>
          </cell>
          <cell r="M411">
            <v>2052</v>
          </cell>
          <cell r="N411">
            <v>2063</v>
          </cell>
          <cell r="O411">
            <v>2076</v>
          </cell>
          <cell r="P411">
            <v>2092</v>
          </cell>
          <cell r="Q411">
            <v>2110</v>
          </cell>
          <cell r="R411">
            <v>2118</v>
          </cell>
          <cell r="S411">
            <v>2129</v>
          </cell>
          <cell r="T411">
            <v>2137</v>
          </cell>
          <cell r="U411">
            <v>2161</v>
          </cell>
          <cell r="V411">
            <v>2161</v>
          </cell>
          <cell r="W411">
            <v>2172</v>
          </cell>
          <cell r="X411">
            <v>2187</v>
          </cell>
          <cell r="Y411">
            <v>2199</v>
          </cell>
          <cell r="Z411">
            <v>2208</v>
          </cell>
          <cell r="AA411">
            <v>2217</v>
          </cell>
          <cell r="AB411">
            <v>2223</v>
          </cell>
          <cell r="AC411">
            <v>2223</v>
          </cell>
          <cell r="AD411">
            <v>2223</v>
          </cell>
          <cell r="AE411">
            <v>2223</v>
          </cell>
          <cell r="AF411">
            <v>2223</v>
          </cell>
          <cell r="AG411">
            <v>2223</v>
          </cell>
          <cell r="AH411">
            <v>2223</v>
          </cell>
          <cell r="AI411">
            <v>2224</v>
          </cell>
          <cell r="AJ411">
            <v>2225</v>
          </cell>
          <cell r="AK411">
            <v>2225</v>
          </cell>
          <cell r="AL411">
            <v>2225</v>
          </cell>
          <cell r="AM411">
            <v>2225</v>
          </cell>
          <cell r="AN411">
            <v>2225</v>
          </cell>
          <cell r="AO411">
            <v>2226</v>
          </cell>
          <cell r="AP411">
            <v>2231</v>
          </cell>
          <cell r="AQ411">
            <v>2233</v>
          </cell>
          <cell r="AR411">
            <v>2233</v>
          </cell>
          <cell r="AS411">
            <v>2234</v>
          </cell>
          <cell r="AT411">
            <v>2234</v>
          </cell>
          <cell r="AU411">
            <v>2234</v>
          </cell>
          <cell r="AV411">
            <v>2234</v>
          </cell>
          <cell r="AW411">
            <v>2234</v>
          </cell>
          <cell r="AX411">
            <v>2234</v>
          </cell>
          <cell r="AY411">
            <v>2234</v>
          </cell>
          <cell r="AZ411">
            <v>2234</v>
          </cell>
          <cell r="BA411">
            <v>2234</v>
          </cell>
          <cell r="BB411">
            <v>2234</v>
          </cell>
          <cell r="BC411">
            <v>2234</v>
          </cell>
          <cell r="BD411">
            <v>2234</v>
          </cell>
          <cell r="BE411">
            <v>2234</v>
          </cell>
          <cell r="BF411">
            <v>2234</v>
          </cell>
          <cell r="BG411">
            <v>2234</v>
          </cell>
          <cell r="BH411">
            <v>2234</v>
          </cell>
          <cell r="BI411">
            <v>2234</v>
          </cell>
          <cell r="BJ411">
            <v>2234</v>
          </cell>
          <cell r="BK411">
            <v>2234</v>
          </cell>
          <cell r="BL411">
            <v>2234</v>
          </cell>
          <cell r="BM411">
            <v>2234</v>
          </cell>
          <cell r="BN411">
            <v>2234</v>
          </cell>
          <cell r="BO411">
            <v>2234</v>
          </cell>
          <cell r="BP411">
            <v>2234</v>
          </cell>
          <cell r="BQ411">
            <v>2234</v>
          </cell>
          <cell r="BR411">
            <v>2234</v>
          </cell>
          <cell r="BS411">
            <v>2234</v>
          </cell>
          <cell r="BT411">
            <v>2234</v>
          </cell>
        </row>
        <row r="412">
          <cell r="C412" t="str">
            <v>Loss Amount</v>
          </cell>
          <cell r="E412">
            <v>62654783.989999995</v>
          </cell>
          <cell r="F412">
            <v>63059518.089999989</v>
          </cell>
          <cell r="G412">
            <v>63434619.07</v>
          </cell>
          <cell r="H412">
            <v>63660507.469999999</v>
          </cell>
          <cell r="I412">
            <v>64057190.390000001</v>
          </cell>
          <cell r="J412">
            <v>64345577.760000005</v>
          </cell>
          <cell r="K412">
            <v>64474458.440000005</v>
          </cell>
          <cell r="L412">
            <v>64995206.960000001</v>
          </cell>
          <cell r="M412">
            <v>65522120.149999999</v>
          </cell>
          <cell r="N412">
            <v>66063958.289999999</v>
          </cell>
          <cell r="O412">
            <v>66352824.640000001</v>
          </cell>
          <cell r="P412">
            <v>66756670.969999991</v>
          </cell>
          <cell r="Q412">
            <v>67252367.439999983</v>
          </cell>
          <cell r="R412">
            <v>67531406.039999992</v>
          </cell>
          <cell r="S412">
            <v>67844546.489999995</v>
          </cell>
          <cell r="T412">
            <v>68143119.739999995</v>
          </cell>
          <cell r="U412">
            <v>68880069.63000001</v>
          </cell>
          <cell r="V412">
            <v>68880069.63000001</v>
          </cell>
          <cell r="W412">
            <v>69330106.650000021</v>
          </cell>
          <cell r="X412">
            <v>70069500.080000013</v>
          </cell>
          <cell r="Y412">
            <v>70397296.680000007</v>
          </cell>
          <cell r="Z412">
            <v>70647169.459999993</v>
          </cell>
          <cell r="AA412">
            <v>70982786.639999971</v>
          </cell>
          <cell r="AB412">
            <v>71478427.099999964</v>
          </cell>
          <cell r="AC412">
            <v>71478427.099999964</v>
          </cell>
          <cell r="AD412">
            <v>71478427.099999964</v>
          </cell>
          <cell r="AE412">
            <v>71478427</v>
          </cell>
          <cell r="AF412">
            <v>71478427.099999964</v>
          </cell>
          <cell r="AG412">
            <v>71478427.099999964</v>
          </cell>
          <cell r="AH412">
            <v>71478427.099999964</v>
          </cell>
          <cell r="AI412">
            <v>71520405.719999969</v>
          </cell>
          <cell r="AJ412">
            <v>71554632.829999968</v>
          </cell>
          <cell r="AK412">
            <v>71554632.829999968</v>
          </cell>
          <cell r="AL412">
            <v>71554632.829999968</v>
          </cell>
          <cell r="AM412">
            <v>71554632.829999968</v>
          </cell>
          <cell r="AN412">
            <v>71554632.829999968</v>
          </cell>
          <cell r="AO412">
            <v>71581188.259999976</v>
          </cell>
          <cell r="AP412">
            <v>71690501.969999969</v>
          </cell>
          <cell r="AQ412">
            <v>71734519.129999965</v>
          </cell>
          <cell r="AR412">
            <v>71734519.129999965</v>
          </cell>
          <cell r="AS412">
            <v>71745264.419999972</v>
          </cell>
          <cell r="AT412">
            <v>71745264.419999972</v>
          </cell>
          <cell r="AU412">
            <v>71745264.419999972</v>
          </cell>
          <cell r="AV412">
            <v>71745264.419999972</v>
          </cell>
          <cell r="AW412">
            <v>71745264.419999972</v>
          </cell>
          <cell r="AX412">
            <v>71745264.419999972</v>
          </cell>
          <cell r="AY412">
            <v>71745264.419999972</v>
          </cell>
          <cell r="AZ412">
            <v>71745264.419999972</v>
          </cell>
          <cell r="BA412">
            <v>71745264.419999972</v>
          </cell>
          <cell r="BB412">
            <v>71745264.419999972</v>
          </cell>
          <cell r="BC412">
            <v>71745264.419999972</v>
          </cell>
          <cell r="BD412">
            <v>71745264.419999972</v>
          </cell>
          <cell r="BE412">
            <v>71745264.419999972</v>
          </cell>
          <cell r="BF412">
            <v>71745264.419999972</v>
          </cell>
          <cell r="BG412">
            <v>71745264.419999972</v>
          </cell>
          <cell r="BH412">
            <v>71745264.419999972</v>
          </cell>
          <cell r="BI412">
            <v>71745264.419999972</v>
          </cell>
          <cell r="BJ412">
            <v>71745264.419999972</v>
          </cell>
          <cell r="BK412">
            <v>71745264.419999972</v>
          </cell>
          <cell r="BL412">
            <v>71745264.419999972</v>
          </cell>
          <cell r="BM412">
            <v>71745264.419999972</v>
          </cell>
          <cell r="BN412">
            <v>71745264.419999972</v>
          </cell>
          <cell r="BO412">
            <v>71745264.419999972</v>
          </cell>
          <cell r="BP412">
            <v>71745264.419999972</v>
          </cell>
          <cell r="BQ412">
            <v>71745264.419999972</v>
          </cell>
          <cell r="BR412">
            <v>71745264.419999972</v>
          </cell>
          <cell r="BS412">
            <v>71745264.419999972</v>
          </cell>
          <cell r="BT412">
            <v>71745264.419999972</v>
          </cell>
        </row>
        <row r="413">
          <cell r="BF413"/>
          <cell r="BG413"/>
          <cell r="BH413"/>
          <cell r="BI413"/>
          <cell r="BJ413"/>
          <cell r="BK413"/>
          <cell r="BL413"/>
          <cell r="BM413"/>
          <cell r="BN413"/>
          <cell r="BO413"/>
          <cell r="BP413"/>
          <cell r="BQ413"/>
          <cell r="BR413"/>
          <cell r="BS413"/>
          <cell r="BT413"/>
        </row>
        <row r="414">
          <cell r="C414" t="str">
            <v>Number</v>
          </cell>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v>56</v>
          </cell>
          <cell r="BG414">
            <v>56</v>
          </cell>
          <cell r="BH414">
            <v>56</v>
          </cell>
          <cell r="BI414">
            <v>56</v>
          </cell>
          <cell r="BJ414">
            <v>56</v>
          </cell>
          <cell r="BK414">
            <v>56</v>
          </cell>
          <cell r="BL414">
            <v>56</v>
          </cell>
          <cell r="BM414">
            <v>56</v>
          </cell>
          <cell r="BN414">
            <v>56</v>
          </cell>
          <cell r="BO414">
            <v>56</v>
          </cell>
          <cell r="BP414">
            <v>56</v>
          </cell>
          <cell r="BQ414">
            <v>56</v>
          </cell>
          <cell r="BR414">
            <v>56</v>
          </cell>
          <cell r="BS414">
            <v>56</v>
          </cell>
          <cell r="BT414">
            <v>56</v>
          </cell>
        </row>
        <row r="415">
          <cell r="C415" t="str">
            <v>Amount</v>
          </cell>
          <cell r="BF415">
            <v>83504</v>
          </cell>
          <cell r="BG415">
            <v>85239</v>
          </cell>
          <cell r="BH415">
            <v>85239</v>
          </cell>
          <cell r="BI415">
            <v>85239</v>
          </cell>
          <cell r="BJ415">
            <v>113651</v>
          </cell>
          <cell r="BK415">
            <v>113651</v>
          </cell>
          <cell r="BL415">
            <v>113651</v>
          </cell>
          <cell r="BM415">
            <v>113651</v>
          </cell>
          <cell r="BN415">
            <v>113651</v>
          </cell>
          <cell r="BO415">
            <v>113651</v>
          </cell>
          <cell r="BP415">
            <v>113651</v>
          </cell>
          <cell r="BQ415">
            <v>113651</v>
          </cell>
          <cell r="BR415">
            <v>113651</v>
          </cell>
          <cell r="BS415">
            <v>113651</v>
          </cell>
          <cell r="BT415">
            <v>113651</v>
          </cell>
        </row>
        <row r="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row>
        <row r="419">
          <cell r="I419">
            <v>4265</v>
          </cell>
          <cell r="J419">
            <v>4282</v>
          </cell>
          <cell r="K419">
            <v>4298</v>
          </cell>
          <cell r="L419">
            <v>4319</v>
          </cell>
          <cell r="M419">
            <v>4340</v>
          </cell>
          <cell r="N419">
            <v>4347</v>
          </cell>
          <cell r="O419">
            <v>4367</v>
          </cell>
          <cell r="P419">
            <v>4385</v>
          </cell>
          <cell r="Q419">
            <v>4397</v>
          </cell>
          <cell r="R419">
            <v>4411</v>
          </cell>
          <cell r="S419">
            <v>4437</v>
          </cell>
          <cell r="T419">
            <v>4456</v>
          </cell>
          <cell r="U419">
            <v>4490</v>
          </cell>
          <cell r="V419">
            <v>4490</v>
          </cell>
          <cell r="W419">
            <v>4505</v>
          </cell>
          <cell r="X419">
            <v>4519</v>
          </cell>
          <cell r="Y419">
            <v>4532</v>
          </cell>
          <cell r="Z419">
            <v>4540</v>
          </cell>
          <cell r="AA419">
            <v>4555</v>
          </cell>
          <cell r="AB419">
            <v>4518</v>
          </cell>
          <cell r="AC419">
            <v>4518</v>
          </cell>
          <cell r="AD419">
            <v>4518</v>
          </cell>
          <cell r="AE419">
            <v>4519</v>
          </cell>
          <cell r="AF419">
            <v>4521</v>
          </cell>
          <cell r="AG419">
            <v>4522</v>
          </cell>
          <cell r="AH419">
            <v>4524</v>
          </cell>
          <cell r="AI419">
            <v>4524</v>
          </cell>
          <cell r="AJ419">
            <v>4524</v>
          </cell>
          <cell r="AK419">
            <v>4526</v>
          </cell>
          <cell r="AL419">
            <v>4528</v>
          </cell>
          <cell r="AM419">
            <v>4531</v>
          </cell>
          <cell r="AN419">
            <v>4536</v>
          </cell>
          <cell r="AO419">
            <v>4540</v>
          </cell>
          <cell r="AP419">
            <v>4544</v>
          </cell>
          <cell r="AQ419">
            <v>4548</v>
          </cell>
          <cell r="AR419">
            <v>4552</v>
          </cell>
          <cell r="AS419">
            <v>4539</v>
          </cell>
          <cell r="AT419">
            <v>4540</v>
          </cell>
          <cell r="AU419">
            <v>4539</v>
          </cell>
          <cell r="AV419">
            <v>4539</v>
          </cell>
          <cell r="AW419">
            <v>4539</v>
          </cell>
          <cell r="AX419">
            <v>4539</v>
          </cell>
          <cell r="AY419">
            <v>4539</v>
          </cell>
          <cell r="AZ419">
            <v>4539</v>
          </cell>
          <cell r="BA419">
            <v>4539</v>
          </cell>
          <cell r="BB419">
            <v>4539</v>
          </cell>
          <cell r="BC419">
            <v>4539</v>
          </cell>
          <cell r="BD419">
            <v>4539</v>
          </cell>
          <cell r="BE419">
            <v>4539</v>
          </cell>
          <cell r="BF419">
            <v>4539</v>
          </cell>
          <cell r="BG419">
            <v>4539</v>
          </cell>
          <cell r="BH419">
            <v>4539</v>
          </cell>
          <cell r="BI419">
            <v>4539</v>
          </cell>
          <cell r="BJ419">
            <v>4539</v>
          </cell>
          <cell r="BK419">
            <v>4539</v>
          </cell>
          <cell r="BL419">
            <v>4539</v>
          </cell>
          <cell r="BM419">
            <v>4539</v>
          </cell>
          <cell r="BN419">
            <v>4539</v>
          </cell>
          <cell r="BO419">
            <v>4539</v>
          </cell>
          <cell r="BP419">
            <v>4539</v>
          </cell>
          <cell r="BQ419">
            <v>4539</v>
          </cell>
          <cell r="BR419">
            <v>4539</v>
          </cell>
          <cell r="BS419">
            <v>4539</v>
          </cell>
          <cell r="BT419">
            <v>4539</v>
          </cell>
        </row>
        <row r="420">
          <cell r="C420" t="str">
            <v>Current Balance</v>
          </cell>
          <cell r="D420">
            <v>530849819</v>
          </cell>
          <cell r="E420">
            <v>483769576.72000057</v>
          </cell>
          <cell r="F420">
            <v>485169202.1000005</v>
          </cell>
          <cell r="G420">
            <v>488727739.62000042</v>
          </cell>
          <cell r="H420">
            <v>490756887.28000039</v>
          </cell>
          <cell r="I420">
            <v>494262688.8300004</v>
          </cell>
          <cell r="J420">
            <v>496519365.41000032</v>
          </cell>
          <cell r="K420">
            <v>497778151.35000032</v>
          </cell>
          <cell r="L420">
            <v>500968708.15000033</v>
          </cell>
          <cell r="M420">
            <v>503128132.62000036</v>
          </cell>
          <cell r="N420">
            <v>503457780.7100004</v>
          </cell>
          <cell r="O420">
            <v>506679528.52000022</v>
          </cell>
          <cell r="P420">
            <v>508836160.15000033</v>
          </cell>
          <cell r="Q420">
            <v>510564702.44000036</v>
          </cell>
          <cell r="R420">
            <v>512762670.29000044</v>
          </cell>
          <cell r="S420">
            <v>516565923.47000045</v>
          </cell>
          <cell r="T420">
            <v>518713943.00000036</v>
          </cell>
          <cell r="U420">
            <v>523712075.84000051</v>
          </cell>
          <cell r="V420">
            <v>523712075.84000051</v>
          </cell>
          <cell r="W420">
            <v>525050277.85000056</v>
          </cell>
          <cell r="X420">
            <v>527586902.67000031</v>
          </cell>
          <cell r="Y420">
            <v>529908015.72000051</v>
          </cell>
          <cell r="Z420">
            <v>531863931.53000039</v>
          </cell>
          <cell r="AA420">
            <v>533863109.67000049</v>
          </cell>
          <cell r="AB420">
            <v>528636232</v>
          </cell>
          <cell r="AC420">
            <v>528636232.21000051</v>
          </cell>
          <cell r="AD420">
            <v>528636232.21000004</v>
          </cell>
          <cell r="AE420">
            <v>528730918</v>
          </cell>
          <cell r="AF420">
            <v>528995647.35000044</v>
          </cell>
          <cell r="AG420">
            <v>529109923</v>
          </cell>
          <cell r="AH420">
            <v>529162713</v>
          </cell>
          <cell r="AI420">
            <v>529218213.85000002</v>
          </cell>
          <cell r="AJ420">
            <v>529218214</v>
          </cell>
          <cell r="AK420">
            <v>529373722</v>
          </cell>
          <cell r="AL420">
            <v>529649061</v>
          </cell>
          <cell r="AM420">
            <v>529884207.25</v>
          </cell>
          <cell r="AN420">
            <v>530323291.57999992</v>
          </cell>
          <cell r="AO420">
            <v>530753425.73000002</v>
          </cell>
          <cell r="AP420">
            <v>530904402.07999986</v>
          </cell>
          <cell r="AQ420">
            <v>531532791</v>
          </cell>
          <cell r="AR420">
            <v>532241660.83000004</v>
          </cell>
          <cell r="AS420">
            <v>530623902</v>
          </cell>
          <cell r="AT420">
            <v>530885500.29000032</v>
          </cell>
          <cell r="AU420">
            <v>530849819.09000039</v>
          </cell>
          <cell r="AV420">
            <v>530849819.09000039</v>
          </cell>
          <cell r="AW420">
            <v>530849819.09000039</v>
          </cell>
          <cell r="AX420">
            <v>530849819.09000039</v>
          </cell>
          <cell r="AY420">
            <v>530849819.09000039</v>
          </cell>
          <cell r="AZ420">
            <v>530849819.09000039</v>
          </cell>
          <cell r="BA420">
            <v>530849819.09000039</v>
          </cell>
          <cell r="BB420">
            <v>530849819.09000039</v>
          </cell>
          <cell r="BC420">
            <v>530849819.09000039</v>
          </cell>
          <cell r="BD420">
            <v>530849819</v>
          </cell>
          <cell r="BE420">
            <v>530849819</v>
          </cell>
          <cell r="BF420">
            <v>530849.81909000035</v>
          </cell>
          <cell r="BG420">
            <v>530849819.09000033</v>
          </cell>
          <cell r="BH420">
            <v>530849819.09000033</v>
          </cell>
          <cell r="BI420">
            <v>530849819.09000033</v>
          </cell>
          <cell r="BJ420">
            <v>530849819.09000033</v>
          </cell>
          <cell r="BK420">
            <v>530849819.09000033</v>
          </cell>
          <cell r="BL420">
            <v>530849819.09000033</v>
          </cell>
          <cell r="BM420">
            <v>530849819.09000033</v>
          </cell>
          <cell r="BN420">
            <v>530849819.09000033</v>
          </cell>
          <cell r="BO420">
            <v>530849819.09000033</v>
          </cell>
          <cell r="BP420">
            <v>530849819.09000033</v>
          </cell>
          <cell r="BQ420">
            <v>530849819.09000033</v>
          </cell>
          <cell r="BR420">
            <v>530849819.09000033</v>
          </cell>
          <cell r="BS420">
            <v>530849819.09000033</v>
          </cell>
          <cell r="BT420">
            <v>530849819.09000033</v>
          </cell>
        </row>
        <row r="423">
          <cell r="C423" t="str">
            <v>Number</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13</v>
          </cell>
          <cell r="AT423">
            <v>1</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row>
        <row r="424">
          <cell r="C424" t="str">
            <v>Current Balance</v>
          </cell>
          <cell r="D424">
            <v>0</v>
          </cell>
          <cell r="E424">
            <v>2604280.0799999833</v>
          </cell>
          <cell r="F424">
            <v>1399625.3799999356</v>
          </cell>
          <cell r="G424">
            <v>3558537.5199999213</v>
          </cell>
          <cell r="H424">
            <v>2029147.6599999666</v>
          </cell>
          <cell r="I424">
            <v>3505801.5500000119</v>
          </cell>
          <cell r="J424">
            <v>2256676.5799999237</v>
          </cell>
          <cell r="K424">
            <v>1258785.9399999976</v>
          </cell>
          <cell r="L424">
            <v>3190556.7999999523</v>
          </cell>
          <cell r="M424">
            <v>2159424.4700000286</v>
          </cell>
          <cell r="N424">
            <v>329648.09000003338</v>
          </cell>
          <cell r="O424">
            <v>3221747.8099998836</v>
          </cell>
          <cell r="P424">
            <v>2156631.6300001144</v>
          </cell>
          <cell r="Q424">
            <v>1728542.2900000215</v>
          </cell>
          <cell r="R424">
            <v>2197967.8500000834</v>
          </cell>
          <cell r="S424">
            <v>3803253.1800000076</v>
          </cell>
          <cell r="T424">
            <v>2148019.5299999118</v>
          </cell>
          <cell r="U424">
            <v>2175638.5500001311</v>
          </cell>
          <cell r="V424">
            <v>2175638.5500001311</v>
          </cell>
          <cell r="W424">
            <v>1338202.0099999905</v>
          </cell>
          <cell r="X424">
            <v>2536624.8199998736</v>
          </cell>
          <cell r="Y424">
            <v>2321113.0500001311</v>
          </cell>
          <cell r="Z424">
            <v>1955915.8099999428</v>
          </cell>
          <cell r="AA424">
            <v>1999178.1400000453</v>
          </cell>
          <cell r="AB424">
            <v>-5226878</v>
          </cell>
          <cell r="AC424">
            <v>0</v>
          </cell>
          <cell r="AD424">
            <v>0</v>
          </cell>
          <cell r="AE424">
            <v>0</v>
          </cell>
          <cell r="AF424">
            <v>264729.55000001198</v>
          </cell>
          <cell r="AG424">
            <v>114275.24000000954</v>
          </cell>
          <cell r="AH424">
            <v>52790</v>
          </cell>
          <cell r="AI424">
            <v>0</v>
          </cell>
          <cell r="AJ424">
            <v>0</v>
          </cell>
          <cell r="AK424">
            <v>155508</v>
          </cell>
          <cell r="AL424">
            <v>275339.15000003576</v>
          </cell>
          <cell r="AM424">
            <v>235146.25</v>
          </cell>
          <cell r="AN424">
            <v>439084.57999992371</v>
          </cell>
          <cell r="AO424">
            <v>430133.73000001907</v>
          </cell>
          <cell r="AP424">
            <v>150976.0799998641</v>
          </cell>
          <cell r="AQ424">
            <v>628389.12000006437</v>
          </cell>
          <cell r="AR424">
            <v>708869.83000004292</v>
          </cell>
          <cell r="AS424">
            <v>0</v>
          </cell>
          <cell r="AT424">
            <v>0</v>
          </cell>
          <cell r="AU424">
            <v>-35681.199999988079</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row>
        <row r="427">
          <cell r="C427" t="str">
            <v>Number</v>
          </cell>
          <cell r="D427">
            <v>0</v>
          </cell>
          <cell r="E427">
            <v>18</v>
          </cell>
          <cell r="F427">
            <v>19</v>
          </cell>
          <cell r="G427">
            <v>17</v>
          </cell>
          <cell r="H427">
            <v>14</v>
          </cell>
          <cell r="I427">
            <v>22</v>
          </cell>
          <cell r="J427">
            <v>16</v>
          </cell>
          <cell r="K427">
            <v>21</v>
          </cell>
          <cell r="L427">
            <v>16</v>
          </cell>
          <cell r="M427">
            <v>19</v>
          </cell>
          <cell r="N427">
            <v>23</v>
          </cell>
          <cell r="O427">
            <v>16</v>
          </cell>
          <cell r="P427">
            <v>24</v>
          </cell>
          <cell r="Q427">
            <v>19</v>
          </cell>
          <cell r="R427">
            <v>12</v>
          </cell>
          <cell r="S427">
            <v>19</v>
          </cell>
          <cell r="T427">
            <v>16</v>
          </cell>
          <cell r="U427">
            <v>24</v>
          </cell>
          <cell r="V427">
            <v>24</v>
          </cell>
          <cell r="W427">
            <v>18</v>
          </cell>
          <cell r="X427">
            <v>24</v>
          </cell>
          <cell r="Y427">
            <v>16</v>
          </cell>
          <cell r="Z427">
            <v>14</v>
          </cell>
          <cell r="AA427">
            <v>14</v>
          </cell>
          <cell r="AB427">
            <v>8</v>
          </cell>
          <cell r="AC427">
            <v>0</v>
          </cell>
          <cell r="AD427">
            <v>0</v>
          </cell>
          <cell r="AE427">
            <v>0</v>
          </cell>
          <cell r="AF427">
            <v>0</v>
          </cell>
          <cell r="AG427">
            <v>0</v>
          </cell>
          <cell r="AH427">
            <v>2</v>
          </cell>
          <cell r="AI427">
            <v>1</v>
          </cell>
          <cell r="AJ427">
            <v>1</v>
          </cell>
          <cell r="AK427">
            <v>0</v>
          </cell>
          <cell r="AL427">
            <v>0</v>
          </cell>
          <cell r="AM427">
            <v>0</v>
          </cell>
          <cell r="AN427">
            <v>1</v>
          </cell>
          <cell r="AO427">
            <v>3</v>
          </cell>
          <cell r="AP427">
            <v>7</v>
          </cell>
          <cell r="AQ427">
            <v>2</v>
          </cell>
          <cell r="AR427">
            <v>1</v>
          </cell>
          <cell r="AS427">
            <v>2</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row>
        <row r="428">
          <cell r="C428" t="str">
            <v>Current Balance</v>
          </cell>
          <cell r="D428">
            <v>0</v>
          </cell>
          <cell r="E428">
            <v>2232182.7200000286</v>
          </cell>
          <cell r="F428">
            <v>2458574.689999938</v>
          </cell>
          <cell r="G428">
            <v>2596374.1499999166</v>
          </cell>
          <cell r="H428">
            <v>1209948.9499999285</v>
          </cell>
          <cell r="I428">
            <v>3301175.4800000191</v>
          </cell>
          <cell r="J428">
            <v>1936393.3899999261</v>
          </cell>
          <cell r="K428">
            <v>2379019.7299999595</v>
          </cell>
          <cell r="L428">
            <v>3065259</v>
          </cell>
          <cell r="M428">
            <v>3046889.4800000791</v>
          </cell>
          <cell r="N428">
            <v>1541190.1399999859</v>
          </cell>
          <cell r="O428">
            <v>2734036.2899998426</v>
          </cell>
          <cell r="P428">
            <v>2115870.3200001717</v>
          </cell>
          <cell r="Q428">
            <v>3065711.2099999785</v>
          </cell>
          <cell r="R428">
            <v>1406653.090000093</v>
          </cell>
          <cell r="S428">
            <v>2313621.67</v>
          </cell>
          <cell r="T428">
            <v>1563697.8499999642</v>
          </cell>
          <cell r="U428">
            <v>3445273.1300000548</v>
          </cell>
          <cell r="V428">
            <v>3445273.1300000548</v>
          </cell>
          <cell r="W428">
            <v>2407274.5900000338</v>
          </cell>
          <cell r="X428">
            <v>4579344.1699998975</v>
          </cell>
          <cell r="Y428">
            <v>2041476.3300001025</v>
          </cell>
          <cell r="Z428">
            <v>1865596.7999999523</v>
          </cell>
          <cell r="AA428">
            <v>2303097.0900000334</v>
          </cell>
          <cell r="AB428">
            <v>1746106.8299999833</v>
          </cell>
          <cell r="AC428">
            <v>0</v>
          </cell>
          <cell r="AD428">
            <v>0</v>
          </cell>
          <cell r="AE428" t="str">
            <v>-</v>
          </cell>
          <cell r="AF428" t="str">
            <v>-</v>
          </cell>
          <cell r="AG428">
            <v>0</v>
          </cell>
          <cell r="AH428">
            <v>108232.11000001431</v>
          </cell>
          <cell r="AI428">
            <v>166978.62000000477</v>
          </cell>
          <cell r="AJ428">
            <v>61726</v>
          </cell>
          <cell r="AK428">
            <v>0</v>
          </cell>
          <cell r="AL428">
            <v>0</v>
          </cell>
          <cell r="AM428">
            <v>0</v>
          </cell>
          <cell r="AN428">
            <v>130818.45999997856</v>
          </cell>
          <cell r="AO428">
            <v>312517.09999996424</v>
          </cell>
          <cell r="AP428">
            <v>590314.45999991894</v>
          </cell>
          <cell r="AQ428">
            <v>358388.85000002384</v>
          </cell>
          <cell r="AR428">
            <v>91677.97000002861</v>
          </cell>
          <cell r="AS428">
            <v>140334</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row>
        <row r="431">
          <cell r="C431" t="str">
            <v>Number</v>
          </cell>
          <cell r="D431">
            <v>0</v>
          </cell>
          <cell r="E431">
            <v>78</v>
          </cell>
          <cell r="F431">
            <v>75</v>
          </cell>
          <cell r="G431">
            <v>78</v>
          </cell>
          <cell r="H431">
            <v>78</v>
          </cell>
          <cell r="I431">
            <v>77</v>
          </cell>
          <cell r="J431">
            <v>78</v>
          </cell>
          <cell r="K431">
            <v>73</v>
          </cell>
          <cell r="L431">
            <v>78</v>
          </cell>
          <cell r="M431">
            <v>80</v>
          </cell>
          <cell r="N431">
            <v>64</v>
          </cell>
          <cell r="O431">
            <v>68</v>
          </cell>
          <cell r="P431">
            <v>62</v>
          </cell>
          <cell r="Q431">
            <v>55</v>
          </cell>
          <cell r="R431">
            <v>57</v>
          </cell>
          <cell r="S431">
            <v>64</v>
          </cell>
          <cell r="T431">
            <v>67</v>
          </cell>
          <cell r="U431">
            <v>66</v>
          </cell>
          <cell r="V431">
            <v>66</v>
          </cell>
          <cell r="W431">
            <v>63</v>
          </cell>
          <cell r="X431">
            <v>53</v>
          </cell>
          <cell r="Y431">
            <v>50</v>
          </cell>
          <cell r="Z431">
            <v>44</v>
          </cell>
          <cell r="AA431">
            <v>45</v>
          </cell>
          <cell r="AB431">
            <v>0</v>
          </cell>
          <cell r="AC431">
            <v>0</v>
          </cell>
          <cell r="AD431">
            <v>0</v>
          </cell>
          <cell r="AE431">
            <v>0</v>
          </cell>
          <cell r="AF431">
            <v>2</v>
          </cell>
          <cell r="AG431">
            <v>3</v>
          </cell>
          <cell r="AH431">
            <v>3</v>
          </cell>
          <cell r="AI431">
            <v>2</v>
          </cell>
          <cell r="AJ431">
            <v>1</v>
          </cell>
          <cell r="AK431">
            <v>3</v>
          </cell>
          <cell r="AL431">
            <v>5</v>
          </cell>
          <cell r="AM431">
            <v>8</v>
          </cell>
          <cell r="AN431">
            <v>12</v>
          </cell>
          <cell r="AO431">
            <v>13</v>
          </cell>
          <cell r="AP431">
            <v>10</v>
          </cell>
          <cell r="AQ431">
            <v>12</v>
          </cell>
          <cell r="AR431">
            <v>15</v>
          </cell>
          <cell r="AS431">
            <v>0</v>
          </cell>
          <cell r="AT431">
            <v>1</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row>
        <row r="432">
          <cell r="C432" t="str">
            <v>Current Balance</v>
          </cell>
          <cell r="D432">
            <v>0</v>
          </cell>
          <cell r="E432">
            <v>10141958.63999939</v>
          </cell>
          <cell r="F432">
            <v>9398155.6399993896</v>
          </cell>
          <cell r="G432">
            <v>10356706.86000061</v>
          </cell>
          <cell r="H432">
            <v>10862580.260000229</v>
          </cell>
          <cell r="I432">
            <v>11117077.820001602</v>
          </cell>
          <cell r="J432">
            <v>11390000.530000687</v>
          </cell>
          <cell r="K432">
            <v>10266650.909999847</v>
          </cell>
          <cell r="L432">
            <v>10685850.809999466</v>
          </cell>
          <cell r="M432">
            <v>9538762.2800006866</v>
          </cell>
          <cell r="N432">
            <v>8289418.5999984741</v>
          </cell>
          <cell r="O432">
            <v>8777668.3500003815</v>
          </cell>
          <cell r="P432">
            <v>8732658.6999988556</v>
          </cell>
          <cell r="Q432">
            <v>7695997.3299999237</v>
          </cell>
          <cell r="R432">
            <v>8582648.4799995422</v>
          </cell>
          <cell r="S432">
            <v>9773063.9700012207</v>
          </cell>
          <cell r="T432">
            <v>10358297.909999847</v>
          </cell>
          <cell r="U432">
            <v>9544637.8199996948</v>
          </cell>
          <cell r="V432">
            <v>9544637.8199996948</v>
          </cell>
          <cell r="W432">
            <v>8752386.8100013733</v>
          </cell>
          <cell r="X432">
            <v>6621748.2799987793</v>
          </cell>
          <cell r="Y432">
            <v>7370049.1200008392</v>
          </cell>
          <cell r="Z432">
            <v>7293206.9400005341</v>
          </cell>
          <cell r="AA432">
            <v>6608556.2399997711</v>
          </cell>
          <cell r="AB432">
            <v>0</v>
          </cell>
          <cell r="AC432">
            <v>0</v>
          </cell>
          <cell r="AD432">
            <v>0</v>
          </cell>
          <cell r="AE432">
            <v>0</v>
          </cell>
          <cell r="AF432">
            <v>264729.55000001198</v>
          </cell>
          <cell r="AG432">
            <v>379005.24000000954</v>
          </cell>
          <cell r="AH432">
            <v>323563</v>
          </cell>
          <cell r="AI432">
            <v>156584</v>
          </cell>
          <cell r="AJ432">
            <v>94858</v>
          </cell>
          <cell r="AK432">
            <v>250365.53000068665</v>
          </cell>
          <cell r="AL432">
            <v>525705</v>
          </cell>
          <cell r="AM432">
            <v>760851.25</v>
          </cell>
          <cell r="AN432">
            <v>1069117.1199999452</v>
          </cell>
          <cell r="AO432">
            <v>1186733.6300000548</v>
          </cell>
          <cell r="AP432">
            <v>747395.61999994516</v>
          </cell>
          <cell r="AQ432">
            <v>1017396</v>
          </cell>
          <cell r="AR432">
            <v>1634587.8600000143</v>
          </cell>
          <cell r="AS432">
            <v>0</v>
          </cell>
          <cell r="AT432">
            <v>34881.190000534058</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row>
        <row r="434">
          <cell r="C434" t="str">
            <v>Total properties sold since inception</v>
          </cell>
          <cell r="D434">
            <v>4539</v>
          </cell>
          <cell r="E434">
            <v>4116</v>
          </cell>
          <cell r="F434">
            <v>4135</v>
          </cell>
          <cell r="G434">
            <v>4152</v>
          </cell>
          <cell r="H434">
            <v>4166</v>
          </cell>
          <cell r="I434">
            <v>4188</v>
          </cell>
          <cell r="J434">
            <v>4204</v>
          </cell>
          <cell r="K434">
            <v>4225</v>
          </cell>
          <cell r="L434">
            <v>4241</v>
          </cell>
          <cell r="M434">
            <v>4260</v>
          </cell>
          <cell r="N434">
            <v>4283</v>
          </cell>
          <cell r="O434">
            <v>4299</v>
          </cell>
          <cell r="P434">
            <v>4323</v>
          </cell>
          <cell r="Q434">
            <v>4342</v>
          </cell>
          <cell r="R434">
            <v>4354</v>
          </cell>
          <cell r="S434">
            <v>4373</v>
          </cell>
          <cell r="T434">
            <v>4389</v>
          </cell>
          <cell r="U434">
            <v>4424</v>
          </cell>
          <cell r="V434">
            <v>4424</v>
          </cell>
          <cell r="W434">
            <v>4442</v>
          </cell>
          <cell r="X434">
            <v>4466</v>
          </cell>
          <cell r="Y434">
            <v>4482</v>
          </cell>
          <cell r="Z434">
            <v>4496</v>
          </cell>
          <cell r="AA434">
            <v>4510</v>
          </cell>
          <cell r="AB434">
            <v>4518</v>
          </cell>
          <cell r="AC434">
            <v>4518</v>
          </cell>
          <cell r="AD434">
            <v>4518</v>
          </cell>
          <cell r="AE434">
            <v>4519</v>
          </cell>
          <cell r="AF434">
            <v>4519</v>
          </cell>
          <cell r="AG434">
            <v>4519</v>
          </cell>
          <cell r="AH434">
            <v>4521</v>
          </cell>
          <cell r="AI434">
            <v>4522</v>
          </cell>
          <cell r="AJ434">
            <v>4523</v>
          </cell>
          <cell r="AK434">
            <v>4523</v>
          </cell>
          <cell r="AL434">
            <v>4523</v>
          </cell>
          <cell r="AM434">
            <v>4523</v>
          </cell>
          <cell r="AN434">
            <v>4524</v>
          </cell>
          <cell r="AO434">
            <v>4527</v>
          </cell>
          <cell r="AP434">
            <v>4534</v>
          </cell>
          <cell r="AQ434">
            <v>4536</v>
          </cell>
          <cell r="AR434">
            <v>4537</v>
          </cell>
          <cell r="AS434">
            <v>4539</v>
          </cell>
          <cell r="AT434">
            <v>4539</v>
          </cell>
          <cell r="AU434">
            <v>0</v>
          </cell>
          <cell r="AV434">
            <v>0</v>
          </cell>
          <cell r="AW434">
            <v>0</v>
          </cell>
          <cell r="AX434">
            <v>4539</v>
          </cell>
          <cell r="AY434">
            <v>4539</v>
          </cell>
          <cell r="AZ434">
            <v>4539</v>
          </cell>
          <cell r="BA434">
            <v>4539</v>
          </cell>
          <cell r="BB434">
            <v>4539</v>
          </cell>
          <cell r="BC434">
            <v>4539</v>
          </cell>
          <cell r="BD434">
            <v>4539</v>
          </cell>
          <cell r="BE434">
            <v>4539</v>
          </cell>
          <cell r="BF434">
            <v>4539</v>
          </cell>
          <cell r="BG434">
            <v>4539</v>
          </cell>
          <cell r="BH434">
            <v>4539</v>
          </cell>
          <cell r="BI434">
            <v>4539</v>
          </cell>
          <cell r="BJ434">
            <v>4539</v>
          </cell>
          <cell r="BK434">
            <v>4539</v>
          </cell>
          <cell r="BL434">
            <v>4539</v>
          </cell>
          <cell r="BM434">
            <v>4539</v>
          </cell>
          <cell r="BN434">
            <v>4539</v>
          </cell>
          <cell r="BO434">
            <v>4539</v>
          </cell>
          <cell r="BP434">
            <v>4539</v>
          </cell>
          <cell r="BQ434">
            <v>4539</v>
          </cell>
          <cell r="BR434">
            <v>4539</v>
          </cell>
          <cell r="BS434">
            <v>4539</v>
          </cell>
          <cell r="BT434">
            <v>4539</v>
          </cell>
        </row>
        <row r="435">
          <cell r="I435">
            <v>483220874.15000039</v>
          </cell>
          <cell r="J435">
            <v>485157267.54000032</v>
          </cell>
          <cell r="K435">
            <v>487536287.27000028</v>
          </cell>
          <cell r="L435">
            <v>490601546.27000028</v>
          </cell>
          <cell r="M435">
            <v>493648435.75000036</v>
          </cell>
          <cell r="N435">
            <v>495189625.8900004</v>
          </cell>
          <cell r="O435">
            <v>497923662.18000025</v>
          </cell>
          <cell r="P435">
            <v>500039532.50000036</v>
          </cell>
          <cell r="Q435">
            <v>503105243.71000034</v>
          </cell>
          <cell r="R435">
            <v>504511896.80000043</v>
          </cell>
          <cell r="S435">
            <v>506825518.47000051</v>
          </cell>
          <cell r="T435">
            <v>508389216.32000041</v>
          </cell>
          <cell r="U435">
            <v>513693336.40000045</v>
          </cell>
          <cell r="V435">
            <v>513693336.40000045</v>
          </cell>
          <cell r="W435">
            <v>516100610.99000049</v>
          </cell>
          <cell r="X435">
            <v>520679955.16000044</v>
          </cell>
          <cell r="Y435">
            <v>522721431.49000049</v>
          </cell>
          <cell r="Z435">
            <v>524587028.29000038</v>
          </cell>
          <cell r="AA435">
            <v>526890125.38000047</v>
          </cell>
          <cell r="AB435">
            <v>528636232.21000051</v>
          </cell>
          <cell r="AC435">
            <v>528636232.21000051</v>
          </cell>
          <cell r="AD435">
            <v>528636232.21000004</v>
          </cell>
          <cell r="AE435">
            <v>528730917.80000043</v>
          </cell>
          <cell r="AF435">
            <v>528730917.80000043</v>
          </cell>
          <cell r="AG435">
            <v>528730917.80000043</v>
          </cell>
          <cell r="AH435">
            <v>528839149.9100005</v>
          </cell>
          <cell r="AI435">
            <v>529006128.53000045</v>
          </cell>
          <cell r="AJ435">
            <v>529067855</v>
          </cell>
          <cell r="AK435">
            <v>529067855</v>
          </cell>
          <cell r="AL435">
            <v>529067855</v>
          </cell>
          <cell r="AM435">
            <v>529067855</v>
          </cell>
          <cell r="AN435">
            <v>529198673.45999998</v>
          </cell>
          <cell r="AO435">
            <v>529511190.09999996</v>
          </cell>
          <cell r="AP435">
            <v>530101504.45999992</v>
          </cell>
          <cell r="AQ435">
            <v>530459893</v>
          </cell>
          <cell r="AR435">
            <v>530551571</v>
          </cell>
          <cell r="AS435">
            <v>530691905</v>
          </cell>
          <cell r="AT435">
            <v>530691905</v>
          </cell>
          <cell r="AU435">
            <v>0</v>
          </cell>
          <cell r="AV435">
            <v>0</v>
          </cell>
          <cell r="AW435">
            <v>0</v>
          </cell>
          <cell r="AX435">
            <v>530849819.09000039</v>
          </cell>
          <cell r="AY435">
            <v>530849819.09000039</v>
          </cell>
          <cell r="AZ435">
            <v>530849819.09000039</v>
          </cell>
          <cell r="BA435">
            <v>530849819.09000039</v>
          </cell>
          <cell r="BB435">
            <v>530849819.09000039</v>
          </cell>
          <cell r="BC435">
            <v>530849819.09000039</v>
          </cell>
          <cell r="BD435">
            <v>530849819</v>
          </cell>
          <cell r="BE435">
            <v>530849819</v>
          </cell>
          <cell r="BF435">
            <v>530849.81909000035</v>
          </cell>
          <cell r="BG435">
            <v>530849819.09000033</v>
          </cell>
          <cell r="BH435">
            <v>530849819.09000033</v>
          </cell>
          <cell r="BI435">
            <v>530849819.09000033</v>
          </cell>
          <cell r="BJ435">
            <v>530849819.09000033</v>
          </cell>
          <cell r="BK435">
            <v>530849819.09000033</v>
          </cell>
          <cell r="BL435">
            <v>530849819.09000033</v>
          </cell>
          <cell r="BM435">
            <v>530849819.09000033</v>
          </cell>
          <cell r="BN435">
            <v>530849819.09000033</v>
          </cell>
          <cell r="BO435">
            <v>530849819.09000033</v>
          </cell>
          <cell r="BP435">
            <v>530849819.09000033</v>
          </cell>
          <cell r="BQ435">
            <v>530849819.09000033</v>
          </cell>
          <cell r="BR435">
            <v>530849819.09000033</v>
          </cell>
          <cell r="BS435">
            <v>530849819.09000033</v>
          </cell>
          <cell r="BT435">
            <v>530849819.09000033</v>
          </cell>
        </row>
        <row r="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row>
        <row r="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row>
        <row r="444">
          <cell r="I444">
            <v>969</v>
          </cell>
          <cell r="J444">
            <v>945</v>
          </cell>
          <cell r="K444">
            <v>922</v>
          </cell>
          <cell r="L444">
            <v>890</v>
          </cell>
          <cell r="M444">
            <v>878</v>
          </cell>
          <cell r="N444">
            <v>859</v>
          </cell>
          <cell r="O444">
            <v>842</v>
          </cell>
          <cell r="P444">
            <v>822</v>
          </cell>
          <cell r="Q444">
            <v>810</v>
          </cell>
          <cell r="R444">
            <v>799</v>
          </cell>
          <cell r="S444">
            <v>802</v>
          </cell>
          <cell r="T444">
            <v>790</v>
          </cell>
          <cell r="U444">
            <v>770</v>
          </cell>
          <cell r="V444">
            <v>747</v>
          </cell>
          <cell r="W444">
            <v>725</v>
          </cell>
          <cell r="X444">
            <v>719</v>
          </cell>
          <cell r="Y444">
            <v>702</v>
          </cell>
          <cell r="Z444">
            <v>690</v>
          </cell>
          <cell r="AA444">
            <v>675</v>
          </cell>
          <cell r="AB444">
            <v>630</v>
          </cell>
          <cell r="AC444">
            <v>615</v>
          </cell>
          <cell r="AD444">
            <v>596</v>
          </cell>
          <cell r="AE444">
            <v>577</v>
          </cell>
          <cell r="AF444">
            <v>555</v>
          </cell>
          <cell r="AG444">
            <v>536</v>
          </cell>
          <cell r="AH444">
            <v>519</v>
          </cell>
          <cell r="AI444">
            <v>509</v>
          </cell>
          <cell r="AJ444">
            <v>490</v>
          </cell>
          <cell r="AK444">
            <v>486</v>
          </cell>
          <cell r="AL444">
            <v>478</v>
          </cell>
          <cell r="AM444">
            <v>471</v>
          </cell>
          <cell r="AN444">
            <v>465</v>
          </cell>
          <cell r="AO444">
            <v>448</v>
          </cell>
          <cell r="AP444">
            <v>432</v>
          </cell>
          <cell r="AQ444">
            <v>422</v>
          </cell>
          <cell r="AR444">
            <v>399</v>
          </cell>
          <cell r="AS444">
            <v>373</v>
          </cell>
          <cell r="AT444">
            <v>407</v>
          </cell>
          <cell r="AU444">
            <v>390</v>
          </cell>
          <cell r="AV444">
            <v>365</v>
          </cell>
          <cell r="AW444">
            <v>351</v>
          </cell>
          <cell r="AX444">
            <v>335</v>
          </cell>
          <cell r="AY444">
            <v>320</v>
          </cell>
          <cell r="AZ444">
            <v>312</v>
          </cell>
          <cell r="BA444">
            <v>290</v>
          </cell>
          <cell r="BB444">
            <v>284</v>
          </cell>
          <cell r="BC444">
            <v>282</v>
          </cell>
          <cell r="BD444">
            <v>226</v>
          </cell>
          <cell r="BE444">
            <v>234</v>
          </cell>
          <cell r="BF444">
            <v>226</v>
          </cell>
          <cell r="BG444">
            <v>235</v>
          </cell>
          <cell r="BH444">
            <v>231</v>
          </cell>
          <cell r="BI444">
            <v>231</v>
          </cell>
          <cell r="BJ444">
            <v>217</v>
          </cell>
          <cell r="BK444">
            <v>219</v>
          </cell>
          <cell r="BL444">
            <v>218</v>
          </cell>
          <cell r="BM444">
            <v>194</v>
          </cell>
          <cell r="BN444">
            <v>178</v>
          </cell>
          <cell r="BO444">
            <v>161</v>
          </cell>
          <cell r="BP444">
            <v>160</v>
          </cell>
          <cell r="BQ444">
            <v>149</v>
          </cell>
          <cell r="BR444">
            <v>146</v>
          </cell>
          <cell r="BS444">
            <v>132</v>
          </cell>
          <cell r="BT444">
            <v>125</v>
          </cell>
        </row>
        <row r="445">
          <cell r="I445">
            <v>29958</v>
          </cell>
          <cell r="J445">
            <v>27967</v>
          </cell>
          <cell r="K445">
            <v>26248</v>
          </cell>
          <cell r="L445">
            <v>24993</v>
          </cell>
          <cell r="M445">
            <v>26076</v>
          </cell>
          <cell r="N445">
            <v>24867</v>
          </cell>
          <cell r="O445">
            <v>23564</v>
          </cell>
          <cell r="P445">
            <v>22622</v>
          </cell>
          <cell r="Q445">
            <v>21189</v>
          </cell>
          <cell r="R445">
            <v>19507</v>
          </cell>
          <cell r="S445">
            <v>27633</v>
          </cell>
          <cell r="T445">
            <v>25227</v>
          </cell>
          <cell r="U445">
            <v>23806</v>
          </cell>
          <cell r="V445">
            <v>22654</v>
          </cell>
          <cell r="W445">
            <v>21632</v>
          </cell>
          <cell r="X445">
            <v>20744</v>
          </cell>
          <cell r="Y445">
            <v>20213</v>
          </cell>
          <cell r="Z445">
            <v>19598</v>
          </cell>
          <cell r="AA445">
            <v>18892</v>
          </cell>
          <cell r="AB445">
            <v>18023</v>
          </cell>
          <cell r="AC445">
            <v>17304</v>
          </cell>
          <cell r="AD445">
            <v>16226</v>
          </cell>
          <cell r="AE445">
            <v>15082</v>
          </cell>
          <cell r="AF445">
            <v>13890</v>
          </cell>
          <cell r="AG445">
            <v>12189</v>
          </cell>
          <cell r="AH445">
            <v>10749</v>
          </cell>
          <cell r="AI445">
            <v>9730</v>
          </cell>
          <cell r="AJ445">
            <v>9063</v>
          </cell>
          <cell r="AK445">
            <v>8367</v>
          </cell>
          <cell r="AL445">
            <v>7943</v>
          </cell>
          <cell r="AM445">
            <v>7524</v>
          </cell>
          <cell r="AN445">
            <v>7363</v>
          </cell>
          <cell r="AO445">
            <v>7172</v>
          </cell>
          <cell r="AP445">
            <v>6925</v>
          </cell>
          <cell r="AQ445">
            <v>6619</v>
          </cell>
          <cell r="AR445">
            <v>6374</v>
          </cell>
          <cell r="AS445">
            <v>6042</v>
          </cell>
          <cell r="AT445">
            <v>5771</v>
          </cell>
          <cell r="AU445">
            <v>5573</v>
          </cell>
          <cell r="AV445">
            <v>5341</v>
          </cell>
          <cell r="AW445">
            <v>5140</v>
          </cell>
          <cell r="AX445">
            <v>5012</v>
          </cell>
          <cell r="AY445">
            <v>4850</v>
          </cell>
          <cell r="AZ445">
            <v>4678</v>
          </cell>
          <cell r="BA445">
            <v>4543</v>
          </cell>
          <cell r="BB445">
            <v>4339</v>
          </cell>
          <cell r="BC445">
            <v>4083</v>
          </cell>
          <cell r="BD445">
            <v>4482</v>
          </cell>
          <cell r="BE445">
            <v>4310</v>
          </cell>
          <cell r="BF445">
            <v>4188</v>
          </cell>
          <cell r="BG445">
            <v>4080</v>
          </cell>
          <cell r="BH445">
            <v>3995</v>
          </cell>
          <cell r="BI445">
            <v>3858</v>
          </cell>
          <cell r="BJ445">
            <v>3724</v>
          </cell>
          <cell r="BK445">
            <v>3616</v>
          </cell>
          <cell r="BL445">
            <v>3515</v>
          </cell>
          <cell r="BM445">
            <v>3312</v>
          </cell>
          <cell r="BN445">
            <v>3040</v>
          </cell>
          <cell r="BO445">
            <v>2677</v>
          </cell>
          <cell r="BP445">
            <v>2274</v>
          </cell>
          <cell r="BQ445">
            <v>1886</v>
          </cell>
          <cell r="BR445">
            <v>1489</v>
          </cell>
          <cell r="BS445">
            <v>1259</v>
          </cell>
          <cell r="BT445">
            <v>1022</v>
          </cell>
        </row>
        <row r="446">
          <cell r="I446">
            <v>44555</v>
          </cell>
          <cell r="J446">
            <v>43581</v>
          </cell>
          <cell r="K446">
            <v>42755</v>
          </cell>
          <cell r="L446">
            <v>41881</v>
          </cell>
          <cell r="M446">
            <v>46530</v>
          </cell>
          <cell r="N446">
            <v>45697</v>
          </cell>
          <cell r="O446">
            <v>45048</v>
          </cell>
          <cell r="P446">
            <v>44283</v>
          </cell>
          <cell r="Q446">
            <v>43465</v>
          </cell>
          <cell r="R446">
            <v>42706</v>
          </cell>
          <cell r="S446">
            <v>48909</v>
          </cell>
          <cell r="T446">
            <v>47859</v>
          </cell>
          <cell r="U446">
            <v>46986</v>
          </cell>
          <cell r="V446">
            <v>45883</v>
          </cell>
          <cell r="W446">
            <v>44924</v>
          </cell>
          <cell r="X446">
            <v>44223</v>
          </cell>
          <cell r="Y446">
            <v>43544</v>
          </cell>
          <cell r="Z446">
            <v>42908</v>
          </cell>
          <cell r="AA446">
            <v>42397</v>
          </cell>
          <cell r="AB446">
            <v>41481</v>
          </cell>
          <cell r="AC446">
            <v>40949</v>
          </cell>
          <cell r="AD446">
            <v>40473</v>
          </cell>
          <cell r="AE446">
            <v>39894</v>
          </cell>
          <cell r="AF446">
            <v>39252</v>
          </cell>
          <cell r="AG446">
            <v>38661</v>
          </cell>
          <cell r="AH446">
            <v>38110</v>
          </cell>
          <cell r="AI446">
            <v>37578</v>
          </cell>
          <cell r="AJ446">
            <v>37058</v>
          </cell>
          <cell r="AK446">
            <v>36684</v>
          </cell>
          <cell r="AL446">
            <v>36363</v>
          </cell>
          <cell r="AM446">
            <v>36071</v>
          </cell>
          <cell r="AN446">
            <v>35760</v>
          </cell>
          <cell r="AO446">
            <v>35419</v>
          </cell>
          <cell r="AP446">
            <v>35104</v>
          </cell>
          <cell r="AQ446">
            <v>34752</v>
          </cell>
          <cell r="AR446">
            <v>34355</v>
          </cell>
          <cell r="AS446">
            <v>33548</v>
          </cell>
          <cell r="AT446">
            <v>33756</v>
          </cell>
          <cell r="AU446">
            <v>33373</v>
          </cell>
          <cell r="AV446">
            <v>32996</v>
          </cell>
          <cell r="AW446">
            <v>32647</v>
          </cell>
          <cell r="AX446">
            <v>32326</v>
          </cell>
          <cell r="AY446">
            <v>32033</v>
          </cell>
          <cell r="AZ446">
            <v>31705</v>
          </cell>
          <cell r="BA446">
            <v>31302</v>
          </cell>
          <cell r="BB446">
            <v>31004</v>
          </cell>
          <cell r="BC446">
            <v>30712</v>
          </cell>
          <cell r="BD446">
            <v>30419</v>
          </cell>
          <cell r="BE446">
            <v>30083</v>
          </cell>
          <cell r="BF446">
            <v>29738</v>
          </cell>
          <cell r="BG446">
            <v>29135</v>
          </cell>
          <cell r="BH446">
            <v>29009</v>
          </cell>
          <cell r="BI446">
            <v>28652</v>
          </cell>
          <cell r="BJ446">
            <v>28358</v>
          </cell>
          <cell r="BK446">
            <v>28060</v>
          </cell>
          <cell r="BL446">
            <v>27799</v>
          </cell>
          <cell r="BM446">
            <v>27511</v>
          </cell>
          <cell r="BN446">
            <v>27255</v>
          </cell>
          <cell r="BO446">
            <v>26959</v>
          </cell>
          <cell r="BP446">
            <v>26626</v>
          </cell>
          <cell r="BQ446">
            <v>26289</v>
          </cell>
          <cell r="BR446">
            <v>25962</v>
          </cell>
          <cell r="BS446">
            <v>25659</v>
          </cell>
          <cell r="BT446">
            <v>25356</v>
          </cell>
        </row>
        <row r="447">
          <cell r="I447">
            <v>62421</v>
          </cell>
          <cell r="J447">
            <v>63189</v>
          </cell>
          <cell r="K447">
            <v>63482</v>
          </cell>
          <cell r="L447">
            <v>63289</v>
          </cell>
          <cell r="M447">
            <v>63652</v>
          </cell>
          <cell r="N447">
            <v>63606</v>
          </cell>
          <cell r="O447">
            <v>63594</v>
          </cell>
          <cell r="P447">
            <v>63313</v>
          </cell>
          <cell r="Q447">
            <v>63207</v>
          </cell>
          <cell r="R447">
            <v>63114</v>
          </cell>
          <cell r="S447">
            <v>64293</v>
          </cell>
          <cell r="T447">
            <v>64787</v>
          </cell>
          <cell r="U447">
            <v>64052</v>
          </cell>
          <cell r="V447">
            <v>63624</v>
          </cell>
          <cell r="W447">
            <v>63162</v>
          </cell>
          <cell r="X447">
            <v>62278</v>
          </cell>
          <cell r="Y447">
            <v>61307</v>
          </cell>
          <cell r="Z447">
            <v>60468</v>
          </cell>
          <cell r="AA447">
            <v>59713</v>
          </cell>
          <cell r="AB447">
            <v>56050</v>
          </cell>
          <cell r="AC447">
            <v>55207</v>
          </cell>
          <cell r="AD447">
            <v>54601</v>
          </cell>
          <cell r="AE447">
            <v>54293</v>
          </cell>
          <cell r="AF447">
            <v>53955</v>
          </cell>
          <cell r="AG447">
            <v>53706</v>
          </cell>
          <cell r="AH447">
            <v>53382</v>
          </cell>
          <cell r="AI447">
            <v>52901</v>
          </cell>
          <cell r="AJ447">
            <v>52082</v>
          </cell>
          <cell r="AK447">
            <v>51488</v>
          </cell>
          <cell r="AL447">
            <v>50761</v>
          </cell>
          <cell r="AM447">
            <v>50197</v>
          </cell>
          <cell r="AN447">
            <v>49363</v>
          </cell>
          <cell r="AO447">
            <v>48441</v>
          </cell>
          <cell r="AP447">
            <v>47754</v>
          </cell>
          <cell r="AQ447">
            <v>47006</v>
          </cell>
          <cell r="AR447">
            <v>46217</v>
          </cell>
          <cell r="AS447">
            <v>44284</v>
          </cell>
          <cell r="AT447">
            <v>43333</v>
          </cell>
          <cell r="AU447">
            <v>42458</v>
          </cell>
          <cell r="AV447">
            <v>41606</v>
          </cell>
          <cell r="AW447">
            <v>40797</v>
          </cell>
          <cell r="AX447">
            <v>40090</v>
          </cell>
          <cell r="AY447">
            <v>39461</v>
          </cell>
          <cell r="AZ447">
            <v>38695</v>
          </cell>
          <cell r="BA447">
            <v>37719</v>
          </cell>
          <cell r="BB447">
            <v>37040</v>
          </cell>
          <cell r="BC447">
            <v>36428</v>
          </cell>
          <cell r="BD447">
            <v>32929</v>
          </cell>
          <cell r="BE447">
            <v>30163</v>
          </cell>
          <cell r="BF447">
            <v>31684</v>
          </cell>
          <cell r="BG447">
            <v>30850</v>
          </cell>
          <cell r="BH447">
            <v>30305</v>
          </cell>
          <cell r="BI447">
            <v>29723</v>
          </cell>
          <cell r="BJ447">
            <v>29198</v>
          </cell>
          <cell r="BK447">
            <v>28693</v>
          </cell>
          <cell r="BL447">
            <v>28118</v>
          </cell>
          <cell r="BM447">
            <v>27588</v>
          </cell>
          <cell r="BN447">
            <v>27188</v>
          </cell>
          <cell r="BO447">
            <v>26736</v>
          </cell>
          <cell r="BP447">
            <v>26344</v>
          </cell>
          <cell r="BQ447">
            <v>25909</v>
          </cell>
          <cell r="BR447">
            <v>25490</v>
          </cell>
          <cell r="BS447">
            <v>24955</v>
          </cell>
          <cell r="BT447">
            <v>24429</v>
          </cell>
        </row>
        <row r="448">
          <cell r="I448">
            <v>11</v>
          </cell>
          <cell r="J448">
            <v>11</v>
          </cell>
          <cell r="K448">
            <v>21</v>
          </cell>
          <cell r="L448">
            <v>25</v>
          </cell>
          <cell r="M448">
            <v>41</v>
          </cell>
          <cell r="N448">
            <v>42</v>
          </cell>
          <cell r="O448">
            <v>25</v>
          </cell>
          <cell r="P448">
            <v>19</v>
          </cell>
          <cell r="Q448">
            <v>198</v>
          </cell>
          <cell r="R448">
            <v>28</v>
          </cell>
          <cell r="S448">
            <v>4</v>
          </cell>
          <cell r="T448">
            <v>4</v>
          </cell>
          <cell r="U448">
            <v>5</v>
          </cell>
          <cell r="V448">
            <v>5</v>
          </cell>
          <cell r="W448">
            <v>6</v>
          </cell>
          <cell r="X448">
            <v>4</v>
          </cell>
          <cell r="Y448">
            <v>5</v>
          </cell>
          <cell r="Z448">
            <v>4</v>
          </cell>
          <cell r="AA448">
            <v>3</v>
          </cell>
          <cell r="AB448">
            <v>1</v>
          </cell>
          <cell r="AC448">
            <v>0</v>
          </cell>
          <cell r="AD448">
            <v>1</v>
          </cell>
          <cell r="AE448">
            <v>0</v>
          </cell>
          <cell r="AF448">
            <v>1</v>
          </cell>
          <cell r="AG448">
            <v>1</v>
          </cell>
          <cell r="AH448">
            <v>0</v>
          </cell>
          <cell r="AI448">
            <v>1</v>
          </cell>
          <cell r="AJ448">
            <v>0</v>
          </cell>
          <cell r="AK448">
            <v>0</v>
          </cell>
          <cell r="AL448">
            <v>0</v>
          </cell>
          <cell r="AM448">
            <v>0</v>
          </cell>
          <cell r="AN448">
            <v>0</v>
          </cell>
          <cell r="AO448">
            <v>0</v>
          </cell>
          <cell r="AP448">
            <v>0</v>
          </cell>
          <cell r="AQ448">
            <v>0</v>
          </cell>
          <cell r="AR448">
            <v>0</v>
          </cell>
          <cell r="AS448">
            <v>0</v>
          </cell>
          <cell r="AT448">
            <v>0</v>
          </cell>
          <cell r="AU448">
            <v>0</v>
          </cell>
          <cell r="AV448">
            <v>2</v>
          </cell>
          <cell r="AW448">
            <v>6</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row>
        <row r="450">
          <cell r="I450">
            <v>137914</v>
          </cell>
          <cell r="J450">
            <v>135693</v>
          </cell>
          <cell r="K450">
            <v>133428</v>
          </cell>
          <cell r="L450">
            <v>131078</v>
          </cell>
          <cell r="M450">
            <v>137177</v>
          </cell>
          <cell r="N450">
            <v>135071</v>
          </cell>
          <cell r="O450">
            <v>133073</v>
          </cell>
          <cell r="P450">
            <v>131059</v>
          </cell>
          <cell r="Q450">
            <v>128869</v>
          </cell>
          <cell r="R450">
            <v>126154</v>
          </cell>
          <cell r="S450">
            <v>141641</v>
          </cell>
          <cell r="T450">
            <v>138667</v>
          </cell>
          <cell r="U450">
            <v>135619</v>
          </cell>
          <cell r="V450">
            <v>132913</v>
          </cell>
          <cell r="W450">
            <v>130449</v>
          </cell>
          <cell r="X450">
            <v>127968</v>
          </cell>
          <cell r="Y450">
            <v>125771</v>
          </cell>
          <cell r="Z450">
            <v>123668</v>
          </cell>
          <cell r="AA450">
            <v>121680</v>
          </cell>
          <cell r="AB450">
            <v>116185</v>
          </cell>
          <cell r="AC450">
            <v>114075</v>
          </cell>
          <cell r="AD450">
            <v>111897</v>
          </cell>
          <cell r="AE450">
            <v>109846</v>
          </cell>
          <cell r="AF450">
            <v>107653</v>
          </cell>
          <cell r="AG450">
            <v>105093</v>
          </cell>
          <cell r="AH450">
            <v>102760</v>
          </cell>
          <cell r="AI450">
            <v>100719</v>
          </cell>
          <cell r="AJ450">
            <v>98693</v>
          </cell>
          <cell r="AK450">
            <v>97025</v>
          </cell>
          <cell r="AL450">
            <v>95545</v>
          </cell>
          <cell r="AM450">
            <v>94263</v>
          </cell>
          <cell r="AN450">
            <v>92951</v>
          </cell>
          <cell r="AO450">
            <v>91480</v>
          </cell>
          <cell r="AP450">
            <v>90215</v>
          </cell>
          <cell r="AQ450">
            <v>88799</v>
          </cell>
          <cell r="AR450">
            <v>87345</v>
          </cell>
          <cell r="AS450">
            <v>84247</v>
          </cell>
          <cell r="AT450">
            <v>83267</v>
          </cell>
          <cell r="AU450">
            <v>81794</v>
          </cell>
          <cell r="AV450">
            <v>80310</v>
          </cell>
          <cell r="AW450">
            <v>78941</v>
          </cell>
          <cell r="AX450">
            <v>77763</v>
          </cell>
          <cell r="AY450">
            <v>76664</v>
          </cell>
          <cell r="AZ450">
            <v>75390</v>
          </cell>
          <cell r="BA450">
            <v>73854</v>
          </cell>
          <cell r="BB450">
            <v>72667</v>
          </cell>
          <cell r="BC450">
            <v>71505</v>
          </cell>
          <cell r="BD450">
            <v>68056</v>
          </cell>
          <cell r="BE450">
            <v>64790</v>
          </cell>
          <cell r="BF450">
            <v>65836</v>
          </cell>
          <cell r="BG450">
            <v>64300</v>
          </cell>
          <cell r="BH450">
            <v>63540</v>
          </cell>
          <cell r="BI450">
            <v>62464</v>
          </cell>
          <cell r="BJ450">
            <v>61497</v>
          </cell>
          <cell r="BK450">
            <v>60588</v>
          </cell>
          <cell r="BL450">
            <v>59650</v>
          </cell>
          <cell r="BM450">
            <v>58605</v>
          </cell>
          <cell r="BN450">
            <v>57661</v>
          </cell>
          <cell r="BO450">
            <v>56533</v>
          </cell>
          <cell r="BP450">
            <v>55404</v>
          </cell>
          <cell r="BQ450">
            <v>54233</v>
          </cell>
          <cell r="BR450">
            <v>53087</v>
          </cell>
          <cell r="BS450">
            <v>52005</v>
          </cell>
          <cell r="BT450">
            <v>50932</v>
          </cell>
        </row>
        <row r="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t="str">
            <v>OK</v>
          </cell>
          <cell r="BG451" t="str">
            <v>OK</v>
          </cell>
          <cell r="BH451" t="str">
            <v>OK</v>
          </cell>
          <cell r="BI451" t="str">
            <v>OK</v>
          </cell>
          <cell r="BJ451" t="str">
            <v>OK</v>
          </cell>
          <cell r="BK451" t="str">
            <v>OK</v>
          </cell>
          <cell r="BL451" t="str">
            <v>OK</v>
          </cell>
          <cell r="BM451" t="str">
            <v>OK</v>
          </cell>
          <cell r="BN451" t="str">
            <v>OK</v>
          </cell>
          <cell r="BO451" t="str">
            <v>OK</v>
          </cell>
          <cell r="BP451" t="str">
            <v>OK</v>
          </cell>
          <cell r="BQ451" t="str">
            <v>OK</v>
          </cell>
          <cell r="BR451" t="str">
            <v>OK</v>
          </cell>
          <cell r="BS451" t="str">
            <v>OK</v>
          </cell>
          <cell r="BT451" t="str">
            <v>OK</v>
          </cell>
        </row>
        <row r="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row>
        <row r="454">
          <cell r="I454">
            <v>7.0261177255391037E-3</v>
          </cell>
          <cell r="J454">
            <v>6.9642501823970289E-3</v>
          </cell>
          <cell r="K454">
            <v>6.9100938333783012E-3</v>
          </cell>
          <cell r="L454">
            <v>6.789850318131189E-3</v>
          </cell>
          <cell r="M454">
            <v>6.4004898780407795E-3</v>
          </cell>
          <cell r="N454">
            <v>6.3596182748332361E-3</v>
          </cell>
          <cell r="O454">
            <v>6.3273541589954387E-3</v>
          </cell>
          <cell r="P454">
            <v>6.2719843734501254E-3</v>
          </cell>
          <cell r="Q454">
            <v>6.2854526689894389E-3</v>
          </cell>
          <cell r="R454">
            <v>6.3335288615501686E-3</v>
          </cell>
          <cell r="S454">
            <v>5.6622023284218555E-3</v>
          </cell>
          <cell r="T454">
            <v>5.6971016896593995E-3</v>
          </cell>
          <cell r="U454">
            <v>5.6776705328899345E-3</v>
          </cell>
          <cell r="V454">
            <v>5.6202177364140455E-3</v>
          </cell>
          <cell r="W454">
            <v>5.5577275410313605E-3</v>
          </cell>
          <cell r="X454">
            <v>5.6185921480370092E-3</v>
          </cell>
          <cell r="Y454">
            <v>5.5815728586081055E-3</v>
          </cell>
          <cell r="Z454">
            <v>5.5794546689523564E-3</v>
          </cell>
          <cell r="AA454">
            <v>5.5473372781065086E-3</v>
          </cell>
          <cell r="AB454">
            <v>5.422386710849077E-3</v>
          </cell>
          <cell r="AC454">
            <v>5.3911900065746216E-3</v>
          </cell>
          <cell r="AD454">
            <v>5.3263268899076833E-3</v>
          </cell>
          <cell r="AE454">
            <v>5.252808477322797E-3</v>
          </cell>
          <cell r="AF454">
            <v>5.1554531689781058E-3</v>
          </cell>
          <cell r="AG454">
            <v>5.1002445453074896E-3</v>
          </cell>
          <cell r="AH454">
            <v>5.0506033476060723E-3</v>
          </cell>
          <cell r="AI454">
            <v>5.0536641547275088E-3</v>
          </cell>
          <cell r="AJ454">
            <v>4.9648911270302855E-3</v>
          </cell>
          <cell r="AK454">
            <v>5.0090182942540582E-3</v>
          </cell>
          <cell r="AL454">
            <v>5.002878224920195E-3</v>
          </cell>
          <cell r="AM454">
            <v>4.9966582858597753E-3</v>
          </cell>
          <cell r="AN454">
            <v>5.0026357973555957E-3</v>
          </cell>
          <cell r="AO454">
            <v>4.8972452995190204E-3</v>
          </cell>
          <cell r="AP454">
            <v>4.7885606606440168E-3</v>
          </cell>
          <cell r="AQ454">
            <v>4.7523057692091131E-3</v>
          </cell>
          <cell r="AR454">
            <v>4.5680920487721106E-3</v>
          </cell>
          <cell r="AS454">
            <v>4.4274573575320188E-3</v>
          </cell>
          <cell r="AT454">
            <v>4.8878907610457921E-3</v>
          </cell>
          <cell r="AU454">
            <v>4.7680758979876271E-3</v>
          </cell>
          <cell r="AV454">
            <v>4.5448885568422359E-3</v>
          </cell>
          <cell r="AW454">
            <v>4.4463586729329499E-3</v>
          </cell>
          <cell r="AX454">
            <v>4.3079613698031195E-3</v>
          </cell>
          <cell r="AY454">
            <v>4.1740582281122821E-3</v>
          </cell>
          <cell r="AZ454">
            <v>4.1384799044966178E-3</v>
          </cell>
          <cell r="BA454">
            <v>3.9266661250575456E-3</v>
          </cell>
          <cell r="BB454">
            <v>3.9082389530323254E-3</v>
          </cell>
          <cell r="BC454">
            <v>3.9437801552338995E-3</v>
          </cell>
          <cell r="BD454">
            <v>3.3207946397084752E-3</v>
          </cell>
          <cell r="BE454">
            <v>3.6116684673560733E-3</v>
          </cell>
          <cell r="BF454">
            <v>3.4327723433987484E-3</v>
          </cell>
          <cell r="BG454">
            <v>3.6547433903576982E-3</v>
          </cell>
          <cell r="BH454">
            <v>3.6355051935788481E-3</v>
          </cell>
          <cell r="BI454">
            <v>3.6981301229508197E-3</v>
          </cell>
          <cell r="BJ454">
            <v>3.5286274127193195E-3</v>
          </cell>
          <cell r="BK454">
            <v>3.6145771439889088E-3</v>
          </cell>
          <cell r="BL454">
            <v>3.6546521374685665E-3</v>
          </cell>
          <cell r="BM454">
            <v>3.3102977561641498E-3</v>
          </cell>
          <cell r="BN454">
            <v>3.0870085499731187E-3</v>
          </cell>
          <cell r="BO454">
            <v>2.8478941503192827E-3</v>
          </cell>
          <cell r="BP454">
            <v>2.8878781315428491E-3</v>
          </cell>
          <cell r="BQ454">
            <v>2.747404716685413E-3</v>
          </cell>
          <cell r="BR454">
            <v>2.7502024977866519E-3</v>
          </cell>
          <cell r="BS454">
            <v>2.5382174790885494E-3</v>
          </cell>
          <cell r="BT454">
            <v>2.4542527291290346E-3</v>
          </cell>
        </row>
        <row r="455">
          <cell r="I455">
            <v>0.21722232695737922</v>
          </cell>
          <cell r="J455">
            <v>0.20610495751438909</v>
          </cell>
          <cell r="K455">
            <v>0.19672032856671762</v>
          </cell>
          <cell r="L455">
            <v>0.19067272921466608</v>
          </cell>
          <cell r="M455">
            <v>0.19009017546673276</v>
          </cell>
          <cell r="N455">
            <v>0.18410317536702919</v>
          </cell>
          <cell r="O455">
            <v>0.17707574038309801</v>
          </cell>
          <cell r="P455">
            <v>0.17260928284207877</v>
          </cell>
          <cell r="Q455">
            <v>0.16442278592989781</v>
          </cell>
          <cell r="R455">
            <v>0.15462846996528054</v>
          </cell>
          <cell r="S455">
            <v>0.19509181663501388</v>
          </cell>
          <cell r="T455">
            <v>0.18192504344941479</v>
          </cell>
          <cell r="U455">
            <v>0.17553587624152958</v>
          </cell>
          <cell r="V455">
            <v>0.17044231941194615</v>
          </cell>
          <cell r="W455">
            <v>0.16582725816219365</v>
          </cell>
          <cell r="X455">
            <v>0.16210302575643912</v>
          </cell>
          <cell r="Y455">
            <v>0.16071272391886843</v>
          </cell>
          <cell r="Z455">
            <v>0.15847268493062069</v>
          </cell>
          <cell r="AA455">
            <v>0.15525969756738989</v>
          </cell>
          <cell r="AB455">
            <v>0.15512329474544906</v>
          </cell>
          <cell r="AC455">
            <v>0.151689677843524</v>
          </cell>
          <cell r="AD455">
            <v>0.14500835589872829</v>
          </cell>
          <cell r="AE455">
            <v>0.13730131274693663</v>
          </cell>
          <cell r="AF455">
            <v>0.1290256657965872</v>
          </cell>
          <cell r="AG455">
            <v>0.1159829864976735</v>
          </cell>
          <cell r="AH455">
            <v>0.10460295834955236</v>
          </cell>
          <cell r="AI455">
            <v>9.660540712278716E-2</v>
          </cell>
          <cell r="AJ455">
            <v>9.1830220988317307E-2</v>
          </cell>
          <cell r="AK455">
            <v>8.6235506312805979E-2</v>
          </cell>
          <cell r="AL455">
            <v>8.3133601967659218E-2</v>
          </cell>
          <cell r="AM455">
            <v>7.9819229177938322E-2</v>
          </cell>
          <cell r="AN455">
            <v>7.9213779303073661E-2</v>
          </cell>
          <cell r="AO455">
            <v>7.8399650196764314E-2</v>
          </cell>
          <cell r="AP455">
            <v>7.6761070775369949E-2</v>
          </cell>
          <cell r="AQ455">
            <v>7.4539127692879431E-2</v>
          </cell>
          <cell r="AR455">
            <v>7.2974984257828154E-2</v>
          </cell>
          <cell r="AS455">
            <v>7.1717687276698278E-2</v>
          </cell>
          <cell r="AT455">
            <v>6.9307168506130876E-2</v>
          </cell>
          <cell r="AU455">
            <v>6.8134581998679611E-2</v>
          </cell>
          <cell r="AV455">
            <v>6.650479392354626E-2</v>
          </cell>
          <cell r="AW455">
            <v>6.5111919028134943E-2</v>
          </cell>
          <cell r="AX455">
            <v>6.4452245926726076E-2</v>
          </cell>
          <cell r="AY455">
            <v>6.326307001982677E-2</v>
          </cell>
          <cell r="AZ455">
            <v>6.2050669850112747E-2</v>
          </cell>
          <cell r="BA455">
            <v>6.1513255883229076E-2</v>
          </cell>
          <cell r="BB455">
            <v>5.9710735271856552E-2</v>
          </cell>
          <cell r="BC455">
            <v>5.7100902034822737E-2</v>
          </cell>
          <cell r="BD455">
            <v>6.5857529093687556E-2</v>
          </cell>
          <cell r="BE455">
            <v>6.6522611514122545E-2</v>
          </cell>
          <cell r="BF455">
            <v>6.3612613159973269E-2</v>
          </cell>
          <cell r="BG455">
            <v>6.345256609642301E-2</v>
          </cell>
          <cell r="BH455">
            <v>6.2873780295876619E-2</v>
          </cell>
          <cell r="BI455">
            <v>6.176357581967213E-2</v>
          </cell>
          <cell r="BJ455">
            <v>6.055579946989284E-2</v>
          </cell>
          <cell r="BK455">
            <v>5.968178517198125E-2</v>
          </cell>
          <cell r="BL455">
            <v>5.8927074601844091E-2</v>
          </cell>
          <cell r="BM455">
            <v>5.6513949321730227E-2</v>
          </cell>
          <cell r="BN455">
            <v>5.2721943774821804E-2</v>
          </cell>
          <cell r="BO455">
            <v>4.7352873542886455E-2</v>
          </cell>
          <cell r="BP455">
            <v>4.1043967944552742E-2</v>
          </cell>
          <cell r="BQ455">
            <v>3.4775874467575095E-2</v>
          </cell>
          <cell r="BR455">
            <v>2.8048298076741952E-2</v>
          </cell>
          <cell r="BS455">
            <v>2.4209210652821844E-2</v>
          </cell>
          <cell r="BT455">
            <v>2.0065970313358987E-2</v>
          </cell>
        </row>
        <row r="456">
          <cell r="I456">
            <v>0.32306364836057255</v>
          </cell>
          <cell r="J456">
            <v>0.32117353142756072</v>
          </cell>
          <cell r="K456">
            <v>0.32043499115627905</v>
          </cell>
          <cell r="L456">
            <v>0.31951204626253071</v>
          </cell>
          <cell r="M456">
            <v>0.33919680412897207</v>
          </cell>
          <cell r="N456">
            <v>0.33831836589645448</v>
          </cell>
          <cell r="O456">
            <v>0.33852096217865379</v>
          </cell>
          <cell r="P456">
            <v>0.33788599027918725</v>
          </cell>
          <cell r="Q456">
            <v>0.33728049414521721</v>
          </cell>
          <cell r="R456">
            <v>0.33852275789907571</v>
          </cell>
          <cell r="S456">
            <v>0.34530256069923254</v>
          </cell>
          <cell r="T456">
            <v>0.34513618957646736</v>
          </cell>
          <cell r="U456">
            <v>0.34645588007580058</v>
          </cell>
          <cell r="V456">
            <v>0.34521077697441183</v>
          </cell>
          <cell r="W456">
            <v>0.34437979593557638</v>
          </cell>
          <cell r="X456">
            <v>0.34557858214553638</v>
          </cell>
          <cell r="Y456">
            <v>0.34621653640346345</v>
          </cell>
          <cell r="Z456">
            <v>0.34696121874696767</v>
          </cell>
          <cell r="AA456">
            <v>0.3484303090072321</v>
          </cell>
          <cell r="AB456">
            <v>0.35702543357576277</v>
          </cell>
          <cell r="AC456">
            <v>0.35896559281174667</v>
          </cell>
          <cell r="AD456">
            <v>0.36169870505911689</v>
          </cell>
          <cell r="AE456">
            <v>0.36318118092602369</v>
          </cell>
          <cell r="AF456">
            <v>0.36461594196167313</v>
          </cell>
          <cell r="AG456">
            <v>0.36787416859353145</v>
          </cell>
          <cell r="AH456">
            <v>0.37086414947450369</v>
          </cell>
          <cell r="AI456">
            <v>0.37309742948202423</v>
          </cell>
          <cell r="AJ456">
            <v>0.37548762323569046</v>
          </cell>
          <cell r="AK456">
            <v>0.37808812161813965</v>
          </cell>
          <cell r="AL456">
            <v>0.38058506462923231</v>
          </cell>
          <cell r="AM456">
            <v>0.38266339921284065</v>
          </cell>
          <cell r="AN456">
            <v>0.38471883035147553</v>
          </cell>
          <cell r="AO456">
            <v>0.38717752514210757</v>
          </cell>
          <cell r="AP456">
            <v>0.38911489220196199</v>
          </cell>
          <cell r="AQ456">
            <v>0.39135575851079402</v>
          </cell>
          <cell r="AR456">
            <v>0.39332531913675656</v>
          </cell>
          <cell r="AS456">
            <v>0.39821002528279936</v>
          </cell>
          <cell r="AT456">
            <v>0.40539469417656454</v>
          </cell>
          <cell r="AU456">
            <v>0.40801281267574641</v>
          </cell>
          <cell r="AV456">
            <v>0.41085792553853817</v>
          </cell>
          <cell r="AW456">
            <v>0.41356202733687186</v>
          </cell>
          <cell r="AX456">
            <v>0.41569898280673329</v>
          </cell>
          <cell r="AY456">
            <v>0.41783627256600231</v>
          </cell>
          <cell r="AZ456">
            <v>0.42054649157713225</v>
          </cell>
          <cell r="BA456">
            <v>0.42383621740190103</v>
          </cell>
          <cell r="BB456">
            <v>0.42665859330920503</v>
          </cell>
          <cell r="BC456">
            <v>0.42950842598419692</v>
          </cell>
          <cell r="BD456">
            <v>0.44697014223580583</v>
          </cell>
          <cell r="BE456">
            <v>0.46431548078407164</v>
          </cell>
          <cell r="BF456">
            <v>0.45169815906191141</v>
          </cell>
          <cell r="BG456">
            <v>0.45311041990668738</v>
          </cell>
          <cell r="BH456">
            <v>0.45654705697198616</v>
          </cell>
          <cell r="BI456">
            <v>0.45869620901639346</v>
          </cell>
          <cell r="BJ456">
            <v>0.46112818511472103</v>
          </cell>
          <cell r="BK456">
            <v>0.46312801214762001</v>
          </cell>
          <cell r="BL456">
            <v>0.466035205364627</v>
          </cell>
          <cell r="BM456">
            <v>0.46943093592696866</v>
          </cell>
          <cell r="BN456">
            <v>0.47267650578380532</v>
          </cell>
          <cell r="BO456">
            <v>0.47687191551836983</v>
          </cell>
          <cell r="BP456">
            <v>0.48057901956537435</v>
          </cell>
          <cell r="BQ456">
            <v>0.48474176239558942</v>
          </cell>
          <cell r="BR456">
            <v>0.48904628251737714</v>
          </cell>
          <cell r="BS456">
            <v>0.49339486587828091</v>
          </cell>
          <cell r="BT456">
            <v>0.49784025759836648</v>
          </cell>
        </row>
        <row r="457">
          <cell r="I457">
            <v>0.45260814710616759</v>
          </cell>
          <cell r="J457">
            <v>0.46567619552961464</v>
          </cell>
          <cell r="K457">
            <v>0.4757771981892856</v>
          </cell>
          <cell r="L457">
            <v>0.48283464807214027</v>
          </cell>
          <cell r="M457">
            <v>0.46401364660256456</v>
          </cell>
          <cell r="N457">
            <v>0.47090789288596369</v>
          </cell>
          <cell r="O457">
            <v>0.47788807646930631</v>
          </cell>
          <cell r="P457">
            <v>0.48308776963047179</v>
          </cell>
          <cell r="Q457">
            <v>0.49047482327014252</v>
          </cell>
          <cell r="R457">
            <v>0.50029329232525321</v>
          </cell>
          <cell r="S457">
            <v>0.45391517992671615</v>
          </cell>
          <cell r="T457">
            <v>0.46721281919995383</v>
          </cell>
          <cell r="U457">
            <v>0.47229370515930658</v>
          </cell>
          <cell r="V457">
            <v>0.47868906728461474</v>
          </cell>
          <cell r="W457">
            <v>0.48418922337465214</v>
          </cell>
          <cell r="X457">
            <v>0.4866685421355339</v>
          </cell>
          <cell r="Y457">
            <v>0.48744941202661979</v>
          </cell>
          <cell r="Z457">
            <v>0.48895429698871173</v>
          </cell>
          <cell r="AA457">
            <v>0.4907380013149244</v>
          </cell>
          <cell r="AB457">
            <v>0.48242027800490594</v>
          </cell>
          <cell r="AC457">
            <v>0.48395353933815471</v>
          </cell>
          <cell r="AD457">
            <v>0.48795767536216345</v>
          </cell>
          <cell r="AE457">
            <v>0.49426469784971688</v>
          </cell>
          <cell r="AF457">
            <v>0.50119364996795257</v>
          </cell>
          <cell r="AG457">
            <v>0.51103308498187316</v>
          </cell>
          <cell r="AH457">
            <v>0.51948228882833791</v>
          </cell>
          <cell r="AI457">
            <v>0.52523357062719045</v>
          </cell>
          <cell r="AJ457">
            <v>0.52771726464896196</v>
          </cell>
          <cell r="AK457">
            <v>0.53066735377480034</v>
          </cell>
          <cell r="AL457">
            <v>0.53127845517818828</v>
          </cell>
          <cell r="AM457">
            <v>0.53252071332336126</v>
          </cell>
          <cell r="AN457">
            <v>0.53106475454809521</v>
          </cell>
          <cell r="AO457">
            <v>0.52952557936160904</v>
          </cell>
          <cell r="AP457">
            <v>0.52933547636202405</v>
          </cell>
          <cell r="AQ457">
            <v>0.52935280802711737</v>
          </cell>
          <cell r="AR457">
            <v>0.52913160455664321</v>
          </cell>
          <cell r="AS457">
            <v>0.52564483008297036</v>
          </cell>
          <cell r="AT457">
            <v>0.52041024655625878</v>
          </cell>
          <cell r="AU457">
            <v>0.51908452942758643</v>
          </cell>
          <cell r="AV457">
            <v>0.51806748848213169</v>
          </cell>
          <cell r="AW457">
            <v>0.516803688830899</v>
          </cell>
          <cell r="AX457">
            <v>0.51554080989673756</v>
          </cell>
          <cell r="AY457">
            <v>0.51472659918605868</v>
          </cell>
          <cell r="AZ457">
            <v>0.51326435866825837</v>
          </cell>
          <cell r="BA457">
            <v>0.51072386058981234</v>
          </cell>
          <cell r="BB457">
            <v>0.50972243246590609</v>
          </cell>
          <cell r="BC457">
            <v>0.50944689182574643</v>
          </cell>
          <cell r="BD457">
            <v>0.48385153403079817</v>
          </cell>
          <cell r="BE457">
            <v>0.46555023923444977</v>
          </cell>
          <cell r="BF457">
            <v>0.48125645543471657</v>
          </cell>
          <cell r="BG457">
            <v>0.47978227060653189</v>
          </cell>
          <cell r="BH457">
            <v>0.47694365753855839</v>
          </cell>
          <cell r="BI457">
            <v>0.47584208504098363</v>
          </cell>
          <cell r="BJ457">
            <v>0.47478738800266679</v>
          </cell>
          <cell r="BK457">
            <v>0.47357562553640986</v>
          </cell>
          <cell r="BL457">
            <v>0.47138306789606033</v>
          </cell>
          <cell r="BM457">
            <v>0.47074481699513693</v>
          </cell>
          <cell r="BN457">
            <v>0.47151454189139974</v>
          </cell>
          <cell r="BO457">
            <v>0.47292731678842448</v>
          </cell>
          <cell r="BP457">
            <v>0.47548913435853007</v>
          </cell>
          <cell r="BQ457">
            <v>0.47773495842015007</v>
          </cell>
          <cell r="BR457">
            <v>0.48015521690809426</v>
          </cell>
          <cell r="BS457">
            <v>0.47985770598980865</v>
          </cell>
          <cell r="BT457">
            <v>0.47963951935914551</v>
          </cell>
        </row>
        <row r="458">
          <cell r="I458">
            <v>7.9759850341517177E-5</v>
          </cell>
          <cell r="J458">
            <v>8.1065346038483929E-5</v>
          </cell>
          <cell r="K458">
            <v>1.5738825433941902E-4</v>
          </cell>
          <cell r="L458">
            <v>1.9072613253177497E-4</v>
          </cell>
          <cell r="M458">
            <v>2.9888392368983139E-4</v>
          </cell>
          <cell r="N458">
            <v>3.1094757571943643E-4</v>
          </cell>
          <cell r="O458">
            <v>1.8786680994642039E-4</v>
          </cell>
          <cell r="P458">
            <v>1.4497287481210751E-4</v>
          </cell>
          <cell r="Q458">
            <v>1.536443985752974E-3</v>
          </cell>
          <cell r="R458">
            <v>2.2195094884030629E-4</v>
          </cell>
          <cell r="S458">
            <v>2.8240410615570351E-5</v>
          </cell>
          <cell r="T458">
            <v>2.8846084504604555E-5</v>
          </cell>
          <cell r="U458">
            <v>3.6867990473311263E-5</v>
          </cell>
          <cell r="V458">
            <v>3.7618592613213152E-5</v>
          </cell>
          <cell r="W458">
            <v>4.5994986546466434E-5</v>
          </cell>
          <cell r="X458">
            <v>3.1257814453613407E-5</v>
          </cell>
          <cell r="Y458">
            <v>3.975479244022867E-5</v>
          </cell>
          <cell r="Z458">
            <v>3.2344664747549894E-5</v>
          </cell>
          <cell r="AA458">
            <v>2.4654832347140039E-5</v>
          </cell>
          <cell r="AB458">
            <v>8.6069630330937733E-6</v>
          </cell>
          <cell r="AC458">
            <v>0</v>
          </cell>
          <cell r="AD458">
            <v>8.9367900837377228E-6</v>
          </cell>
          <cell r="AE458">
            <v>0</v>
          </cell>
          <cell r="AF458">
            <v>9.2891048089695599E-6</v>
          </cell>
          <cell r="AG458">
            <v>9.5153816143796444E-6</v>
          </cell>
          <cell r="AH458">
            <v>0</v>
          </cell>
          <cell r="AI458">
            <v>9.9286132705844978E-6</v>
          </cell>
          <cell r="AJ458">
            <v>0</v>
          </cell>
          <cell r="AK458">
            <v>0</v>
          </cell>
          <cell r="AL458">
            <v>0</v>
          </cell>
          <cell r="AM458">
            <v>0</v>
          </cell>
          <cell r="AN458">
            <v>0</v>
          </cell>
          <cell r="AO458">
            <v>0</v>
          </cell>
          <cell r="AP458">
            <v>0</v>
          </cell>
          <cell r="AQ458">
            <v>0</v>
          </cell>
          <cell r="AR458">
            <v>0</v>
          </cell>
          <cell r="AS458">
            <v>0</v>
          </cell>
          <cell r="AT458">
            <v>0</v>
          </cell>
          <cell r="AU458">
            <v>0</v>
          </cell>
          <cell r="AV458">
            <v>2.4903498941601293E-5</v>
          </cell>
          <cell r="AW458">
            <v>7.6006131161247001E-5</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row>
        <row r="459">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row>
        <row r="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v>1</v>
          </cell>
          <cell r="BD460">
            <v>1</v>
          </cell>
          <cell r="BE460">
            <v>1</v>
          </cell>
          <cell r="BF460">
            <v>1</v>
          </cell>
          <cell r="BG460">
            <v>1</v>
          </cell>
          <cell r="BH460">
            <v>1</v>
          </cell>
          <cell r="BI460">
            <v>1</v>
          </cell>
          <cell r="BJ460">
            <v>1</v>
          </cell>
          <cell r="BK460">
            <v>1</v>
          </cell>
          <cell r="BL460">
            <v>1</v>
          </cell>
          <cell r="BM460">
            <v>1</v>
          </cell>
          <cell r="BN460">
            <v>1</v>
          </cell>
          <cell r="BO460">
            <v>1</v>
          </cell>
          <cell r="BP460">
            <v>1</v>
          </cell>
          <cell r="BQ460">
            <v>1</v>
          </cell>
          <cell r="BR460">
            <v>1</v>
          </cell>
          <cell r="BS460">
            <v>1</v>
          </cell>
          <cell r="BT460">
            <v>1</v>
          </cell>
        </row>
        <row r="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row>
        <row r="464">
          <cell r="I464">
            <v>45969952.68</v>
          </cell>
          <cell r="J464">
            <v>44751352.530000001</v>
          </cell>
          <cell r="K464">
            <v>42688706.310000002</v>
          </cell>
          <cell r="L464">
            <v>40078740.119999997</v>
          </cell>
          <cell r="M464">
            <v>39289067.020000003</v>
          </cell>
          <cell r="N464">
            <v>38057270.270000003</v>
          </cell>
          <cell r="O464">
            <v>37528766.560000002</v>
          </cell>
          <cell r="P464">
            <v>36664831.270000003</v>
          </cell>
          <cell r="Q464">
            <v>36248360.469999999</v>
          </cell>
          <cell r="R464">
            <v>35707480.219999999</v>
          </cell>
          <cell r="S464">
            <v>36351704.200000003</v>
          </cell>
          <cell r="T464">
            <v>35544171.390000001</v>
          </cell>
          <cell r="U464">
            <v>34223272.539999999</v>
          </cell>
          <cell r="V464">
            <v>32791355.09</v>
          </cell>
          <cell r="W464">
            <v>31904258.149999999</v>
          </cell>
          <cell r="X464">
            <v>31502666.879999999</v>
          </cell>
          <cell r="Y464">
            <v>30436951.300000001</v>
          </cell>
          <cell r="Z464">
            <v>29265919.5</v>
          </cell>
          <cell r="AA464">
            <v>28399691.079999998</v>
          </cell>
          <cell r="AB464">
            <v>25737565.640000001</v>
          </cell>
          <cell r="AC464">
            <v>25220134.329999998</v>
          </cell>
          <cell r="AD464">
            <v>24359885.850000001</v>
          </cell>
          <cell r="AE464">
            <v>22801766</v>
          </cell>
          <cell r="AF464">
            <v>21714730.780000001</v>
          </cell>
          <cell r="AG464">
            <v>21138466.5</v>
          </cell>
          <cell r="AH464">
            <v>20303432.949999999</v>
          </cell>
          <cell r="AI464">
            <v>19972128.149999999</v>
          </cell>
          <cell r="AJ464">
            <v>19342885.16</v>
          </cell>
          <cell r="AK464">
            <v>18902938.109999999</v>
          </cell>
          <cell r="AL464">
            <v>18686989.5</v>
          </cell>
          <cell r="AM464">
            <v>18496868.960000001</v>
          </cell>
          <cell r="AN464">
            <v>18277150.82</v>
          </cell>
          <cell r="AO464">
            <v>17415190.329999998</v>
          </cell>
          <cell r="AP464">
            <v>16957915.760000002</v>
          </cell>
          <cell r="AQ464">
            <v>16684556.59</v>
          </cell>
          <cell r="AR464">
            <v>15975907.26</v>
          </cell>
          <cell r="AS464">
            <v>14482603.449999999</v>
          </cell>
          <cell r="AT464">
            <v>13831037.699999999</v>
          </cell>
          <cell r="AU464">
            <v>13241931.439999999</v>
          </cell>
          <cell r="AV464">
            <v>12525310.35</v>
          </cell>
          <cell r="AW464">
            <v>11318717.83</v>
          </cell>
          <cell r="AX464">
            <v>10936567.57</v>
          </cell>
          <cell r="AY464">
            <v>9936983.6600000001</v>
          </cell>
          <cell r="AZ464">
            <v>9490580.1300000008</v>
          </cell>
          <cell r="BA464">
            <v>8887806.0500000007</v>
          </cell>
          <cell r="BB464">
            <v>8735340.3200000003</v>
          </cell>
          <cell r="BC464">
            <v>8429162.1199999992</v>
          </cell>
          <cell r="BD464">
            <v>6730011.6299999999</v>
          </cell>
          <cell r="BE464">
            <v>6896737.9800000004</v>
          </cell>
          <cell r="BF464">
            <v>6604317.1100000003</v>
          </cell>
          <cell r="BG464">
            <v>6591791.6600000001</v>
          </cell>
          <cell r="BH464">
            <v>6245676.0300000003</v>
          </cell>
          <cell r="BI464">
            <v>5972495.4000000004</v>
          </cell>
          <cell r="BJ464">
            <v>5800812.3099999996</v>
          </cell>
          <cell r="BK464">
            <v>5524945.04</v>
          </cell>
          <cell r="BL464">
            <v>5236915.46</v>
          </cell>
          <cell r="BM464">
            <v>4704317.84</v>
          </cell>
          <cell r="BN464">
            <v>4209742.67</v>
          </cell>
          <cell r="BO464">
            <v>3715804.63</v>
          </cell>
          <cell r="BP464">
            <v>3652552.48</v>
          </cell>
          <cell r="BQ464">
            <v>3444827.89</v>
          </cell>
          <cell r="BR464">
            <v>3064943.94</v>
          </cell>
          <cell r="BS464">
            <v>2893455.45</v>
          </cell>
          <cell r="BT464">
            <v>2620614.9300000002</v>
          </cell>
        </row>
        <row r="465">
          <cell r="I465">
            <v>3281764951.73</v>
          </cell>
          <cell r="J465">
            <v>3051817515.9000001</v>
          </cell>
          <cell r="K465">
            <v>2846236449.6300001</v>
          </cell>
          <cell r="L465">
            <v>2700347587.8499999</v>
          </cell>
          <cell r="M465">
            <v>2817814866.7199998</v>
          </cell>
          <cell r="N465">
            <v>2669904943.9400001</v>
          </cell>
          <cell r="O465">
            <v>2501875925.5700002</v>
          </cell>
          <cell r="P465">
            <v>2378099203.8200002</v>
          </cell>
          <cell r="Q465">
            <v>2194992465.9099998</v>
          </cell>
          <cell r="R465">
            <v>1988845902.97</v>
          </cell>
          <cell r="S465">
            <v>2922472150.23</v>
          </cell>
          <cell r="T465">
            <v>2636138976.0900002</v>
          </cell>
          <cell r="U465">
            <v>2470063804.0700002</v>
          </cell>
          <cell r="V465">
            <v>2327654166.0300002</v>
          </cell>
          <cell r="W465">
            <v>2209416768.3000002</v>
          </cell>
          <cell r="X465">
            <v>2112645527.1600001</v>
          </cell>
          <cell r="Y465">
            <v>2049990752.8299999</v>
          </cell>
          <cell r="Z465">
            <v>1973957219.4100001</v>
          </cell>
          <cell r="AA465">
            <v>1892152666.8800001</v>
          </cell>
          <cell r="AB465">
            <v>1790578754.76</v>
          </cell>
          <cell r="AC465">
            <v>1704865393.73</v>
          </cell>
          <cell r="AD465">
            <v>1580793140.6700001</v>
          </cell>
          <cell r="AE465">
            <v>1462213155</v>
          </cell>
          <cell r="AF465">
            <v>1337560257.8099999</v>
          </cell>
          <cell r="AG465">
            <v>1162496253.4200001</v>
          </cell>
          <cell r="AH465">
            <v>1016339245</v>
          </cell>
          <cell r="AI465">
            <v>912689833.39999998</v>
          </cell>
          <cell r="AJ465">
            <v>840292693.5</v>
          </cell>
          <cell r="AK465">
            <v>767133966.40999997</v>
          </cell>
          <cell r="AL465">
            <v>722410824.27999997</v>
          </cell>
          <cell r="AM465">
            <v>678326027.96000004</v>
          </cell>
          <cell r="AN465">
            <v>661045263.25999999</v>
          </cell>
          <cell r="AO465">
            <v>639139337.91999996</v>
          </cell>
          <cell r="AP465">
            <v>612968914.49000001</v>
          </cell>
          <cell r="AQ465">
            <v>582329915.62</v>
          </cell>
          <cell r="AR465">
            <v>557040596.13999999</v>
          </cell>
          <cell r="AS465">
            <v>520545641.66000003</v>
          </cell>
          <cell r="AT465">
            <v>489610580.89999998</v>
          </cell>
          <cell r="AU465">
            <v>468864075.17000002</v>
          </cell>
          <cell r="AV465">
            <v>444808953.73000002</v>
          </cell>
          <cell r="AW465">
            <v>424171689.62</v>
          </cell>
          <cell r="AX465">
            <v>411327981.37</v>
          </cell>
          <cell r="AY465">
            <v>393644152.47000003</v>
          </cell>
          <cell r="AZ465">
            <v>376773146.29000002</v>
          </cell>
          <cell r="BA465">
            <v>364350030.16000003</v>
          </cell>
          <cell r="BB465">
            <v>344932069.75</v>
          </cell>
          <cell r="BC465">
            <v>323762104.04999995</v>
          </cell>
          <cell r="BD465">
            <v>386904092.63</v>
          </cell>
          <cell r="BE465">
            <v>370652218.35000002</v>
          </cell>
          <cell r="BF465">
            <v>359028420.94</v>
          </cell>
          <cell r="BG465">
            <v>347882674.62</v>
          </cell>
          <cell r="BH465">
            <v>340792276.50999999</v>
          </cell>
          <cell r="BI465">
            <v>326528892.41000003</v>
          </cell>
          <cell r="BJ465">
            <v>310535143.13</v>
          </cell>
          <cell r="BK465">
            <v>301505905.26999998</v>
          </cell>
          <cell r="BL465">
            <v>291922490.74000001</v>
          </cell>
          <cell r="BM465">
            <v>273077733.37</v>
          </cell>
          <cell r="BN465">
            <v>249529938.19</v>
          </cell>
          <cell r="BO465">
            <v>222834543.09</v>
          </cell>
          <cell r="BP465">
            <v>194052118.75</v>
          </cell>
          <cell r="BQ465">
            <v>158838415.65000001</v>
          </cell>
          <cell r="BR465">
            <v>126616754.53</v>
          </cell>
          <cell r="BS465">
            <v>107954253.06</v>
          </cell>
          <cell r="BT465">
            <v>85378297.030000001</v>
          </cell>
        </row>
        <row r="466">
          <cell r="I466">
            <v>4623119884.8400002</v>
          </cell>
          <cell r="J466">
            <v>4493030462.9399996</v>
          </cell>
          <cell r="K466">
            <v>4390498894.6400003</v>
          </cell>
          <cell r="L466">
            <v>4275038842.8000002</v>
          </cell>
          <cell r="M466">
            <v>4881024319.7600002</v>
          </cell>
          <cell r="N466">
            <v>4769980431.8500004</v>
          </cell>
          <cell r="O466">
            <v>4685981969.1800003</v>
          </cell>
          <cell r="P466">
            <v>4585330692.3199997</v>
          </cell>
          <cell r="Q466">
            <v>4482767273.2299995</v>
          </cell>
          <cell r="R466">
            <v>4385393139.1599998</v>
          </cell>
          <cell r="S466">
            <v>5247144428.96</v>
          </cell>
          <cell r="T466">
            <v>5110382559.8500004</v>
          </cell>
          <cell r="U466">
            <v>5001085564.1000004</v>
          </cell>
          <cell r="V466">
            <v>4863601737.3800001</v>
          </cell>
          <cell r="W466">
            <v>4738874239.6899996</v>
          </cell>
          <cell r="X466">
            <v>4653917038.2799997</v>
          </cell>
          <cell r="Y466">
            <v>4569002493.5100002</v>
          </cell>
          <cell r="Z466">
            <v>4485436210.6599998</v>
          </cell>
          <cell r="AA466">
            <v>4431837787.3699999</v>
          </cell>
          <cell r="AB466">
            <v>4327602257.1499996</v>
          </cell>
          <cell r="AC466">
            <v>4263329020.1799998</v>
          </cell>
          <cell r="AD466">
            <v>4199548142.4299998</v>
          </cell>
          <cell r="AE466">
            <v>4133278603</v>
          </cell>
          <cell r="AF466">
            <v>4051862456.71</v>
          </cell>
          <cell r="AG466">
            <v>3980660259.9899998</v>
          </cell>
          <cell r="AH466">
            <v>3908450469.2199998</v>
          </cell>
          <cell r="AI466">
            <v>3842263117.8899999</v>
          </cell>
          <cell r="AJ466">
            <v>3786729644.3899999</v>
          </cell>
          <cell r="AK466">
            <v>3743732584.3499999</v>
          </cell>
          <cell r="AL466">
            <v>3703824807.6199999</v>
          </cell>
          <cell r="AM466">
            <v>3675375252.4499998</v>
          </cell>
          <cell r="AN466">
            <v>3640075990.0599999</v>
          </cell>
          <cell r="AO466">
            <v>3604155343.7399998</v>
          </cell>
          <cell r="AP466">
            <v>3565627481.6399999</v>
          </cell>
          <cell r="AQ466">
            <v>3524031519.2399998</v>
          </cell>
          <cell r="AR466">
            <v>3483956302.2800002</v>
          </cell>
          <cell r="AS466">
            <v>3394674077.2199998</v>
          </cell>
          <cell r="AT466">
            <v>3349397751.8800001</v>
          </cell>
          <cell r="AU466">
            <v>3308728773.3200002</v>
          </cell>
          <cell r="AV466">
            <v>3267852766.4400001</v>
          </cell>
          <cell r="AW466">
            <v>3228518561.04</v>
          </cell>
          <cell r="AX466">
            <v>3190605742.3400002</v>
          </cell>
          <cell r="AY466">
            <v>3162969853.6399999</v>
          </cell>
          <cell r="AZ466">
            <v>3127253477.5799999</v>
          </cell>
          <cell r="BA466">
            <v>3088944306.8600001</v>
          </cell>
          <cell r="BB466">
            <v>3053134685.6999998</v>
          </cell>
          <cell r="BC466">
            <v>3018580266.1800003</v>
          </cell>
          <cell r="BD466">
            <v>2984560306.21</v>
          </cell>
          <cell r="BE466">
            <v>2948153241.1399999</v>
          </cell>
          <cell r="BF466">
            <v>2908278535.48</v>
          </cell>
          <cell r="BG466">
            <v>2850133248.3099999</v>
          </cell>
          <cell r="BH466">
            <v>2831568520.5700002</v>
          </cell>
          <cell r="BI466">
            <v>2798036823.73</v>
          </cell>
          <cell r="BJ466">
            <v>2764470799.6100001</v>
          </cell>
          <cell r="BK466">
            <v>2740825116.0799999</v>
          </cell>
          <cell r="BL466">
            <v>2711451810.3099999</v>
          </cell>
          <cell r="BM466">
            <v>2681532554.3800001</v>
          </cell>
          <cell r="BN466">
            <v>2648468466.5599999</v>
          </cell>
          <cell r="BO466">
            <v>2616190781.9099998</v>
          </cell>
          <cell r="BP466">
            <v>2580967111.21</v>
          </cell>
          <cell r="BQ466">
            <v>2542451568.4200001</v>
          </cell>
          <cell r="BR466">
            <v>2506886821.71</v>
          </cell>
          <cell r="BS466">
            <v>2473200494.6999998</v>
          </cell>
          <cell r="BT466">
            <v>2442266647.6100001</v>
          </cell>
        </row>
        <row r="467">
          <cell r="I467">
            <v>6245919553.3100004</v>
          </cell>
          <cell r="J467">
            <v>6337613007.5299997</v>
          </cell>
          <cell r="K467">
            <v>6374008986.5100002</v>
          </cell>
          <cell r="L467">
            <v>6364020918.4399996</v>
          </cell>
          <cell r="M467">
            <v>6371432704.46</v>
          </cell>
          <cell r="N467">
            <v>6369495298.5200005</v>
          </cell>
          <cell r="O467">
            <v>6366898444.25</v>
          </cell>
          <cell r="P467">
            <v>6329453923.9800005</v>
          </cell>
          <cell r="Q467">
            <v>6322621228.7599993</v>
          </cell>
          <cell r="R467">
            <v>6316080758.1300001</v>
          </cell>
          <cell r="S467">
            <v>6419520892.9300003</v>
          </cell>
          <cell r="T467">
            <v>6470932112.6599998</v>
          </cell>
          <cell r="U467">
            <v>6376457277.4800005</v>
          </cell>
          <cell r="V467">
            <v>6323363325.6900005</v>
          </cell>
          <cell r="W467">
            <v>6260584359.75</v>
          </cell>
          <cell r="X467">
            <v>6151002656.21</v>
          </cell>
          <cell r="Y467">
            <v>6031942453.5999994</v>
          </cell>
          <cell r="Z467">
            <v>5928950705.1800003</v>
          </cell>
          <cell r="AA467">
            <v>5826894411.9800005</v>
          </cell>
          <cell r="AB467">
            <v>5385084745.04</v>
          </cell>
          <cell r="AC467">
            <v>5285697359.0699997</v>
          </cell>
          <cell r="AD467">
            <v>5212567666.1799994</v>
          </cell>
          <cell r="AE467">
            <v>5155280073</v>
          </cell>
          <cell r="AF467">
            <v>5096078485.5100002</v>
          </cell>
          <cell r="AG467">
            <v>5042063531.0299997</v>
          </cell>
          <cell r="AH467">
            <v>4988116487.3800001</v>
          </cell>
          <cell r="AI467">
            <v>4922684650.96</v>
          </cell>
          <cell r="AJ467">
            <v>4826181412.9200001</v>
          </cell>
          <cell r="AK467">
            <v>4752056594.3299999</v>
          </cell>
          <cell r="AL467">
            <v>4662808286.8099995</v>
          </cell>
          <cell r="AM467">
            <v>4592730686.6000004</v>
          </cell>
          <cell r="AN467">
            <v>4496832205.249999</v>
          </cell>
          <cell r="AO467">
            <v>4390297850.5200005</v>
          </cell>
          <cell r="AP467">
            <v>4308141955.8500004</v>
          </cell>
          <cell r="AQ467">
            <v>4225188032.3699999</v>
          </cell>
          <cell r="AR467">
            <v>4131626000.48</v>
          </cell>
          <cell r="AS467">
            <v>3900721751.96</v>
          </cell>
          <cell r="AT467">
            <v>3788573948.2800002</v>
          </cell>
          <cell r="AU467">
            <v>3689543830.5100002</v>
          </cell>
          <cell r="AV467">
            <v>3596134981.2800002</v>
          </cell>
          <cell r="AW467">
            <v>3508732907.46</v>
          </cell>
          <cell r="AX467">
            <v>3432423426.71</v>
          </cell>
          <cell r="AY467">
            <v>3365415154.7800002</v>
          </cell>
          <cell r="AZ467">
            <v>3283855303.02</v>
          </cell>
          <cell r="BA467">
            <v>3177349147.4200001</v>
          </cell>
          <cell r="BB467">
            <v>3109011260.3000002</v>
          </cell>
          <cell r="BC467">
            <v>3038042390.79</v>
          </cell>
          <cell r="BD467">
            <v>2878041960.8799996</v>
          </cell>
          <cell r="BE467">
            <v>2808184206.5099998</v>
          </cell>
          <cell r="BF467">
            <v>2739538095.1700001</v>
          </cell>
          <cell r="BG467">
            <v>2657077649.6700001</v>
          </cell>
          <cell r="BH467">
            <v>2595066514.3200002</v>
          </cell>
          <cell r="BI467">
            <v>2532869345.8499999</v>
          </cell>
          <cell r="BJ467">
            <v>2479376577.98</v>
          </cell>
          <cell r="BK467">
            <v>2423824518.2599998</v>
          </cell>
          <cell r="BL467">
            <v>2366452131.9000001</v>
          </cell>
          <cell r="BM467">
            <v>2309333348.2200003</v>
          </cell>
          <cell r="BN467">
            <v>2264220553.8499999</v>
          </cell>
          <cell r="BO467">
            <v>2212246203.25</v>
          </cell>
          <cell r="BP467">
            <v>2168417657.7999997</v>
          </cell>
          <cell r="BQ467">
            <v>2124471364.0999999</v>
          </cell>
          <cell r="BR467">
            <v>2071501958.0800002</v>
          </cell>
          <cell r="BS467">
            <v>2013703631.5</v>
          </cell>
          <cell r="BT467">
            <v>1960953417.6700001</v>
          </cell>
        </row>
        <row r="468">
          <cell r="I468">
            <v>-1030.27</v>
          </cell>
          <cell r="J468">
            <v>-1594.72</v>
          </cell>
          <cell r="K468">
            <v>-344728.32000000001</v>
          </cell>
          <cell r="L468">
            <v>-10077.16</v>
          </cell>
          <cell r="M468">
            <v>-55715.62</v>
          </cell>
          <cell r="N468">
            <v>-26812.12</v>
          </cell>
          <cell r="O468">
            <v>-23604.62</v>
          </cell>
          <cell r="P468">
            <v>-10005.57</v>
          </cell>
          <cell r="Q468">
            <v>-1841.88</v>
          </cell>
          <cell r="R468">
            <v>896755.29</v>
          </cell>
          <cell r="S468">
            <v>18125.54</v>
          </cell>
          <cell r="T468">
            <v>17807.830000000002</v>
          </cell>
          <cell r="U468">
            <v>66162.44</v>
          </cell>
          <cell r="V468">
            <v>64773.71</v>
          </cell>
          <cell r="W468">
            <v>99814.56</v>
          </cell>
          <cell r="X468">
            <v>60906.27</v>
          </cell>
          <cell r="Y468">
            <v>90924.87</v>
          </cell>
          <cell r="Z468">
            <v>58833.42</v>
          </cell>
          <cell r="AA468">
            <v>58558.99</v>
          </cell>
          <cell r="AB468">
            <v>245.56</v>
          </cell>
          <cell r="AC468">
            <v>0</v>
          </cell>
          <cell r="AD468">
            <v>530.63</v>
          </cell>
          <cell r="AE468">
            <v>0</v>
          </cell>
          <cell r="AF468">
            <v>188.52</v>
          </cell>
          <cell r="AG468">
            <v>883.02</v>
          </cell>
          <cell r="AH468">
            <v>0</v>
          </cell>
          <cell r="AI468">
            <v>241.89</v>
          </cell>
          <cell r="AJ468">
            <v>0</v>
          </cell>
          <cell r="AK468">
            <v>0</v>
          </cell>
          <cell r="AL468">
            <v>0</v>
          </cell>
          <cell r="AM468">
            <v>0</v>
          </cell>
          <cell r="AN468">
            <v>0</v>
          </cell>
          <cell r="AO468">
            <v>0</v>
          </cell>
          <cell r="AP468">
            <v>0</v>
          </cell>
          <cell r="AQ468">
            <v>0</v>
          </cell>
          <cell r="AR468">
            <v>0</v>
          </cell>
          <cell r="AS468">
            <v>0</v>
          </cell>
          <cell r="AT468">
            <v>0</v>
          </cell>
          <cell r="AU468">
            <v>0</v>
          </cell>
          <cell r="AV468">
            <v>720.77</v>
          </cell>
          <cell r="AW468">
            <v>1118.8699999999999</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row>
        <row r="469">
          <cell r="I469">
            <v>14196773312.290001</v>
          </cell>
          <cell r="J469">
            <v>13927210744.18</v>
          </cell>
          <cell r="K469">
            <v>13653088308.77</v>
          </cell>
          <cell r="L469">
            <v>13379476012.049999</v>
          </cell>
          <cell r="M469">
            <v>14109505242.339998</v>
          </cell>
          <cell r="N469">
            <v>13847411132.460001</v>
          </cell>
          <cell r="O469">
            <v>13592261500.940001</v>
          </cell>
          <cell r="P469">
            <v>13329538645.82</v>
          </cell>
          <cell r="Q469">
            <v>13036627486.49</v>
          </cell>
          <cell r="R469">
            <v>12726924035.77</v>
          </cell>
          <cell r="S469">
            <v>14625507301.860001</v>
          </cell>
          <cell r="T469">
            <v>14253015627.82</v>
          </cell>
          <cell r="U469">
            <v>13881896080.630003</v>
          </cell>
          <cell r="V469">
            <v>13547475357.9</v>
          </cell>
          <cell r="W469">
            <v>13240879440.449999</v>
          </cell>
          <cell r="X469">
            <v>12949128794.799999</v>
          </cell>
          <cell r="Y469">
            <v>12681463576.110001</v>
          </cell>
          <cell r="Z469">
            <v>12417668888.17</v>
          </cell>
          <cell r="AA469">
            <v>12179343116.300001</v>
          </cell>
          <cell r="AB469">
            <v>11529003568.15</v>
          </cell>
          <cell r="AC469">
            <v>11279111907.309999</v>
          </cell>
          <cell r="AD469">
            <v>11017269365.759998</v>
          </cell>
          <cell r="AE469">
            <v>10773573597</v>
          </cell>
          <cell r="AF469">
            <v>10507216119.330002</v>
          </cell>
          <cell r="AG469">
            <v>10206359393.959999</v>
          </cell>
          <cell r="AH469">
            <v>9933209634.5499992</v>
          </cell>
          <cell r="AI469">
            <v>9697609972.289999</v>
          </cell>
          <cell r="AJ469">
            <v>9472546635.9700012</v>
          </cell>
          <cell r="AK469">
            <v>9281826083.2000008</v>
          </cell>
          <cell r="AL469">
            <v>9107730908.2099991</v>
          </cell>
          <cell r="AM469">
            <v>8964928835.9700012</v>
          </cell>
          <cell r="AN469">
            <v>8816230609.3899994</v>
          </cell>
          <cell r="AO469">
            <v>8651007722.5100002</v>
          </cell>
          <cell r="AP469">
            <v>8503696267.7399998</v>
          </cell>
          <cell r="AQ469">
            <v>8348234023.8199997</v>
          </cell>
          <cell r="AR469">
            <v>8188598806.1599998</v>
          </cell>
          <cell r="AS469">
            <v>7830424074.29</v>
          </cell>
          <cell r="AT469">
            <v>7641413318.7600002</v>
          </cell>
          <cell r="AU469">
            <v>7480378610.4400005</v>
          </cell>
          <cell r="AV469">
            <v>7321322732.5700006</v>
          </cell>
          <cell r="AW469">
            <v>7172742994.8199997</v>
          </cell>
          <cell r="AX469">
            <v>7045293717.9899998</v>
          </cell>
          <cell r="AY469">
            <v>6931966144.5500002</v>
          </cell>
          <cell r="AZ469">
            <v>6797372507.0200005</v>
          </cell>
          <cell r="BA469">
            <v>6639531290.4899998</v>
          </cell>
          <cell r="BB469">
            <v>6515813356.0699997</v>
          </cell>
          <cell r="BC469">
            <v>6388813923.1400003</v>
          </cell>
          <cell r="BD469">
            <v>6256236371.3500004</v>
          </cell>
          <cell r="BE469">
            <v>6133886403.9799995</v>
          </cell>
          <cell r="BF469">
            <v>6013449368.7000008</v>
          </cell>
          <cell r="BG469">
            <v>5861685364.2600002</v>
          </cell>
          <cell r="BH469">
            <v>5773672987.4300003</v>
          </cell>
          <cell r="BI469">
            <v>5663407557.3899994</v>
          </cell>
          <cell r="BJ469">
            <v>5560183333.0300007</v>
          </cell>
          <cell r="BK469">
            <v>5471680484.6499996</v>
          </cell>
          <cell r="BL469">
            <v>5375063348.4099998</v>
          </cell>
          <cell r="BM469">
            <v>5268647953.8100004</v>
          </cell>
          <cell r="BN469">
            <v>5166428701.2700005</v>
          </cell>
          <cell r="BO469">
            <v>5054987332.8799992</v>
          </cell>
          <cell r="BP469">
            <v>4947089440.2399998</v>
          </cell>
          <cell r="BQ469">
            <v>4829206176.0599995</v>
          </cell>
          <cell r="BR469">
            <v>4708070478.2600002</v>
          </cell>
          <cell r="BS469">
            <v>4597751834.71</v>
          </cell>
          <cell r="BT469">
            <v>4491218977.2399998</v>
          </cell>
        </row>
        <row r="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t="str">
            <v>OK</v>
          </cell>
          <cell r="BG470" t="str">
            <v>OK</v>
          </cell>
          <cell r="BH470" t="str">
            <v>OK</v>
          </cell>
          <cell r="BI470" t="str">
            <v>OK</v>
          </cell>
          <cell r="BJ470" t="str">
            <v>OK</v>
          </cell>
          <cell r="BK470" t="str">
            <v>OK</v>
          </cell>
          <cell r="BL470" t="str">
            <v>OK</v>
          </cell>
          <cell r="BM470" t="str">
            <v>OK</v>
          </cell>
          <cell r="BN470" t="str">
            <v>OK</v>
          </cell>
          <cell r="BO470" t="str">
            <v>OK</v>
          </cell>
          <cell r="BP470" t="str">
            <v>OK</v>
          </cell>
          <cell r="BQ470" t="str">
            <v>OK</v>
          </cell>
          <cell r="BR470" t="str">
            <v>OK</v>
          </cell>
          <cell r="BS470" t="str">
            <v>OK</v>
          </cell>
          <cell r="BT470" t="str">
            <v>OK</v>
          </cell>
        </row>
        <row r="473">
          <cell r="I473">
            <v>3.2380563997739037E-3</v>
          </cell>
          <cell r="J473">
            <v>3.2132315186442486E-3</v>
          </cell>
          <cell r="K473">
            <v>3.1266703433375656E-3</v>
          </cell>
          <cell r="L473">
            <v>2.9955388450118494E-3</v>
          </cell>
          <cell r="M473">
            <v>2.7845814821416152E-3</v>
          </cell>
          <cell r="N473">
            <v>2.7483310711262968E-3</v>
          </cell>
          <cell r="O473">
            <v>2.7610391808165716E-3</v>
          </cell>
          <cell r="P473">
            <v>2.750645183169764E-3</v>
          </cell>
          <cell r="Q473">
            <v>2.7805013610739874E-3</v>
          </cell>
          <cell r="R473">
            <v>2.8056645988961178E-3</v>
          </cell>
          <cell r="S473">
            <v>2.4855003966513332E-3</v>
          </cell>
          <cell r="T473">
            <v>2.4938000713773502E-3</v>
          </cell>
          <cell r="U473">
            <v>2.4653168660261891E-3</v>
          </cell>
          <cell r="V473">
            <v>2.4204771903038177E-3</v>
          </cell>
          <cell r="W473">
            <v>2.4095271234427697E-3</v>
          </cell>
          <cell r="X473">
            <v>2.4328020347322956E-3</v>
          </cell>
          <cell r="Y473">
            <v>2.4001134504174036E-3</v>
          </cell>
          <cell r="Z473">
            <v>2.3567965745874336E-3</v>
          </cell>
          <cell r="AA473">
            <v>2.3317916909649907E-3</v>
          </cell>
          <cell r="AB473">
            <v>2.2324189152913912E-3</v>
          </cell>
          <cell r="AC473">
            <v>2.2360035557103405E-3</v>
          </cell>
          <cell r="AD473">
            <v>2.2110638345384228E-3</v>
          </cell>
          <cell r="AE473">
            <v>2.116453356419207E-3</v>
          </cell>
          <cell r="AF473">
            <v>2.0666492944835945E-3</v>
          </cell>
          <cell r="AG473">
            <v>2.0711074031460708E-3</v>
          </cell>
          <cell r="AH473">
            <v>2.0439952137303098E-3</v>
          </cell>
          <cell r="AI473">
            <v>2.0594897306726563E-3</v>
          </cell>
          <cell r="AJ473">
            <v>2.0419941862887714E-3</v>
          </cell>
          <cell r="AK473">
            <v>2.0365537923851106E-3</v>
          </cell>
          <cell r="AL473">
            <v>2.0517722458351234E-3</v>
          </cell>
          <cell r="AM473">
            <v>2.0632477176823734E-3</v>
          </cell>
          <cell r="AN473">
            <v>2.0731253105531694E-3</v>
          </cell>
          <cell r="AO473">
            <v>2.0130822776502112E-3</v>
          </cell>
          <cell r="AP473">
            <v>1.994181732987372E-3</v>
          </cell>
          <cell r="AQ473">
            <v>1.998573176362089E-3</v>
          </cell>
          <cell r="AR473">
            <v>1.9509940147491261E-3</v>
          </cell>
          <cell r="AS473">
            <v>1.8495298993513535E-3</v>
          </cell>
          <cell r="AT473">
            <v>1.8100104160108973E-3</v>
          </cell>
          <cell r="AU473">
            <v>1.7702220876252013E-3</v>
          </cell>
          <cell r="AV473">
            <v>1.7107988279603194E-3</v>
          </cell>
          <cell r="AW473">
            <v>1.5780180383117217E-3</v>
          </cell>
          <cell r="AX473">
            <v>1.5523224449924238E-3</v>
          </cell>
          <cell r="AY473">
            <v>1.4335014702592831E-3</v>
          </cell>
          <cell r="AZ473">
            <v>1.3962130397000582E-3</v>
          </cell>
          <cell r="BA473">
            <v>1.3386194990496201E-3</v>
          </cell>
          <cell r="BB473">
            <v>1.3406369769420013E-3</v>
          </cell>
          <cell r="BC473">
            <v>1.3193625955312219E-3</v>
          </cell>
          <cell r="BD473">
            <v>1.0757284780382691E-3</v>
          </cell>
          <cell r="BE473">
            <v>1.1243667596330153E-3</v>
          </cell>
          <cell r="BF473">
            <v>1.0982577061969567E-3</v>
          </cell>
          <cell r="BG473">
            <v>1.1245556952257487E-3</v>
          </cell>
          <cell r="BH473">
            <v>1.0817509137766564E-3</v>
          </cell>
          <cell r="BI473">
            <v>1.0545763022487551E-3</v>
          </cell>
          <cell r="BJ473">
            <v>1.0432771659777034E-3</v>
          </cell>
          <cell r="BK473">
            <v>1.0097345880300259E-3</v>
          </cell>
          <cell r="BL473">
            <v>9.7429837018555968E-4</v>
          </cell>
          <cell r="BM473">
            <v>8.9288900705504384E-4</v>
          </cell>
          <cell r="BN473">
            <v>8.1482643299909854E-4</v>
          </cell>
          <cell r="BO473">
            <v>7.3507694190065934E-4</v>
          </cell>
          <cell r="BP473">
            <v>7.3832351812559965E-4</v>
          </cell>
          <cell r="BQ473">
            <v>7.1333212217717507E-4</v>
          </cell>
          <cell r="BR473">
            <v>6.5099788844553074E-4</v>
          </cell>
          <cell r="BS473">
            <v>6.2931962272437503E-4</v>
          </cell>
          <cell r="BT473">
            <v>5.83497474356161E-4</v>
          </cell>
        </row>
        <row r="474">
          <cell r="I474">
            <v>0.23116273533007742</v>
          </cell>
          <cell r="J474">
            <v>0.21912625377449069</v>
          </cell>
          <cell r="K474">
            <v>0.20846832491383893</v>
          </cell>
          <cell r="L474">
            <v>0.20182760411678136</v>
          </cell>
          <cell r="M474">
            <v>0.19971039510756636</v>
          </cell>
          <cell r="N474">
            <v>0.19280896034648823</v>
          </cell>
          <cell r="O474">
            <v>0.18406620012401748</v>
          </cell>
          <cell r="P474">
            <v>0.17840821554358496</v>
          </cell>
          <cell r="Q474">
            <v>0.16837118865171952</v>
          </cell>
          <cell r="R474">
            <v>0.15627074518400483</v>
          </cell>
          <cell r="S474">
            <v>0.19982022434588195</v>
          </cell>
          <cell r="T474">
            <v>0.18495306852429222</v>
          </cell>
          <cell r="U474">
            <v>0.17793418058478228</v>
          </cell>
          <cell r="V474">
            <v>0.17181460785405045</v>
          </cell>
          <cell r="W474">
            <v>0.16686329471065042</v>
          </cell>
          <cell r="X474">
            <v>0.16314962656085236</v>
          </cell>
          <cell r="Y474">
            <v>0.16165253643845012</v>
          </cell>
          <cell r="Z474">
            <v>0.15896358947777545</v>
          </cell>
          <cell r="AA474">
            <v>0.15535753027170013</v>
          </cell>
          <cell r="AB474">
            <v>0.15531079890604327</v>
          </cell>
          <cell r="AC474">
            <v>0.15115244956698015</v>
          </cell>
          <cell r="AD474">
            <v>0.14348320697167169</v>
          </cell>
          <cell r="AE474">
            <v>0.13572220413541952</v>
          </cell>
          <cell r="AF474">
            <v>0.12729920491016702</v>
          </cell>
          <cell r="AG474">
            <v>0.11389920818464921</v>
          </cell>
          <cell r="AH474">
            <v>0.10231730552277253</v>
          </cell>
          <cell r="AI474">
            <v>9.4114924812188222E-2</v>
          </cell>
          <cell r="AJ474">
            <v>8.8708213935750443E-2</v>
          </cell>
          <cell r="AK474">
            <v>8.2649034740965868E-2</v>
          </cell>
          <cell r="AL474">
            <v>7.9318419874350468E-2</v>
          </cell>
          <cell r="AM474">
            <v>7.5664407422661423E-2</v>
          </cell>
          <cell r="AN474">
            <v>7.4980486848419473E-2</v>
          </cell>
          <cell r="AO474">
            <v>7.3880333762383968E-2</v>
          </cell>
          <cell r="AP474">
            <v>7.2082644439616941E-2</v>
          </cell>
          <cell r="AQ474">
            <v>6.9754862400651346E-2</v>
          </cell>
          <cell r="AR474">
            <v>6.8026363157632982E-2</v>
          </cell>
          <cell r="AS474">
            <v>6.6477324436250138E-2</v>
          </cell>
          <cell r="AT474">
            <v>6.4073301688574391E-2</v>
          </cell>
          <cell r="AU474">
            <v>6.2679190397612924E-2</v>
          </cell>
          <cell r="AV474">
            <v>6.0755271960789378E-2</v>
          </cell>
          <cell r="AW474">
            <v>5.9136607839752192E-2</v>
          </cell>
          <cell r="AX474">
            <v>5.8383368789818257E-2</v>
          </cell>
          <cell r="AY474">
            <v>5.6786796741569209E-2</v>
          </cell>
          <cell r="AZ474">
            <v>5.5429233266366791E-2</v>
          </cell>
          <cell r="BA474">
            <v>5.487586611450563E-2</v>
          </cell>
          <cell r="BB474">
            <v>5.2937684200034411E-2</v>
          </cell>
          <cell r="BC474">
            <v>5.067640221565195E-2</v>
          </cell>
          <cell r="BD474">
            <v>6.1842946727812334E-2</v>
          </cell>
          <cell r="BE474">
            <v>6.0426977928626245E-2</v>
          </cell>
          <cell r="BF474">
            <v>5.9704239435147265E-2</v>
          </cell>
          <cell r="BG474">
            <v>5.9348575196669216E-2</v>
          </cell>
          <cell r="BH474">
            <v>5.9025212763512393E-2</v>
          </cell>
          <cell r="BI474">
            <v>5.7655905760114846E-2</v>
          </cell>
          <cell r="BJ474">
            <v>5.5849802880649807E-2</v>
          </cell>
          <cell r="BK474">
            <v>5.5102980906109329E-2</v>
          </cell>
          <cell r="BL474">
            <v>5.4310520977646479E-2</v>
          </cell>
          <cell r="BM474">
            <v>5.1830704151057387E-2</v>
          </cell>
          <cell r="BN474">
            <v>4.8298341585292968E-2</v>
          </cell>
          <cell r="BO474">
            <v>4.4082117009587744E-2</v>
          </cell>
          <cell r="BP474">
            <v>3.9225512514806257E-2</v>
          </cell>
          <cell r="BQ474">
            <v>3.2891206102861274E-2</v>
          </cell>
          <cell r="BR474">
            <v>2.6893555462830451E-2</v>
          </cell>
          <cell r="BS474">
            <v>2.3479791198171344E-2</v>
          </cell>
          <cell r="BT474">
            <v>1.9010049935812248E-2</v>
          </cell>
        </row>
        <row r="475">
          <cell r="I475">
            <v>0.32564581987357738</v>
          </cell>
          <cell r="J475">
            <v>0.32260806169085782</v>
          </cell>
          <cell r="K475">
            <v>0.32157551429736103</v>
          </cell>
          <cell r="L475">
            <v>0.31952214264219009</v>
          </cell>
          <cell r="M475">
            <v>0.34593872966664735</v>
          </cell>
          <cell r="N475">
            <v>0.34446730773152184</v>
          </cell>
          <cell r="O475">
            <v>0.34475366508037913</v>
          </cell>
          <cell r="P475">
            <v>0.3439977042084581</v>
          </cell>
          <cell r="Q475">
            <v>0.34385942820530391</v>
          </cell>
          <cell r="R475">
            <v>0.3445760442063231</v>
          </cell>
          <cell r="S475">
            <v>0.35876666160446236</v>
          </cell>
          <cell r="T475">
            <v>0.35854746064230858</v>
          </cell>
          <cell r="U475">
            <v>0.36025954488149692</v>
          </cell>
          <cell r="V475">
            <v>0.35900428743307267</v>
          </cell>
          <cell r="W475">
            <v>0.35789724247568155</v>
          </cell>
          <cell r="X475">
            <v>0.35940001153968598</v>
          </cell>
          <cell r="Y475">
            <v>0.36028984084434262</v>
          </cell>
          <cell r="Z475">
            <v>0.36121402906250477</v>
          </cell>
          <cell r="AA475">
            <v>0.36388151192150348</v>
          </cell>
          <cell r="AB475">
            <v>0.37536654677646419</v>
          </cell>
          <cell r="AC475">
            <v>0.37798445969996392</v>
          </cell>
          <cell r="AD475">
            <v>0.38117867531509741</v>
          </cell>
          <cell r="AE475">
            <v>0.38364973012770331</v>
          </cell>
          <cell r="AF475">
            <v>0.38562664084312842</v>
          </cell>
          <cell r="AG475">
            <v>0.39001764550302892</v>
          </cell>
          <cell r="AH475">
            <v>0.39347306792212516</v>
          </cell>
          <cell r="AI475">
            <v>0.39620722310640483</v>
          </cell>
          <cell r="AJ475">
            <v>0.39975835326169751</v>
          </cell>
          <cell r="AK475">
            <v>0.40334009178712293</v>
          </cell>
          <cell r="AL475">
            <v>0.40666822998484226</v>
          </cell>
          <cell r="AM475">
            <v>0.40997260766904081</v>
          </cell>
          <cell r="AN475">
            <v>0.41288348176634859</v>
          </cell>
          <cell r="AO475">
            <v>0.41661682191797783</v>
          </cell>
          <cell r="AP475">
            <v>0.4193032499486985</v>
          </cell>
          <cell r="AQ475">
            <v>0.42212898071435079</v>
          </cell>
          <cell r="AR475">
            <v>0.4254642808558578</v>
          </cell>
          <cell r="AS475">
            <v>0.4335236565751136</v>
          </cell>
          <cell r="AT475">
            <v>0.43832176223959562</v>
          </cell>
          <cell r="AU475">
            <v>0.44232103020857372</v>
          </cell>
          <cell r="AV475">
            <v>0.44634731807443312</v>
          </cell>
          <cell r="AW475">
            <v>0.45010933242297491</v>
          </cell>
          <cell r="AX475">
            <v>0.45287050761174935</v>
          </cell>
          <cell r="AY475">
            <v>0.45628755070114801</v>
          </cell>
          <cell r="AZ475">
            <v>0.46006798573276991</v>
          </cell>
          <cell r="BA475">
            <v>0.46523529624514126</v>
          </cell>
          <cell r="BB475">
            <v>0.46857307274705184</v>
          </cell>
          <cell r="BC475">
            <v>0.47247897692666185</v>
          </cell>
          <cell r="BD475">
            <v>0.47705363561351144</v>
          </cell>
          <cell r="BE475">
            <v>0.48063381793752774</v>
          </cell>
          <cell r="BF475">
            <v>0.48362900511270412</v>
          </cell>
          <cell r="BG475">
            <v>0.48623101910039329</v>
          </cell>
          <cell r="BH475">
            <v>0.49042758859649216</v>
          </cell>
          <cell r="BI475">
            <v>0.49405535366758679</v>
          </cell>
          <cell r="BJ475">
            <v>0.49719058420030771</v>
          </cell>
          <cell r="BK475">
            <v>0.50091103158691086</v>
          </cell>
          <cell r="BL475">
            <v>0.50445020543098829</v>
          </cell>
          <cell r="BM475">
            <v>0.50896028314832864</v>
          </cell>
          <cell r="BN475">
            <v>0.51263041061787207</v>
          </cell>
          <cell r="BO475">
            <v>0.51754645652484088</v>
          </cell>
          <cell r="BP475">
            <v>0.521714260958417</v>
          </cell>
          <cell r="BQ475">
            <v>0.52647401575517494</v>
          </cell>
          <cell r="BR475">
            <v>0.53246586542954444</v>
          </cell>
          <cell r="BS475">
            <v>0.53791517759374574</v>
          </cell>
          <cell r="BT475">
            <v>0.54378703420754881</v>
          </cell>
        </row>
        <row r="476">
          <cell r="I476">
            <v>0.43995346096728699</v>
          </cell>
          <cell r="J476">
            <v>0.45505256751991102</v>
          </cell>
          <cell r="K476">
            <v>0.46685473955483642</v>
          </cell>
          <cell r="L476">
            <v>0.47565546757648441</v>
          </cell>
          <cell r="M476">
            <v>0.45157024254404871</v>
          </cell>
          <cell r="N476">
            <v>0.4599773371059328</v>
          </cell>
          <cell r="O476">
            <v>0.4684208322367609</v>
          </cell>
          <cell r="P476">
            <v>0.47484418569616804</v>
          </cell>
          <cell r="Q476">
            <v>0.48498902306690905</v>
          </cell>
          <cell r="R476">
            <v>0.49627708473612075</v>
          </cell>
          <cell r="S476">
            <v>0.43892637434283027</v>
          </cell>
          <cell r="T476">
            <v>0.45400442135414465</v>
          </cell>
          <cell r="U476">
            <v>0.45933619157237038</v>
          </cell>
          <cell r="V476">
            <v>0.46675584628412919</v>
          </cell>
          <cell r="W476">
            <v>0.47282239732689768</v>
          </cell>
          <cell r="X476">
            <v>0.47501285636143081</v>
          </cell>
          <cell r="Y476">
            <v>0.47565033936329604</v>
          </cell>
          <cell r="Z476">
            <v>0.47746084700554081</v>
          </cell>
          <cell r="AA476">
            <v>0.4784243580576758</v>
          </cell>
          <cell r="AB476">
            <v>0.4670902141028756</v>
          </cell>
          <cell r="AC476">
            <v>0.46862708717734558</v>
          </cell>
          <cell r="AD476">
            <v>0.47312700571521549</v>
          </cell>
          <cell r="AE476">
            <v>0.47851161238045792</v>
          </cell>
          <cell r="AF476">
            <v>0.48500748701026569</v>
          </cell>
          <cell r="AG476">
            <v>0.49401195239252815</v>
          </cell>
          <cell r="AH476">
            <v>0.50216563134137204</v>
          </cell>
          <cell r="AI476">
            <v>0.50761833740747508</v>
          </cell>
          <cell r="AJ476">
            <v>0.50949143861626323</v>
          </cell>
          <cell r="AK476">
            <v>0.511974319679526</v>
          </cell>
          <cell r="AL476">
            <v>0.51196157789497221</v>
          </cell>
          <cell r="AM476">
            <v>0.51229973719061528</v>
          </cell>
          <cell r="AN476">
            <v>0.51006290607467875</v>
          </cell>
          <cell r="AO476">
            <v>0.50748976204198804</v>
          </cell>
          <cell r="AP476">
            <v>0.50661992387869725</v>
          </cell>
          <cell r="AQ476">
            <v>0.5061175837086358</v>
          </cell>
          <cell r="AR476">
            <v>0.50455836197176007</v>
          </cell>
          <cell r="AS476">
            <v>0.49814948908928486</v>
          </cell>
          <cell r="AT476">
            <v>0.49579492565581912</v>
          </cell>
          <cell r="AU476">
            <v>0.49322955730618812</v>
          </cell>
          <cell r="AV476">
            <v>0.49118651268875979</v>
          </cell>
          <cell r="AW476">
            <v>0.48917588570982279</v>
          </cell>
          <cell r="AX476">
            <v>0.48719380115344002</v>
          </cell>
          <cell r="AY476">
            <v>0.48549215108702348</v>
          </cell>
          <cell r="AZ476">
            <v>0.48310656796116319</v>
          </cell>
          <cell r="BA476">
            <v>0.47855021814130355</v>
          </cell>
          <cell r="BB476">
            <v>0.47714860607597182</v>
          </cell>
          <cell r="BC476">
            <v>0.47552525826215492</v>
          </cell>
          <cell r="BD476">
            <v>0.46002768918063786</v>
          </cell>
          <cell r="BE476">
            <v>0.45781483737421302</v>
          </cell>
          <cell r="BF476">
            <v>0.45556849774595154</v>
          </cell>
          <cell r="BG476">
            <v>0.45329585000771172</v>
          </cell>
          <cell r="BH476">
            <v>0.44946544772621877</v>
          </cell>
          <cell r="BI476">
            <v>0.44723416427004969</v>
          </cell>
          <cell r="BJ476">
            <v>0.44591633575306466</v>
          </cell>
          <cell r="BK476">
            <v>0.44297625291894976</v>
          </cell>
          <cell r="BL476">
            <v>0.44026497522117974</v>
          </cell>
          <cell r="BM476">
            <v>0.43831612369355893</v>
          </cell>
          <cell r="BN476">
            <v>0.43825642136383575</v>
          </cell>
          <cell r="BO476">
            <v>0.43763634952367086</v>
          </cell>
          <cell r="BP476">
            <v>0.4383219030086512</v>
          </cell>
          <cell r="BQ476">
            <v>0.43992144601978678</v>
          </cell>
          <cell r="BR476">
            <v>0.43998958121917964</v>
          </cell>
          <cell r="BS476">
            <v>0.43797571158535853</v>
          </cell>
          <cell r="BT476">
            <v>0.43661941838228285</v>
          </cell>
        </row>
        <row r="477">
          <cell r="I477">
            <v>-7.2570715706794156E-8</v>
          </cell>
          <cell r="J477">
            <v>-1.1450390385357045E-7</v>
          </cell>
          <cell r="K477">
            <v>-2.52491093739257E-5</v>
          </cell>
          <cell r="L477">
            <v>-7.5318046767483086E-7</v>
          </cell>
          <cell r="M477">
            <v>-3.948800403915497E-6</v>
          </cell>
          <cell r="N477">
            <v>-1.9362550691622898E-6</v>
          </cell>
          <cell r="O477">
            <v>-1.7366219740819122E-6</v>
          </cell>
          <cell r="P477">
            <v>-7.506313808646062E-7</v>
          </cell>
          <cell r="Q477">
            <v>-1.4128500656391084E-7</v>
          </cell>
          <cell r="R477">
            <v>7.0461274655179854E-5</v>
          </cell>
          <cell r="S477">
            <v>1.2393101740610997E-6</v>
          </cell>
          <cell r="T477">
            <v>1.2494078772524094E-6</v>
          </cell>
          <cell r="U477">
            <v>4.7660953241336571E-6</v>
          </cell>
          <cell r="V477">
            <v>4.7812384439753354E-6</v>
          </cell>
          <cell r="W477">
            <v>7.5383633276709104E-6</v>
          </cell>
          <cell r="X477">
            <v>4.7035032985738943E-6</v>
          </cell>
          <cell r="Y477">
            <v>7.169903493733088E-6</v>
          </cell>
          <cell r="Z477">
            <v>4.7378795915591783E-6</v>
          </cell>
          <cell r="AA477">
            <v>4.8080581555854722E-6</v>
          </cell>
          <cell r="AB477">
            <v>2.1299325527002484E-8</v>
          </cell>
          <cell r="AC477">
            <v>0</v>
          </cell>
          <cell r="AD477">
            <v>4.8163477027176763E-8</v>
          </cell>
          <cell r="AE477">
            <v>0</v>
          </cell>
          <cell r="AF477">
            <v>1.7941955115321364E-8</v>
          </cell>
          <cell r="AG477">
            <v>8.6516647701291078E-8</v>
          </cell>
          <cell r="AH477">
            <v>0</v>
          </cell>
          <cell r="AI477">
            <v>2.494325928668793E-8</v>
          </cell>
          <cell r="AJ477">
            <v>0</v>
          </cell>
          <cell r="AK477">
            <v>0</v>
          </cell>
          <cell r="AL477">
            <v>0</v>
          </cell>
          <cell r="AM477">
            <v>0</v>
          </cell>
          <cell r="AN477">
            <v>0</v>
          </cell>
          <cell r="AO477">
            <v>0</v>
          </cell>
          <cell r="AP477">
            <v>0</v>
          </cell>
          <cell r="AQ477">
            <v>0</v>
          </cell>
          <cell r="AR477">
            <v>0</v>
          </cell>
          <cell r="AS477">
            <v>0</v>
          </cell>
          <cell r="AT477">
            <v>0</v>
          </cell>
          <cell r="AU477">
            <v>0</v>
          </cell>
          <cell r="AV477">
            <v>9.8448057315319083E-8</v>
          </cell>
          <cell r="AW477">
            <v>1.5598913843811546E-7</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row>
        <row r="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v>1</v>
          </cell>
          <cell r="BD478">
            <v>0.99999999999999989</v>
          </cell>
          <cell r="BE478">
            <v>1</v>
          </cell>
          <cell r="BF478">
            <v>0.99999999999999989</v>
          </cell>
          <cell r="BG478">
            <v>1</v>
          </cell>
          <cell r="BH478">
            <v>1</v>
          </cell>
          <cell r="BI478">
            <v>1</v>
          </cell>
          <cell r="BJ478">
            <v>0.99999999999999989</v>
          </cell>
          <cell r="BK478">
            <v>1</v>
          </cell>
          <cell r="BL478">
            <v>1</v>
          </cell>
          <cell r="BM478">
            <v>1</v>
          </cell>
          <cell r="BN478">
            <v>0.99999999999999978</v>
          </cell>
          <cell r="BO478">
            <v>1.0000000000000002</v>
          </cell>
          <cell r="BP478">
            <v>1</v>
          </cell>
          <cell r="BQ478">
            <v>1</v>
          </cell>
          <cell r="BR478">
            <v>1</v>
          </cell>
          <cell r="BS478">
            <v>1</v>
          </cell>
          <cell r="BT478">
            <v>1</v>
          </cell>
        </row>
        <row r="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row>
        <row r="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row>
        <row r="486">
          <cell r="I486">
            <v>62373</v>
          </cell>
          <cell r="J486">
            <v>61530</v>
          </cell>
          <cell r="K486">
            <v>60633</v>
          </cell>
          <cell r="L486">
            <v>59753</v>
          </cell>
          <cell r="M486">
            <v>62567</v>
          </cell>
          <cell r="N486">
            <v>61720</v>
          </cell>
          <cell r="O486">
            <v>60972</v>
          </cell>
          <cell r="P486">
            <v>60153</v>
          </cell>
          <cell r="Q486">
            <v>59337</v>
          </cell>
          <cell r="R486">
            <v>58285</v>
          </cell>
          <cell r="S486">
            <v>62231</v>
          </cell>
          <cell r="T486">
            <v>61073</v>
          </cell>
          <cell r="U486">
            <v>59854</v>
          </cell>
          <cell r="V486">
            <v>58652</v>
          </cell>
          <cell r="W486">
            <v>57579</v>
          </cell>
          <cell r="X486">
            <v>56499</v>
          </cell>
          <cell r="Y486">
            <v>55556</v>
          </cell>
          <cell r="Z486">
            <v>54623</v>
          </cell>
          <cell r="AA486">
            <v>53754</v>
          </cell>
          <cell r="AB486">
            <v>51068</v>
          </cell>
          <cell r="AC486">
            <v>50222</v>
          </cell>
          <cell r="AD486">
            <v>49417</v>
          </cell>
          <cell r="AE486">
            <v>48651</v>
          </cell>
          <cell r="AF486">
            <v>47874</v>
          </cell>
          <cell r="AG486">
            <v>47007</v>
          </cell>
          <cell r="AH486">
            <v>46231</v>
          </cell>
          <cell r="AI486">
            <v>45512</v>
          </cell>
          <cell r="AJ486">
            <v>44761</v>
          </cell>
          <cell r="AK486">
            <v>44173</v>
          </cell>
          <cell r="AL486">
            <v>43573</v>
          </cell>
          <cell r="AM486">
            <v>43034</v>
          </cell>
          <cell r="AN486">
            <v>42483</v>
          </cell>
          <cell r="AO486">
            <v>41853</v>
          </cell>
          <cell r="AP486">
            <v>41304</v>
          </cell>
          <cell r="AQ486">
            <v>40693</v>
          </cell>
          <cell r="AR486">
            <v>40024</v>
          </cell>
          <cell r="AS486">
            <v>38299</v>
          </cell>
          <cell r="AT486">
            <v>37557</v>
          </cell>
          <cell r="AU486">
            <v>36907</v>
          </cell>
          <cell r="AV486">
            <v>36229</v>
          </cell>
          <cell r="AW486">
            <v>35603</v>
          </cell>
          <cell r="AX486">
            <v>35023</v>
          </cell>
          <cell r="AY486">
            <v>34526</v>
          </cell>
          <cell r="AZ486">
            <v>33927</v>
          </cell>
          <cell r="BA486">
            <v>33157</v>
          </cell>
          <cell r="BB486">
            <v>32630</v>
          </cell>
          <cell r="BC486">
            <v>32054</v>
          </cell>
          <cell r="BD486">
            <v>30147</v>
          </cell>
          <cell r="BE486">
            <v>29627</v>
          </cell>
          <cell r="BF486">
            <v>29105</v>
          </cell>
          <cell r="BG486">
            <v>28399</v>
          </cell>
          <cell r="BH486">
            <v>27933</v>
          </cell>
          <cell r="BI486">
            <v>27422</v>
          </cell>
          <cell r="BJ486">
            <v>26961</v>
          </cell>
          <cell r="BK486">
            <v>26516</v>
          </cell>
          <cell r="BL486">
            <v>26094</v>
          </cell>
          <cell r="BM486">
            <v>25618</v>
          </cell>
          <cell r="BN486">
            <v>25216</v>
          </cell>
          <cell r="BO486">
            <v>24740</v>
          </cell>
          <cell r="BP486">
            <v>24252</v>
          </cell>
          <cell r="BQ486">
            <v>23778</v>
          </cell>
          <cell r="BR486">
            <v>23303</v>
          </cell>
          <cell r="BS486">
            <v>22839</v>
          </cell>
          <cell r="BT486">
            <v>22404</v>
          </cell>
        </row>
        <row r="487">
          <cell r="I487">
            <v>75541</v>
          </cell>
          <cell r="J487">
            <v>74163</v>
          </cell>
          <cell r="K487">
            <v>72795</v>
          </cell>
          <cell r="L487">
            <v>71325</v>
          </cell>
          <cell r="M487">
            <v>74610</v>
          </cell>
          <cell r="N487">
            <v>73351</v>
          </cell>
          <cell r="O487">
            <v>72101</v>
          </cell>
          <cell r="P487">
            <v>70906</v>
          </cell>
          <cell r="Q487">
            <v>69532</v>
          </cell>
          <cell r="R487">
            <v>67869</v>
          </cell>
          <cell r="S487">
            <v>79410</v>
          </cell>
          <cell r="T487">
            <v>77594</v>
          </cell>
          <cell r="U487">
            <v>75765</v>
          </cell>
          <cell r="V487">
            <v>74261</v>
          </cell>
          <cell r="W487">
            <v>72870</v>
          </cell>
          <cell r="X487">
            <v>71469</v>
          </cell>
          <cell r="Y487">
            <v>70215</v>
          </cell>
          <cell r="Z487">
            <v>69045</v>
          </cell>
          <cell r="AA487">
            <v>67926</v>
          </cell>
          <cell r="AB487">
            <v>65117</v>
          </cell>
          <cell r="AC487">
            <v>63853</v>
          </cell>
          <cell r="AD487">
            <v>62480</v>
          </cell>
          <cell r="AE487">
            <v>61195</v>
          </cell>
          <cell r="AF487">
            <v>59779</v>
          </cell>
          <cell r="AG487">
            <v>58086</v>
          </cell>
          <cell r="AH487">
            <v>56529</v>
          </cell>
          <cell r="AI487">
            <v>55207</v>
          </cell>
          <cell r="AJ487">
            <v>53932</v>
          </cell>
          <cell r="AK487">
            <v>52852</v>
          </cell>
          <cell r="AL487">
            <v>51972</v>
          </cell>
          <cell r="AM487">
            <v>51229</v>
          </cell>
          <cell r="AN487">
            <v>50468</v>
          </cell>
          <cell r="AO487">
            <v>49627</v>
          </cell>
          <cell r="AP487">
            <v>48911</v>
          </cell>
          <cell r="AQ487">
            <v>48106</v>
          </cell>
          <cell r="AR487">
            <v>47321</v>
          </cell>
          <cell r="AS487">
            <v>45948</v>
          </cell>
          <cell r="AT487">
            <v>45710</v>
          </cell>
          <cell r="AU487">
            <v>44887</v>
          </cell>
          <cell r="AV487">
            <v>44081</v>
          </cell>
          <cell r="AW487">
            <v>43338</v>
          </cell>
          <cell r="AX487">
            <v>42740</v>
          </cell>
          <cell r="AY487">
            <v>42138</v>
          </cell>
          <cell r="AZ487">
            <v>41463</v>
          </cell>
          <cell r="BA487">
            <v>40697</v>
          </cell>
          <cell r="BB487">
            <v>40037</v>
          </cell>
          <cell r="BC487">
            <v>39451</v>
          </cell>
          <cell r="BD487">
            <v>37909</v>
          </cell>
          <cell r="BE487">
            <v>37309</v>
          </cell>
          <cell r="BF487">
            <v>36731</v>
          </cell>
          <cell r="BG487">
            <v>35901</v>
          </cell>
          <cell r="BH487">
            <v>35607</v>
          </cell>
          <cell r="BI487">
            <v>35042</v>
          </cell>
          <cell r="BJ487">
            <v>34536</v>
          </cell>
          <cell r="BK487">
            <v>34072</v>
          </cell>
          <cell r="BL487">
            <v>33556</v>
          </cell>
          <cell r="BM487">
            <v>32987</v>
          </cell>
          <cell r="BN487">
            <v>32445</v>
          </cell>
          <cell r="BO487">
            <v>31793</v>
          </cell>
          <cell r="BP487">
            <v>31152</v>
          </cell>
          <cell r="BQ487">
            <v>30455</v>
          </cell>
          <cell r="BR487">
            <v>29784</v>
          </cell>
          <cell r="BS487">
            <v>29166</v>
          </cell>
          <cell r="BT487">
            <v>28528</v>
          </cell>
        </row>
        <row r="488">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row>
        <row r="489">
          <cell r="I489">
            <v>137914</v>
          </cell>
          <cell r="J489">
            <v>135693</v>
          </cell>
          <cell r="K489">
            <v>133428</v>
          </cell>
          <cell r="L489">
            <v>131078</v>
          </cell>
          <cell r="M489">
            <v>137177</v>
          </cell>
          <cell r="N489">
            <v>135071</v>
          </cell>
          <cell r="O489">
            <v>133073</v>
          </cell>
          <cell r="P489">
            <v>131059</v>
          </cell>
          <cell r="Q489">
            <v>128869</v>
          </cell>
          <cell r="R489">
            <v>126154</v>
          </cell>
          <cell r="S489">
            <v>141641</v>
          </cell>
          <cell r="T489">
            <v>138667</v>
          </cell>
          <cell r="U489">
            <v>135619</v>
          </cell>
          <cell r="V489">
            <v>132913</v>
          </cell>
          <cell r="W489">
            <v>130449</v>
          </cell>
          <cell r="X489">
            <v>127968</v>
          </cell>
          <cell r="Y489">
            <v>125771</v>
          </cell>
          <cell r="Z489">
            <v>123668</v>
          </cell>
          <cell r="AA489">
            <v>121680</v>
          </cell>
          <cell r="AB489">
            <v>116185</v>
          </cell>
          <cell r="AC489">
            <v>114075</v>
          </cell>
          <cell r="AD489">
            <v>111897</v>
          </cell>
          <cell r="AE489">
            <v>109846</v>
          </cell>
          <cell r="AF489">
            <v>107653</v>
          </cell>
          <cell r="AG489">
            <v>105093</v>
          </cell>
          <cell r="AH489">
            <v>102760</v>
          </cell>
          <cell r="AI489">
            <v>100719</v>
          </cell>
          <cell r="AJ489">
            <v>98693</v>
          </cell>
          <cell r="AK489">
            <v>97025</v>
          </cell>
          <cell r="AL489">
            <v>95545</v>
          </cell>
          <cell r="AM489">
            <v>94263</v>
          </cell>
          <cell r="AN489">
            <v>92951</v>
          </cell>
          <cell r="AO489">
            <v>91480</v>
          </cell>
          <cell r="AP489">
            <v>90215</v>
          </cell>
          <cell r="AQ489">
            <v>88799</v>
          </cell>
          <cell r="AR489">
            <v>87345</v>
          </cell>
          <cell r="AS489">
            <v>84247</v>
          </cell>
          <cell r="AT489">
            <v>83267</v>
          </cell>
          <cell r="AU489">
            <v>81794</v>
          </cell>
          <cell r="AV489">
            <v>80310</v>
          </cell>
          <cell r="AW489">
            <v>78941</v>
          </cell>
          <cell r="AX489">
            <v>77763</v>
          </cell>
          <cell r="AY489">
            <v>76664</v>
          </cell>
          <cell r="AZ489">
            <v>75390</v>
          </cell>
          <cell r="BA489">
            <v>73854</v>
          </cell>
          <cell r="BB489">
            <v>72667</v>
          </cell>
          <cell r="BC489">
            <v>71505</v>
          </cell>
          <cell r="BD489">
            <v>68056</v>
          </cell>
          <cell r="BE489">
            <v>66936</v>
          </cell>
          <cell r="BF489">
            <v>65836</v>
          </cell>
          <cell r="BG489">
            <v>64300</v>
          </cell>
          <cell r="BH489">
            <v>63540</v>
          </cell>
          <cell r="BI489">
            <v>62464</v>
          </cell>
          <cell r="BJ489">
            <v>61497</v>
          </cell>
          <cell r="BK489">
            <v>60588</v>
          </cell>
          <cell r="BL489">
            <v>59650</v>
          </cell>
          <cell r="BM489">
            <v>58605</v>
          </cell>
          <cell r="BN489">
            <v>57661</v>
          </cell>
          <cell r="BO489">
            <v>56533</v>
          </cell>
          <cell r="BP489">
            <v>55404</v>
          </cell>
          <cell r="BQ489">
            <v>54233</v>
          </cell>
          <cell r="BR489">
            <v>53087</v>
          </cell>
          <cell r="BS489">
            <v>52005</v>
          </cell>
          <cell r="BT489">
            <v>50932</v>
          </cell>
        </row>
        <row r="490">
          <cell r="BF490" t="str">
            <v>OK</v>
          </cell>
          <cell r="BG490" t="str">
            <v>OK</v>
          </cell>
          <cell r="BH490" t="str">
            <v>OK</v>
          </cell>
          <cell r="BI490" t="str">
            <v>OK</v>
          </cell>
          <cell r="BJ490" t="str">
            <v>OK</v>
          </cell>
          <cell r="BK490" t="str">
            <v>OK</v>
          </cell>
          <cell r="BL490" t="str">
            <v>OK</v>
          </cell>
          <cell r="BM490" t="str">
            <v>OK</v>
          </cell>
          <cell r="BN490" t="str">
            <v>OK</v>
          </cell>
          <cell r="BO490" t="str">
            <v>OK</v>
          </cell>
          <cell r="BP490" t="str">
            <v>OK</v>
          </cell>
          <cell r="BQ490" t="str">
            <v>OK</v>
          </cell>
          <cell r="BR490" t="str">
            <v>OK</v>
          </cell>
          <cell r="BS490" t="str">
            <v>OK</v>
          </cell>
          <cell r="BT490" t="str">
            <v>OK</v>
          </cell>
        </row>
        <row r="493">
          <cell r="I493">
            <v>0.45226010412285916</v>
          </cell>
          <cell r="J493">
            <v>0.45345006743162874</v>
          </cell>
          <cell r="K493">
            <v>0.45442485835057111</v>
          </cell>
          <cell r="L493">
            <v>0.45585834388684598</v>
          </cell>
          <cell r="M493">
            <v>0.45610415740248</v>
          </cell>
          <cell r="N493">
            <v>0.45694486603341944</v>
          </cell>
          <cell r="O493">
            <v>0.45818460544212575</v>
          </cell>
          <cell r="P493">
            <v>0.45897649150382652</v>
          </cell>
          <cell r="Q493">
            <v>0.4604443271849708</v>
          </cell>
          <cell r="R493">
            <v>0.46201468046990185</v>
          </cell>
          <cell r="S493">
            <v>0.4393572482543896</v>
          </cell>
          <cell r="T493">
            <v>0.44042922973742854</v>
          </cell>
          <cell r="U493">
            <v>0.44133934035791444</v>
          </cell>
          <cell r="V493">
            <v>0.44128113879003561</v>
          </cell>
          <cell r="W493">
            <v>0.44139088839316515</v>
          </cell>
          <cell r="X493">
            <v>0.44150881470367592</v>
          </cell>
          <cell r="Y493">
            <v>0.44172344976186878</v>
          </cell>
          <cell r="Z493">
            <v>0.44169065562635446</v>
          </cell>
          <cell r="AA493">
            <v>0.44176528599605525</v>
          </cell>
          <cell r="AB493">
            <v>0.43954038817403279</v>
          </cell>
          <cell r="AC493">
            <v>0.44025421871575715</v>
          </cell>
          <cell r="AD493">
            <v>0.44162935556806704</v>
          </cell>
          <cell r="AE493">
            <v>0.44290188081495913</v>
          </cell>
          <cell r="AF493">
            <v>0.44470660362460868</v>
          </cell>
          <cell r="AG493">
            <v>0.44728954354714395</v>
          </cell>
          <cell r="AH493">
            <v>0.44989295445698718</v>
          </cell>
          <cell r="AI493">
            <v>0.45187104717084164</v>
          </cell>
          <cell r="AJ493">
            <v>0.45353773823878085</v>
          </cell>
          <cell r="AK493">
            <v>0.45527441381087347</v>
          </cell>
          <cell r="AL493">
            <v>0.45604688890051809</v>
          </cell>
          <cell r="AM493">
            <v>0.45653119463628361</v>
          </cell>
          <cell r="AN493">
            <v>0.4570472614603393</v>
          </cell>
          <cell r="AO493">
            <v>0.45750983821600349</v>
          </cell>
          <cell r="AP493">
            <v>0.45783960538713075</v>
          </cell>
          <cell r="AQ493">
            <v>0.45825966508631855</v>
          </cell>
          <cell r="AR493">
            <v>0.45822886255652873</v>
          </cell>
          <cell r="AS493">
            <v>0.45460372476171257</v>
          </cell>
          <cell r="AT493">
            <v>0.45104303025208065</v>
          </cell>
          <cell r="AU493">
            <v>0.4512189158128958</v>
          </cell>
          <cell r="AV493">
            <v>0.45111443157763664</v>
          </cell>
          <cell r="AW493">
            <v>0.45100771462231287</v>
          </cell>
          <cell r="AX493">
            <v>0.45038128673019301</v>
          </cell>
          <cell r="AY493">
            <v>0.45035479494938957</v>
          </cell>
          <cell r="AZ493">
            <v>0.4500198965380024</v>
          </cell>
          <cell r="BA493">
            <v>0.44895334037425189</v>
          </cell>
          <cell r="BB493">
            <v>0.44903463745579147</v>
          </cell>
          <cell r="BC493">
            <v>0.44827634431158658</v>
          </cell>
          <cell r="BD493">
            <v>0.44297343364288233</v>
          </cell>
          <cell r="BE493">
            <v>0.44261682801482011</v>
          </cell>
          <cell r="BF493">
            <v>0.44208335864876358</v>
          </cell>
          <cell r="BG493">
            <v>0.44166407465007779</v>
          </cell>
          <cell r="BH493">
            <v>0.43961284230406045</v>
          </cell>
          <cell r="BI493">
            <v>0.43900486680327871</v>
          </cell>
          <cell r="BJ493">
            <v>0.43841162983560172</v>
          </cell>
          <cell r="BK493">
            <v>0.43764441803657489</v>
          </cell>
          <cell r="BL493">
            <v>0.43745180217937973</v>
          </cell>
          <cell r="BM493">
            <v>0.43712993771862468</v>
          </cell>
          <cell r="BN493">
            <v>0.43731464941641662</v>
          </cell>
          <cell r="BO493">
            <v>0.43762050483788228</v>
          </cell>
          <cell r="BP493">
            <v>0.43773012778860731</v>
          </cell>
          <cell r="BQ493">
            <v>0.43844153928419966</v>
          </cell>
          <cell r="BR493">
            <v>0.43895869045152297</v>
          </cell>
          <cell r="BS493">
            <v>0.43916931064320741</v>
          </cell>
          <cell r="BT493">
            <v>0.43988062514725518</v>
          </cell>
        </row>
        <row r="494">
          <cell r="I494">
            <v>0.54773989587714078</v>
          </cell>
          <cell r="J494">
            <v>0.54654993256837126</v>
          </cell>
          <cell r="K494">
            <v>0.54557514164942889</v>
          </cell>
          <cell r="L494">
            <v>0.54414165611315402</v>
          </cell>
          <cell r="M494">
            <v>0.54389584259752</v>
          </cell>
          <cell r="N494">
            <v>0.54305513396658056</v>
          </cell>
          <cell r="O494">
            <v>0.5418153945578742</v>
          </cell>
          <cell r="P494">
            <v>0.54102350849617353</v>
          </cell>
          <cell r="Q494">
            <v>0.53955567281502925</v>
          </cell>
          <cell r="R494">
            <v>0.53798531953009809</v>
          </cell>
          <cell r="S494">
            <v>0.5606427517456104</v>
          </cell>
          <cell r="T494">
            <v>0.55957077026257152</v>
          </cell>
          <cell r="U494">
            <v>0.55866065964208556</v>
          </cell>
          <cell r="V494">
            <v>0.55871886120996439</v>
          </cell>
          <cell r="W494">
            <v>0.55860911160683491</v>
          </cell>
          <cell r="X494">
            <v>0.55849118529632413</v>
          </cell>
          <cell r="Y494">
            <v>0.55827655023813116</v>
          </cell>
          <cell r="Z494">
            <v>0.55830934437364554</v>
          </cell>
          <cell r="AA494">
            <v>0.55823471400394475</v>
          </cell>
          <cell r="AB494">
            <v>0.56045961182596715</v>
          </cell>
          <cell r="AC494">
            <v>0.55974578128424279</v>
          </cell>
          <cell r="AD494">
            <v>0.55837064443193296</v>
          </cell>
          <cell r="AE494">
            <v>0.55709811918504093</v>
          </cell>
          <cell r="AF494">
            <v>0.55529339637539132</v>
          </cell>
          <cell r="AG494">
            <v>0.55271045645285599</v>
          </cell>
          <cell r="AH494">
            <v>0.55010704554301282</v>
          </cell>
          <cell r="AI494">
            <v>0.5481289528291583</v>
          </cell>
          <cell r="AJ494">
            <v>0.54646226176121915</v>
          </cell>
          <cell r="AK494">
            <v>0.54472558618912648</v>
          </cell>
          <cell r="AL494">
            <v>0.54395311109948197</v>
          </cell>
          <cell r="AM494">
            <v>0.54346880536371645</v>
          </cell>
          <cell r="AN494">
            <v>0.54295273853966064</v>
          </cell>
          <cell r="AO494">
            <v>0.54249016178399645</v>
          </cell>
          <cell r="AP494">
            <v>0.54216039461286925</v>
          </cell>
          <cell r="AQ494">
            <v>0.54174033491368145</v>
          </cell>
          <cell r="AR494">
            <v>0.54177113744347127</v>
          </cell>
          <cell r="AS494">
            <v>0.54539627523828738</v>
          </cell>
          <cell r="AT494">
            <v>0.5489569697479193</v>
          </cell>
          <cell r="AU494">
            <v>0.54878108418710414</v>
          </cell>
          <cell r="AV494">
            <v>0.54888556842236336</v>
          </cell>
          <cell r="AW494">
            <v>0.54899228537768718</v>
          </cell>
          <cell r="AX494">
            <v>0.54961871326980694</v>
          </cell>
          <cell r="AY494">
            <v>0.54964520505061043</v>
          </cell>
          <cell r="AZ494">
            <v>0.54998010346199766</v>
          </cell>
          <cell r="BA494">
            <v>0.55104665962574806</v>
          </cell>
          <cell r="BB494">
            <v>0.55096536254420847</v>
          </cell>
          <cell r="BC494">
            <v>0.55172365568841342</v>
          </cell>
          <cell r="BD494">
            <v>0.55702656635711767</v>
          </cell>
          <cell r="BE494">
            <v>0.55738317198517984</v>
          </cell>
          <cell r="BF494">
            <v>0.55791664135123642</v>
          </cell>
          <cell r="BG494">
            <v>0.55833592534992227</v>
          </cell>
          <cell r="BH494">
            <v>0.56038715769593961</v>
          </cell>
          <cell r="BI494">
            <v>0.56099513319672134</v>
          </cell>
          <cell r="BJ494">
            <v>0.56158837016439822</v>
          </cell>
          <cell r="BK494">
            <v>0.56235558196342506</v>
          </cell>
          <cell r="BL494">
            <v>0.56254819782062027</v>
          </cell>
          <cell r="BM494">
            <v>0.56287006228137526</v>
          </cell>
          <cell r="BN494">
            <v>0.56268535058358338</v>
          </cell>
          <cell r="BO494">
            <v>0.56237949516211772</v>
          </cell>
          <cell r="BP494">
            <v>0.56226987221139269</v>
          </cell>
          <cell r="BQ494">
            <v>0.56155846071580029</v>
          </cell>
          <cell r="BR494">
            <v>0.56104130954847697</v>
          </cell>
          <cell r="BS494">
            <v>0.56083068935679259</v>
          </cell>
          <cell r="BT494">
            <v>0.56011937485274488</v>
          </cell>
        </row>
        <row r="495">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row>
        <row r="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v>1</v>
          </cell>
          <cell r="BD496">
            <v>1</v>
          </cell>
          <cell r="BE496">
            <v>1</v>
          </cell>
          <cell r="BF496">
            <v>1</v>
          </cell>
          <cell r="BG496">
            <v>1</v>
          </cell>
          <cell r="BH496">
            <v>1</v>
          </cell>
          <cell r="BI496">
            <v>1</v>
          </cell>
          <cell r="BJ496">
            <v>1</v>
          </cell>
          <cell r="BK496">
            <v>1</v>
          </cell>
          <cell r="BL496">
            <v>1</v>
          </cell>
          <cell r="BM496">
            <v>1</v>
          </cell>
          <cell r="BN496">
            <v>1</v>
          </cell>
          <cell r="BO496">
            <v>1</v>
          </cell>
          <cell r="BP496">
            <v>1</v>
          </cell>
          <cell r="BQ496">
            <v>1</v>
          </cell>
          <cell r="BR496">
            <v>1</v>
          </cell>
          <cell r="BS496">
            <v>1</v>
          </cell>
          <cell r="BT496">
            <v>1</v>
          </cell>
        </row>
        <row r="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row>
        <row r="500">
          <cell r="I500">
            <v>8168438737.2799997</v>
          </cell>
          <cell r="J500">
            <v>8055898893.8500004</v>
          </cell>
          <cell r="K500">
            <v>7942240130.0299997</v>
          </cell>
          <cell r="L500">
            <v>7828021457.0100002</v>
          </cell>
          <cell r="M500">
            <v>8247358830.1499996</v>
          </cell>
          <cell r="N500">
            <v>8128776134.5600004</v>
          </cell>
          <cell r="O500">
            <v>8018580317.5200005</v>
          </cell>
          <cell r="P500">
            <v>7889504215.7799997</v>
          </cell>
          <cell r="Q500">
            <v>7756732760.3199997</v>
          </cell>
          <cell r="R500">
            <v>7616103045.5299997</v>
          </cell>
          <cell r="S500">
            <v>8187749681.7399998</v>
          </cell>
          <cell r="T500">
            <v>8021577974.6899996</v>
          </cell>
          <cell r="U500">
            <v>7847635353.8999996</v>
          </cell>
          <cell r="V500">
            <v>7684780986.2600002</v>
          </cell>
          <cell r="W500">
            <v>7531747175.6400003</v>
          </cell>
          <cell r="X500">
            <v>7388385262.4300003</v>
          </cell>
          <cell r="Y500">
            <v>7264053466.8000002</v>
          </cell>
          <cell r="Z500">
            <v>7134322662.1099997</v>
          </cell>
          <cell r="AA500">
            <v>7017846893.3800001</v>
          </cell>
          <cell r="AB500">
            <v>6631760914.8800001</v>
          </cell>
          <cell r="AC500">
            <v>6514583858.71</v>
          </cell>
          <cell r="AD500">
            <v>6406195191.9099998</v>
          </cell>
          <cell r="AE500">
            <v>6299215577</v>
          </cell>
          <cell r="AF500">
            <v>6185748721.1999998</v>
          </cell>
          <cell r="AG500">
            <v>6066248756.6899996</v>
          </cell>
          <cell r="AH500">
            <v>5959945964.1000004</v>
          </cell>
          <cell r="AI500">
            <v>5862138723.5299997</v>
          </cell>
          <cell r="AJ500">
            <v>5766596888.0100002</v>
          </cell>
          <cell r="AK500">
            <v>5691194109.4899998</v>
          </cell>
          <cell r="AL500">
            <v>5606747799.0299997</v>
          </cell>
          <cell r="AM500">
            <v>5539507742.6400003</v>
          </cell>
          <cell r="AN500">
            <v>5464919543.7700005</v>
          </cell>
          <cell r="AO500">
            <v>5381152416.3000002</v>
          </cell>
          <cell r="AP500">
            <v>5303416636</v>
          </cell>
          <cell r="AQ500">
            <v>5222529299.1000004</v>
          </cell>
          <cell r="AR500">
            <v>5133910677.2600002</v>
          </cell>
          <cell r="AS500">
            <v>4896815203.3400002</v>
          </cell>
          <cell r="AT500">
            <v>4793236855.71</v>
          </cell>
          <cell r="AU500">
            <v>4703064306.3199997</v>
          </cell>
          <cell r="AV500">
            <v>4614041464.3999996</v>
          </cell>
          <cell r="AW500">
            <v>4528916174.1199999</v>
          </cell>
          <cell r="AX500">
            <v>4452918723.4200001</v>
          </cell>
          <cell r="AY500">
            <v>4388812818.0900002</v>
          </cell>
          <cell r="AZ500">
            <v>4309473242.2799997</v>
          </cell>
          <cell r="BA500">
            <v>4211974198.7800002</v>
          </cell>
          <cell r="BB500">
            <v>4142942855.02</v>
          </cell>
          <cell r="BC500">
            <v>4063895589.21</v>
          </cell>
          <cell r="BD500">
            <v>3939626442.5900002</v>
          </cell>
          <cell r="BE500">
            <v>3868634972.0500002</v>
          </cell>
          <cell r="BF500">
            <v>3797855946.98</v>
          </cell>
          <cell r="BG500">
            <v>3711053387.0599999</v>
          </cell>
          <cell r="BH500">
            <v>3649112868.21</v>
          </cell>
          <cell r="BI500">
            <v>3584546466.1399999</v>
          </cell>
          <cell r="BJ500">
            <v>3524870066.1999998</v>
          </cell>
          <cell r="BK500">
            <v>3472340858.04</v>
          </cell>
          <cell r="BL500">
            <v>3419224865.54</v>
          </cell>
          <cell r="BM500">
            <v>3357943078.5700002</v>
          </cell>
          <cell r="BN500">
            <v>3303397125.9699998</v>
          </cell>
          <cell r="BO500">
            <v>3241083883.1599998</v>
          </cell>
          <cell r="BP500">
            <v>3179808684.7600002</v>
          </cell>
          <cell r="BQ500">
            <v>3118608549.3000002</v>
          </cell>
          <cell r="BR500">
            <v>3052955877.79</v>
          </cell>
          <cell r="BS500">
            <v>2989367633.7800002</v>
          </cell>
          <cell r="BT500">
            <v>2931315936.9899998</v>
          </cell>
        </row>
        <row r="501">
          <cell r="I501">
            <v>6028334575.0100002</v>
          </cell>
          <cell r="J501">
            <v>5871311850.3299999</v>
          </cell>
          <cell r="K501">
            <v>5710848178.7399998</v>
          </cell>
          <cell r="L501">
            <v>5551454555.04</v>
          </cell>
          <cell r="M501">
            <v>5862146412.1900005</v>
          </cell>
          <cell r="N501">
            <v>5718634997.8999996</v>
          </cell>
          <cell r="O501">
            <v>5573681183.4200001</v>
          </cell>
          <cell r="P501">
            <v>5440034430.04</v>
          </cell>
          <cell r="Q501">
            <v>5279894726.1700001</v>
          </cell>
          <cell r="R501">
            <v>5110820990.2399998</v>
          </cell>
          <cell r="S501">
            <v>6437757620.1199999</v>
          </cell>
          <cell r="T501">
            <v>6231437653.1300001</v>
          </cell>
          <cell r="U501">
            <v>6034260726.7299995</v>
          </cell>
          <cell r="V501">
            <v>5862694371.6400003</v>
          </cell>
          <cell r="W501">
            <v>5709132264.8100004</v>
          </cell>
          <cell r="X501">
            <v>5560743532.3699999</v>
          </cell>
          <cell r="Y501">
            <v>5417410109.3100004</v>
          </cell>
          <cell r="Z501">
            <v>5283346226.0600004</v>
          </cell>
          <cell r="AA501">
            <v>5161496222.9200001</v>
          </cell>
          <cell r="AB501">
            <v>4897242653.2699995</v>
          </cell>
          <cell r="AC501">
            <v>4764528048.6000004</v>
          </cell>
          <cell r="AD501">
            <v>4611074173.8500004</v>
          </cell>
          <cell r="AE501">
            <v>4474358020</v>
          </cell>
          <cell r="AF501">
            <v>4321467398.1300001</v>
          </cell>
          <cell r="AG501">
            <v>4140110637.27</v>
          </cell>
          <cell r="AH501">
            <v>3973263670.4499998</v>
          </cell>
          <cell r="AI501">
            <v>3835471248.7600002</v>
          </cell>
          <cell r="AJ501">
            <v>3705949747.96</v>
          </cell>
          <cell r="AK501">
            <v>3590631973.71</v>
          </cell>
          <cell r="AL501">
            <v>3500983109.1799998</v>
          </cell>
          <cell r="AM501">
            <v>3425421093.3299999</v>
          </cell>
          <cell r="AN501">
            <v>3351311065.6199999</v>
          </cell>
          <cell r="AO501">
            <v>3269855306.21</v>
          </cell>
          <cell r="AP501">
            <v>3200279631.7399998</v>
          </cell>
          <cell r="AQ501">
            <v>3125704724.7199998</v>
          </cell>
          <cell r="AR501">
            <v>3054688128.9000001</v>
          </cell>
          <cell r="AS501">
            <v>2933608870.9499998</v>
          </cell>
          <cell r="AT501">
            <v>2848176463.0500002</v>
          </cell>
          <cell r="AU501">
            <v>2777314304.1199999</v>
          </cell>
          <cell r="AV501">
            <v>2707281268.1700001</v>
          </cell>
          <cell r="AW501">
            <v>2643826820.6999998</v>
          </cell>
          <cell r="AX501">
            <v>2592374994.5700002</v>
          </cell>
          <cell r="AY501">
            <v>2543153326.46</v>
          </cell>
          <cell r="AZ501">
            <v>2487899264.7399998</v>
          </cell>
          <cell r="BA501">
            <v>2427557091.71</v>
          </cell>
          <cell r="BB501">
            <v>2372870501.0500002</v>
          </cell>
          <cell r="BC501">
            <v>2324918333.9299998</v>
          </cell>
          <cell r="BD501">
            <v>2316609928.7600002</v>
          </cell>
          <cell r="BE501">
            <v>2265251431.9299998</v>
          </cell>
          <cell r="BF501">
            <v>2215593421.7199998</v>
          </cell>
          <cell r="BG501">
            <v>2150631977.1999998</v>
          </cell>
          <cell r="BH501">
            <v>2124560119.22</v>
          </cell>
          <cell r="BI501">
            <v>2078861091.25</v>
          </cell>
          <cell r="BJ501">
            <v>2035313266.8299999</v>
          </cell>
          <cell r="BK501">
            <v>1999339626.6099999</v>
          </cell>
          <cell r="BL501">
            <v>1955838482.8699999</v>
          </cell>
          <cell r="BM501">
            <v>1910704875.24</v>
          </cell>
          <cell r="BN501">
            <v>1863031575.3</v>
          </cell>
          <cell r="BO501">
            <v>1813903449.72</v>
          </cell>
          <cell r="BP501">
            <v>1767280755.48</v>
          </cell>
          <cell r="BQ501">
            <v>1710597626.76</v>
          </cell>
          <cell r="BR501">
            <v>1655114600.47</v>
          </cell>
          <cell r="BS501">
            <v>1608384200.9300001</v>
          </cell>
          <cell r="BT501">
            <v>1559903040.25</v>
          </cell>
        </row>
        <row r="502">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row>
        <row r="503">
          <cell r="I503">
            <v>14196773312.290001</v>
          </cell>
          <cell r="J503">
            <v>13927210744.18</v>
          </cell>
          <cell r="K503">
            <v>13653088308.77</v>
          </cell>
          <cell r="L503">
            <v>13379476012.049999</v>
          </cell>
          <cell r="M503">
            <v>14109505242.34</v>
          </cell>
          <cell r="N503">
            <v>13847411132.459999</v>
          </cell>
          <cell r="O503">
            <v>13592261500.940001</v>
          </cell>
          <cell r="P503">
            <v>13329538645.82</v>
          </cell>
          <cell r="Q503">
            <v>13036627486.49</v>
          </cell>
          <cell r="R503">
            <v>12726924035.77</v>
          </cell>
          <cell r="S503">
            <v>14625507301.860001</v>
          </cell>
          <cell r="T503">
            <v>14253015627.82</v>
          </cell>
          <cell r="U503">
            <v>13881896080.629999</v>
          </cell>
          <cell r="V503">
            <v>13547475357.900002</v>
          </cell>
          <cell r="W503">
            <v>13240879440.450001</v>
          </cell>
          <cell r="X503">
            <v>12949128794.799999</v>
          </cell>
          <cell r="Y503">
            <v>12681463576.110001</v>
          </cell>
          <cell r="Z503">
            <v>12417668888.17</v>
          </cell>
          <cell r="AA503">
            <v>12179343116.299999</v>
          </cell>
          <cell r="AB503">
            <v>11529003568.15</v>
          </cell>
          <cell r="AC503">
            <v>11279111907.310001</v>
          </cell>
          <cell r="AD503">
            <v>11017269365.76</v>
          </cell>
          <cell r="AE503">
            <v>10773573597</v>
          </cell>
          <cell r="AF503">
            <v>10507216119.33</v>
          </cell>
          <cell r="AG503">
            <v>10206359393.959999</v>
          </cell>
          <cell r="AH503">
            <v>9933209634.5499992</v>
          </cell>
          <cell r="AI503">
            <v>9697609972.2900009</v>
          </cell>
          <cell r="AJ503">
            <v>9472546635.9700012</v>
          </cell>
          <cell r="AK503">
            <v>9281826083.2000008</v>
          </cell>
          <cell r="AL503">
            <v>9107730908.2099991</v>
          </cell>
          <cell r="AM503">
            <v>8964928835.9700012</v>
          </cell>
          <cell r="AN503">
            <v>8816230609.3899994</v>
          </cell>
          <cell r="AO503">
            <v>8651007722.5100002</v>
          </cell>
          <cell r="AP503">
            <v>8503696267.7399998</v>
          </cell>
          <cell r="AQ503">
            <v>8348234023.8199997</v>
          </cell>
          <cell r="AR503">
            <v>8188598806.1599998</v>
          </cell>
          <cell r="AS503">
            <v>7830424074.29</v>
          </cell>
          <cell r="AT503">
            <v>7641413318.7600002</v>
          </cell>
          <cell r="AU503">
            <v>7480378610.4399996</v>
          </cell>
          <cell r="AV503">
            <v>7321322732.5699997</v>
          </cell>
          <cell r="AW503">
            <v>7172742994.8199997</v>
          </cell>
          <cell r="AX503">
            <v>7045293717.9899998</v>
          </cell>
          <cell r="AY503">
            <v>6931966144.5500002</v>
          </cell>
          <cell r="AZ503">
            <v>6797372507.0199995</v>
          </cell>
          <cell r="BA503">
            <v>6639531290.4899998</v>
          </cell>
          <cell r="BB503">
            <v>6515813356.0699997</v>
          </cell>
          <cell r="BC503">
            <v>6388813923.1399994</v>
          </cell>
          <cell r="BD503">
            <v>6256236371.3500004</v>
          </cell>
          <cell r="BE503">
            <v>6133886403.9799995</v>
          </cell>
          <cell r="BF503">
            <v>6013449368.6999998</v>
          </cell>
          <cell r="BG503">
            <v>5861685364.2600002</v>
          </cell>
          <cell r="BH503">
            <v>5773672987.4300003</v>
          </cell>
          <cell r="BI503">
            <v>5663407557.3899994</v>
          </cell>
          <cell r="BJ503">
            <v>5560183333.0299997</v>
          </cell>
          <cell r="BK503">
            <v>5471680484.6499996</v>
          </cell>
          <cell r="BL503">
            <v>5375063348.4099998</v>
          </cell>
          <cell r="BM503">
            <v>5268647953.8100004</v>
          </cell>
          <cell r="BN503">
            <v>5166428701.2699995</v>
          </cell>
          <cell r="BO503">
            <v>5054987332.8800001</v>
          </cell>
          <cell r="BP503">
            <v>4947089440.2399998</v>
          </cell>
          <cell r="BQ503">
            <v>4829206176.0600004</v>
          </cell>
          <cell r="BR503">
            <v>4708070478.2600002</v>
          </cell>
          <cell r="BS503">
            <v>4597751834.71</v>
          </cell>
          <cell r="BT503">
            <v>4491218977.2399998</v>
          </cell>
        </row>
        <row r="504">
          <cell r="BG504" t="str">
            <v>OK</v>
          </cell>
          <cell r="BH504" t="str">
            <v>OK</v>
          </cell>
          <cell r="BI504" t="str">
            <v>OK</v>
          </cell>
          <cell r="BJ504" t="str">
            <v>OK</v>
          </cell>
          <cell r="BK504" t="str">
            <v>OK</v>
          </cell>
          <cell r="BL504" t="str">
            <v>OK</v>
          </cell>
          <cell r="BM504" t="str">
            <v>OK</v>
          </cell>
          <cell r="BN504" t="str">
            <v>OK</v>
          </cell>
          <cell r="BO504" t="str">
            <v>OK</v>
          </cell>
          <cell r="BP504" t="str">
            <v>OK</v>
          </cell>
          <cell r="BQ504" t="str">
            <v>OK</v>
          </cell>
          <cell r="BR504" t="str">
            <v>OK</v>
          </cell>
          <cell r="BS504" t="str">
            <v>OK</v>
          </cell>
          <cell r="BT504" t="str">
            <v>OK</v>
          </cell>
        </row>
        <row r="507">
          <cell r="I507">
            <v>0.57537290746261804</v>
          </cell>
          <cell r="J507">
            <v>0.5784287350729187</v>
          </cell>
          <cell r="K507">
            <v>0.58171748035412163</v>
          </cell>
          <cell r="L507">
            <v>0.5850768333498132</v>
          </cell>
          <cell r="M507">
            <v>0.5845250197293389</v>
          </cell>
          <cell r="N507">
            <v>0.58702497216285943</v>
          </cell>
          <cell r="O507">
            <v>0.58993717248343547</v>
          </cell>
          <cell r="P507">
            <v>0.59188126651735717</v>
          </cell>
          <cell r="Q507">
            <v>0.59499535200790132</v>
          </cell>
          <cell r="R507">
            <v>0.59842449158369737</v>
          </cell>
          <cell r="S507">
            <v>0.5598267132039052</v>
          </cell>
          <cell r="T507">
            <v>0.56279865146804031</v>
          </cell>
          <cell r="U507">
            <v>0.56531437120107386</v>
          </cell>
          <cell r="V507">
            <v>0.56724819815071581</v>
          </cell>
          <cell r="W507">
            <v>0.56882529665144577</v>
          </cell>
          <cell r="X507">
            <v>0.57057006533111054</v>
          </cell>
          <cell r="Y507">
            <v>0.57280876321597463</v>
          </cell>
          <cell r="Z507">
            <v>0.57452994812147784</v>
          </cell>
          <cell r="AA507">
            <v>0.5762089815819208</v>
          </cell>
          <cell r="AB507">
            <v>0.57522411851800348</v>
          </cell>
          <cell r="AC507">
            <v>0.57757950379833478</v>
          </cell>
          <cell r="AD507">
            <v>0.58146850904993586</v>
          </cell>
          <cell r="AE507">
            <v>0.58469137656924475</v>
          </cell>
          <cell r="AF507">
            <v>0.58871433222165781</v>
          </cell>
          <cell r="AG507">
            <v>0.59435970482089162</v>
          </cell>
          <cell r="AH507">
            <v>0.60000203190818913</v>
          </cell>
          <cell r="AI507">
            <v>0.60449314215363414</v>
          </cell>
          <cell r="AJ507">
            <v>0.60876943757791202</v>
          </cell>
          <cell r="AK507">
            <v>0.61315457308459986</v>
          </cell>
          <cell r="AL507">
            <v>0.61560314589179377</v>
          </cell>
          <cell r="AM507">
            <v>0.61790872454155166</v>
          </cell>
          <cell r="AN507">
            <v>0.61987030352284778</v>
          </cell>
          <cell r="AO507">
            <v>0.62202607937780396</v>
          </cell>
          <cell r="AP507">
            <v>0.62366016718156747</v>
          </cell>
          <cell r="AQ507">
            <v>0.62558491822325146</v>
          </cell>
          <cell r="AR507">
            <v>0.62695838430842854</v>
          </cell>
          <cell r="AS507">
            <v>0.62535759965005522</v>
          </cell>
          <cell r="AT507">
            <v>0.62727098453664276</v>
          </cell>
          <cell r="AU507">
            <v>0.62872008908160903</v>
          </cell>
          <cell r="AV507">
            <v>0.63021965195902996</v>
          </cell>
          <cell r="AW507">
            <v>0.63140644762968445</v>
          </cell>
          <cell r="AX507">
            <v>0.63204160133871667</v>
          </cell>
          <cell r="AY507">
            <v>0.63312669545285372</v>
          </cell>
          <cell r="AZ507">
            <v>0.63399103665855927</v>
          </cell>
          <cell r="BA507">
            <v>0.63437824365899709</v>
          </cell>
          <cell r="BB507">
            <v>0.6358289638791631</v>
          </cell>
          <cell r="BC507">
            <v>0.63609546906519709</v>
          </cell>
          <cell r="BD507">
            <v>0.62971189206201439</v>
          </cell>
          <cell r="BE507">
            <v>0.63069882897404472</v>
          </cell>
          <cell r="BF507">
            <v>0.63156030991926826</v>
          </cell>
          <cell r="BG507">
            <v>0.63310347731850602</v>
          </cell>
          <cell r="BH507">
            <v>0.63202624675047747</v>
          </cell>
          <cell r="BI507">
            <v>0.63293104545560031</v>
          </cell>
          <cell r="BJ507">
            <v>0.63394853282277219</v>
          </cell>
          <cell r="BK507">
            <v>0.63460227032282768</v>
          </cell>
          <cell r="BL507">
            <v>0.63612736146662208</v>
          </cell>
          <cell r="BM507">
            <v>0.63734436386885895</v>
          </cell>
          <cell r="BN507">
            <v>0.63939663488590603</v>
          </cell>
          <cell r="BO507">
            <v>0.64116557960066001</v>
          </cell>
          <cell r="BP507">
            <v>0.64276353261277142</v>
          </cell>
          <cell r="BQ507">
            <v>0.64578078375696446</v>
          </cell>
          <cell r="BR507">
            <v>0.64845160918625533</v>
          </cell>
          <cell r="BS507">
            <v>0.6501802927274678</v>
          </cell>
          <cell r="BT507">
            <v>0.6526771355048443</v>
          </cell>
        </row>
        <row r="508">
          <cell r="I508">
            <v>0.4246270925373819</v>
          </cell>
          <cell r="J508">
            <v>0.4215712649270813</v>
          </cell>
          <cell r="K508">
            <v>0.41828251964587837</v>
          </cell>
          <cell r="L508">
            <v>0.41492316665018691</v>
          </cell>
          <cell r="M508">
            <v>0.4154749802706611</v>
          </cell>
          <cell r="N508">
            <v>0.41297502783714068</v>
          </cell>
          <cell r="O508">
            <v>0.41006282751656453</v>
          </cell>
          <cell r="P508">
            <v>0.40811873348264283</v>
          </cell>
          <cell r="Q508">
            <v>0.40500464799209862</v>
          </cell>
          <cell r="R508">
            <v>0.40157550841630263</v>
          </cell>
          <cell r="S508">
            <v>0.44017328679609474</v>
          </cell>
          <cell r="T508">
            <v>0.43720134853195969</v>
          </cell>
          <cell r="U508">
            <v>0.43468562879892614</v>
          </cell>
          <cell r="V508">
            <v>0.43275180184928408</v>
          </cell>
          <cell r="W508">
            <v>0.43117470334855429</v>
          </cell>
          <cell r="X508">
            <v>0.42942993466888951</v>
          </cell>
          <cell r="Y508">
            <v>0.42719123678402537</v>
          </cell>
          <cell r="Z508">
            <v>0.42547005187852216</v>
          </cell>
          <cell r="AA508">
            <v>0.42379101841807926</v>
          </cell>
          <cell r="AB508">
            <v>0.42477588148199652</v>
          </cell>
          <cell r="AC508">
            <v>0.42242049620166511</v>
          </cell>
          <cell r="AD508">
            <v>0.41853149095006414</v>
          </cell>
          <cell r="AE508">
            <v>0.4153086234307552</v>
          </cell>
          <cell r="AF508">
            <v>0.41128566777834219</v>
          </cell>
          <cell r="AG508">
            <v>0.40564029517910838</v>
          </cell>
          <cell r="AH508">
            <v>0.39999796809181098</v>
          </cell>
          <cell r="AI508">
            <v>0.39550685784636574</v>
          </cell>
          <cell r="AJ508">
            <v>0.39123056242208787</v>
          </cell>
          <cell r="AK508">
            <v>0.38684542691540008</v>
          </cell>
          <cell r="AL508">
            <v>0.38439685410820623</v>
          </cell>
          <cell r="AM508">
            <v>0.38209127545844829</v>
          </cell>
          <cell r="AN508">
            <v>0.38012969647715228</v>
          </cell>
          <cell r="AO508">
            <v>0.37797392062219609</v>
          </cell>
          <cell r="AP508">
            <v>0.37633983281843247</v>
          </cell>
          <cell r="AQ508">
            <v>0.37441508177674854</v>
          </cell>
          <cell r="AR508">
            <v>0.37304161569157152</v>
          </cell>
          <cell r="AS508">
            <v>0.37464240034994478</v>
          </cell>
          <cell r="AT508">
            <v>0.37272901546335724</v>
          </cell>
          <cell r="AU508">
            <v>0.37127991091839091</v>
          </cell>
          <cell r="AV508">
            <v>0.36978034804096999</v>
          </cell>
          <cell r="AW508">
            <v>0.3685935523703156</v>
          </cell>
          <cell r="AX508">
            <v>0.36795839866128344</v>
          </cell>
          <cell r="AY508">
            <v>0.36687330454714634</v>
          </cell>
          <cell r="AZ508">
            <v>0.36600896334144067</v>
          </cell>
          <cell r="BA508">
            <v>0.36562175634100302</v>
          </cell>
          <cell r="BB508">
            <v>0.36417103612083701</v>
          </cell>
          <cell r="BC508">
            <v>0.36390453093480296</v>
          </cell>
          <cell r="BD508">
            <v>0.37028810793798561</v>
          </cell>
          <cell r="BE508">
            <v>0.36930117102595533</v>
          </cell>
          <cell r="BF508">
            <v>0.36843969008073174</v>
          </cell>
          <cell r="BG508">
            <v>0.36689652268149386</v>
          </cell>
          <cell r="BH508">
            <v>0.36797375324952242</v>
          </cell>
          <cell r="BI508">
            <v>0.36706895454439981</v>
          </cell>
          <cell r="BJ508">
            <v>0.36605146717722781</v>
          </cell>
          <cell r="BK508">
            <v>0.36539772967717232</v>
          </cell>
          <cell r="BL508">
            <v>0.36387263853337792</v>
          </cell>
          <cell r="BM508">
            <v>0.36265563613114099</v>
          </cell>
          <cell r="BN508">
            <v>0.36060336511409397</v>
          </cell>
          <cell r="BO508">
            <v>0.35883442039933994</v>
          </cell>
          <cell r="BP508">
            <v>0.3572364673872287</v>
          </cell>
          <cell r="BQ508">
            <v>0.35421921624303554</v>
          </cell>
          <cell r="BR508">
            <v>0.35154839081374462</v>
          </cell>
          <cell r="BS508">
            <v>0.3498197072725322</v>
          </cell>
          <cell r="BT508">
            <v>0.34732286449515565</v>
          </cell>
        </row>
        <row r="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row>
        <row r="510">
          <cell r="I510">
            <v>1</v>
          </cell>
          <cell r="J510">
            <v>1</v>
          </cell>
          <cell r="K510">
            <v>1</v>
          </cell>
          <cell r="L510">
            <v>1</v>
          </cell>
          <cell r="M510">
            <v>1</v>
          </cell>
          <cell r="N510">
            <v>1</v>
          </cell>
          <cell r="O510">
            <v>1</v>
          </cell>
          <cell r="P510">
            <v>1</v>
          </cell>
          <cell r="Q510">
            <v>1</v>
          </cell>
          <cell r="R510">
            <v>1</v>
          </cell>
          <cell r="S510">
            <v>1</v>
          </cell>
          <cell r="T510">
            <v>1</v>
          </cell>
          <cell r="U510">
            <v>1</v>
          </cell>
          <cell r="V510">
            <v>0.99999999999999989</v>
          </cell>
          <cell r="W510">
            <v>1</v>
          </cell>
          <cell r="X510">
            <v>1</v>
          </cell>
          <cell r="Y510">
            <v>1</v>
          </cell>
          <cell r="Z510">
            <v>1</v>
          </cell>
          <cell r="AA510">
            <v>1</v>
          </cell>
          <cell r="AB510">
            <v>1</v>
          </cell>
          <cell r="AC510">
            <v>0.99999999999999989</v>
          </cell>
          <cell r="AD510">
            <v>1</v>
          </cell>
          <cell r="AE510">
            <v>1</v>
          </cell>
          <cell r="AF510">
            <v>1</v>
          </cell>
          <cell r="AG510">
            <v>1</v>
          </cell>
          <cell r="AH510">
            <v>1</v>
          </cell>
          <cell r="AI510">
            <v>0.99999999999999989</v>
          </cell>
          <cell r="AJ510">
            <v>0.99999999999999989</v>
          </cell>
          <cell r="AK510">
            <v>1</v>
          </cell>
          <cell r="AL510">
            <v>1</v>
          </cell>
          <cell r="AM510">
            <v>1</v>
          </cell>
          <cell r="AN510">
            <v>1</v>
          </cell>
          <cell r="AO510">
            <v>1</v>
          </cell>
          <cell r="AP510">
            <v>1</v>
          </cell>
          <cell r="AQ510">
            <v>1</v>
          </cell>
          <cell r="AR510">
            <v>1</v>
          </cell>
          <cell r="AS510">
            <v>1</v>
          </cell>
          <cell r="AT510">
            <v>1</v>
          </cell>
          <cell r="AU510">
            <v>1</v>
          </cell>
          <cell r="AV510">
            <v>1</v>
          </cell>
          <cell r="AW510">
            <v>1</v>
          </cell>
          <cell r="AX510">
            <v>1</v>
          </cell>
          <cell r="AY510">
            <v>1</v>
          </cell>
          <cell r="AZ510">
            <v>1</v>
          </cell>
          <cell r="BA510">
            <v>1</v>
          </cell>
          <cell r="BB510">
            <v>1</v>
          </cell>
          <cell r="BC510">
            <v>1</v>
          </cell>
          <cell r="BD510">
            <v>1</v>
          </cell>
          <cell r="BE510">
            <v>1</v>
          </cell>
          <cell r="BF510">
            <v>1</v>
          </cell>
          <cell r="BG510">
            <v>0.99999999999999989</v>
          </cell>
          <cell r="BH510">
            <v>0.99999999999999989</v>
          </cell>
          <cell r="BI510">
            <v>1</v>
          </cell>
          <cell r="BJ510">
            <v>1</v>
          </cell>
          <cell r="BK510">
            <v>1</v>
          </cell>
          <cell r="BL510">
            <v>1</v>
          </cell>
          <cell r="BM510">
            <v>1</v>
          </cell>
          <cell r="BN510">
            <v>1</v>
          </cell>
          <cell r="BO510">
            <v>1</v>
          </cell>
          <cell r="BP510">
            <v>1</v>
          </cell>
          <cell r="BQ510">
            <v>1</v>
          </cell>
          <cell r="BR510">
            <v>1</v>
          </cell>
          <cell r="BS510">
            <v>1</v>
          </cell>
          <cell r="BT510">
            <v>1</v>
          </cell>
        </row>
        <row r="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t="str">
            <v>OK</v>
          </cell>
          <cell r="BG511" t="str">
            <v>OK</v>
          </cell>
          <cell r="BH511" t="str">
            <v>OK</v>
          </cell>
          <cell r="BI511" t="str">
            <v>OK</v>
          </cell>
          <cell r="BJ511" t="str">
            <v>OK</v>
          </cell>
          <cell r="BK511" t="str">
            <v>OK</v>
          </cell>
          <cell r="BL511" t="str">
            <v>OK</v>
          </cell>
          <cell r="BM511" t="str">
            <v>OK</v>
          </cell>
          <cell r="BN511" t="str">
            <v>OK</v>
          </cell>
          <cell r="BO511" t="str">
            <v>OK</v>
          </cell>
          <cell r="BP511" t="str">
            <v>OK</v>
          </cell>
          <cell r="BQ511" t="str">
            <v>OK</v>
          </cell>
          <cell r="BR511" t="str">
            <v>OK</v>
          </cell>
          <cell r="BS511" t="str">
            <v>OK</v>
          </cell>
          <cell r="BT511" t="str">
            <v>OK</v>
          </cell>
        </row>
        <row r="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row>
        <row r="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v>41353</v>
          </cell>
          <cell r="BD517">
            <v>40878</v>
          </cell>
          <cell r="BE517">
            <v>40176</v>
          </cell>
          <cell r="BF517">
            <v>39510</v>
          </cell>
          <cell r="BG517">
            <v>38598</v>
          </cell>
          <cell r="BH517">
            <v>38149</v>
          </cell>
          <cell r="BI517">
            <v>37481</v>
          </cell>
          <cell r="BJ517">
            <v>36908</v>
          </cell>
          <cell r="BK517">
            <v>36348</v>
          </cell>
          <cell r="BL517">
            <v>35770</v>
          </cell>
          <cell r="BM517">
            <v>35133</v>
          </cell>
          <cell r="BN517">
            <v>34550</v>
          </cell>
          <cell r="BO517">
            <v>33869</v>
          </cell>
          <cell r="BP517">
            <v>33184</v>
          </cell>
          <cell r="BQ517">
            <v>32506</v>
          </cell>
          <cell r="BR517">
            <v>31829</v>
          </cell>
          <cell r="BS517">
            <v>31164</v>
          </cell>
          <cell r="BT517">
            <v>30507</v>
          </cell>
        </row>
        <row r="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v>27225</v>
          </cell>
          <cell r="BD518">
            <v>27178</v>
          </cell>
          <cell r="BE518">
            <v>26760</v>
          </cell>
          <cell r="BF518">
            <v>26326</v>
          </cell>
          <cell r="BG518">
            <v>25702</v>
          </cell>
          <cell r="BH518">
            <v>25391</v>
          </cell>
          <cell r="BI518">
            <v>24983</v>
          </cell>
          <cell r="BJ518">
            <v>24589</v>
          </cell>
          <cell r="BK518">
            <v>24240</v>
          </cell>
          <cell r="BL518">
            <v>23880</v>
          </cell>
          <cell r="BM518">
            <v>23472</v>
          </cell>
          <cell r="BN518">
            <v>23111</v>
          </cell>
          <cell r="BO518">
            <v>22664</v>
          </cell>
          <cell r="BP518">
            <v>22220</v>
          </cell>
          <cell r="BQ518">
            <v>21727</v>
          </cell>
          <cell r="BR518">
            <v>21258</v>
          </cell>
          <cell r="BS518">
            <v>20841</v>
          </cell>
          <cell r="BT518">
            <v>20425</v>
          </cell>
        </row>
        <row r="519">
          <cell r="BC519">
            <v>2927</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row>
        <row r="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v>71505</v>
          </cell>
          <cell r="BD520">
            <v>68056</v>
          </cell>
          <cell r="BE520">
            <v>66936</v>
          </cell>
          <cell r="BF520">
            <v>65836</v>
          </cell>
          <cell r="BG520">
            <v>64300</v>
          </cell>
          <cell r="BH520">
            <v>63540</v>
          </cell>
          <cell r="BI520">
            <v>62464</v>
          </cell>
          <cell r="BJ520">
            <v>61497</v>
          </cell>
          <cell r="BK520">
            <v>60588</v>
          </cell>
          <cell r="BL520">
            <v>59650</v>
          </cell>
          <cell r="BM520">
            <v>58605</v>
          </cell>
          <cell r="BN520">
            <v>57661</v>
          </cell>
          <cell r="BO520">
            <v>56533</v>
          </cell>
          <cell r="BP520">
            <v>55404</v>
          </cell>
          <cell r="BQ520">
            <v>54233</v>
          </cell>
          <cell r="BR520">
            <v>53087</v>
          </cell>
          <cell r="BS520">
            <v>52005</v>
          </cell>
          <cell r="BT520">
            <v>50932</v>
          </cell>
        </row>
        <row r="521">
          <cell r="BF521" t="str">
            <v>OK</v>
          </cell>
          <cell r="BG521" t="str">
            <v>OK</v>
          </cell>
          <cell r="BH521" t="str">
            <v>OK</v>
          </cell>
          <cell r="BI521" t="str">
            <v>OK</v>
          </cell>
          <cell r="BJ521" t="str">
            <v>OK</v>
          </cell>
          <cell r="BK521" t="str">
            <v>OK</v>
          </cell>
          <cell r="BL521" t="str">
            <v>OK</v>
          </cell>
          <cell r="BM521" t="str">
            <v>OK</v>
          </cell>
          <cell r="BN521" t="str">
            <v>OK</v>
          </cell>
          <cell r="BO521" t="str">
            <v>OK</v>
          </cell>
          <cell r="BP521" t="str">
            <v>OK</v>
          </cell>
          <cell r="BQ521" t="str">
            <v>OK</v>
          </cell>
          <cell r="BR521" t="str">
            <v>OK</v>
          </cell>
          <cell r="BS521" t="str">
            <v>OK</v>
          </cell>
          <cell r="BT521" t="str">
            <v>OK</v>
          </cell>
        </row>
        <row r="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v>0.578323194182225</v>
          </cell>
          <cell r="BD524">
            <v>0.60065240390266839</v>
          </cell>
          <cell r="BE524">
            <v>0.60021513087127998</v>
          </cell>
          <cell r="BF524">
            <v>0.60012758976851566</v>
          </cell>
          <cell r="BG524">
            <v>0.60027993779160183</v>
          </cell>
          <cell r="BH524">
            <v>0.60039345294302804</v>
          </cell>
          <cell r="BI524">
            <v>0.60004162397540983</v>
          </cell>
          <cell r="BJ524">
            <v>0.60015935736702608</v>
          </cell>
          <cell r="BK524">
            <v>0.59992077639136465</v>
          </cell>
          <cell r="BL524">
            <v>0.59966471081307626</v>
          </cell>
          <cell r="BM524">
            <v>0.59948809828512928</v>
          </cell>
          <cell r="BN524">
            <v>0.59919182809871485</v>
          </cell>
          <cell r="BO524">
            <v>0.59910140979604831</v>
          </cell>
          <cell r="BP524">
            <v>0.59894592448198691</v>
          </cell>
          <cell r="BQ524">
            <v>0.5993767632253425</v>
          </cell>
          <cell r="BR524">
            <v>0.59956298152089971</v>
          </cell>
          <cell r="BS524">
            <v>0.59925007210845116</v>
          </cell>
          <cell r="BT524">
            <v>0.59897510406031573</v>
          </cell>
        </row>
        <row r="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v>0.38074260541220895</v>
          </cell>
          <cell r="BD525">
            <v>0.39934759609733161</v>
          </cell>
          <cell r="BE525">
            <v>0.39978486912871997</v>
          </cell>
          <cell r="BF525">
            <v>0.39987241023148429</v>
          </cell>
          <cell r="BG525">
            <v>0.39972006220839812</v>
          </cell>
          <cell r="BH525">
            <v>0.39960654705697196</v>
          </cell>
          <cell r="BI525">
            <v>0.39995837602459017</v>
          </cell>
          <cell r="BJ525">
            <v>0.39984064263297397</v>
          </cell>
          <cell r="BK525">
            <v>0.40007922360863535</v>
          </cell>
          <cell r="BL525">
            <v>0.40033528918692374</v>
          </cell>
          <cell r="BM525">
            <v>0.40051190171487072</v>
          </cell>
          <cell r="BN525">
            <v>0.40080817190128509</v>
          </cell>
          <cell r="BO525">
            <v>0.40089859020395169</v>
          </cell>
          <cell r="BP525">
            <v>0.40105407551801314</v>
          </cell>
          <cell r="BQ525">
            <v>0.4006232367746575</v>
          </cell>
          <cell r="BR525">
            <v>0.40043701847910035</v>
          </cell>
          <cell r="BS525">
            <v>0.4007499278915489</v>
          </cell>
          <cell r="BT525">
            <v>0.40102489593968427</v>
          </cell>
        </row>
        <row r="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v>4.0934200405566043E-2</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row>
        <row r="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v>1</v>
          </cell>
          <cell r="BD527">
            <v>1</v>
          </cell>
          <cell r="BE527">
            <v>1</v>
          </cell>
          <cell r="BF527">
            <v>1</v>
          </cell>
          <cell r="BG527">
            <v>1</v>
          </cell>
          <cell r="BH527">
            <v>1</v>
          </cell>
          <cell r="BI527">
            <v>1</v>
          </cell>
          <cell r="BJ527">
            <v>1</v>
          </cell>
          <cell r="BK527">
            <v>1</v>
          </cell>
          <cell r="BL527">
            <v>1</v>
          </cell>
          <cell r="BM527">
            <v>1</v>
          </cell>
          <cell r="BN527">
            <v>1</v>
          </cell>
          <cell r="BO527">
            <v>1</v>
          </cell>
          <cell r="BP527">
            <v>1</v>
          </cell>
          <cell r="BQ527">
            <v>1</v>
          </cell>
          <cell r="BR527">
            <v>1</v>
          </cell>
          <cell r="BS527">
            <v>1</v>
          </cell>
          <cell r="BT527">
            <v>1</v>
          </cell>
        </row>
        <row r="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t="str">
            <v>OK</v>
          </cell>
          <cell r="BG528" t="str">
            <v>OK</v>
          </cell>
          <cell r="BH528" t="str">
            <v>OK</v>
          </cell>
          <cell r="BI528" t="str">
            <v>OK</v>
          </cell>
          <cell r="BJ528" t="str">
            <v>OK</v>
          </cell>
          <cell r="BK528" t="str">
            <v>OK</v>
          </cell>
          <cell r="BL528" t="str">
            <v>OK</v>
          </cell>
          <cell r="BM528" t="str">
            <v>OK</v>
          </cell>
          <cell r="BN528" t="str">
            <v>OK</v>
          </cell>
          <cell r="BO528" t="str">
            <v>OK</v>
          </cell>
          <cell r="BP528" t="str">
            <v>OK</v>
          </cell>
          <cell r="BQ528" t="str">
            <v>OK</v>
          </cell>
          <cell r="BR528" t="str">
            <v>OK</v>
          </cell>
          <cell r="BS528" t="str">
            <v>OK</v>
          </cell>
          <cell r="BT528" t="str">
            <v>OK</v>
          </cell>
        </row>
        <row r="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v>4063895589.21</v>
          </cell>
          <cell r="BD531">
            <v>3548241965</v>
          </cell>
          <cell r="BE531">
            <v>3481590069.9099998</v>
          </cell>
          <cell r="BF531">
            <v>3413631775.8200002</v>
          </cell>
          <cell r="BG531">
            <v>3332941231.8000002</v>
          </cell>
          <cell r="BH531">
            <v>3282395071.6399999</v>
          </cell>
          <cell r="BI531">
            <v>3222547850.6900001</v>
          </cell>
          <cell r="BJ531">
            <v>3167693221.7199998</v>
          </cell>
          <cell r="BK531">
            <v>3120863264.8499999</v>
          </cell>
          <cell r="BL531">
            <v>3066719960.6100001</v>
          </cell>
          <cell r="BM531">
            <v>3006664331.04</v>
          </cell>
          <cell r="BN531">
            <v>2951709012.6100001</v>
          </cell>
          <cell r="BO531">
            <v>2889641819.79</v>
          </cell>
          <cell r="BP531">
            <v>2828625845.8499999</v>
          </cell>
          <cell r="BQ531">
            <v>2767002465.71</v>
          </cell>
          <cell r="BR531">
            <v>2705783319.9299998</v>
          </cell>
          <cell r="BS531">
            <v>2644855343.4499998</v>
          </cell>
          <cell r="BT531">
            <v>2586337324.1900001</v>
          </cell>
        </row>
        <row r="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v>2324918333.9299998</v>
          </cell>
          <cell r="BD532">
            <v>2707994406.3499999</v>
          </cell>
          <cell r="BE532">
            <v>2652296334.0700002</v>
          </cell>
          <cell r="BF532">
            <v>2599817592.8800001</v>
          </cell>
          <cell r="BG532">
            <v>2528744132.46</v>
          </cell>
          <cell r="BH532">
            <v>2491277915.79</v>
          </cell>
          <cell r="BI532">
            <v>2440859706.6999998</v>
          </cell>
          <cell r="BJ532">
            <v>2392490111.3099999</v>
          </cell>
          <cell r="BK532">
            <v>2350817219.8000002</v>
          </cell>
          <cell r="BL532">
            <v>2308343387.8000002</v>
          </cell>
          <cell r="BM532">
            <v>2261983622.77</v>
          </cell>
          <cell r="BN532">
            <v>2214719688.6599998</v>
          </cell>
          <cell r="BO532">
            <v>2165345513.0900002</v>
          </cell>
          <cell r="BP532">
            <v>2118463594.3900001</v>
          </cell>
          <cell r="BQ532">
            <v>2062203710.3499999</v>
          </cell>
          <cell r="BR532">
            <v>2002287158.3299999</v>
          </cell>
          <cell r="BS532">
            <v>1952896491.26</v>
          </cell>
          <cell r="BT532">
            <v>1904881653.05</v>
          </cell>
        </row>
        <row r="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row>
        <row r="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v>6388813923.1399994</v>
          </cell>
          <cell r="BD534">
            <v>6256236371.3500004</v>
          </cell>
          <cell r="BE534">
            <v>6133886403.9799995</v>
          </cell>
          <cell r="BF534">
            <v>6013449368.7000008</v>
          </cell>
          <cell r="BG534">
            <v>5861685364.2600002</v>
          </cell>
          <cell r="BH534">
            <v>5773672987.4300003</v>
          </cell>
          <cell r="BI534">
            <v>5663407557.3899994</v>
          </cell>
          <cell r="BJ534">
            <v>5560183333.0299997</v>
          </cell>
          <cell r="BK534">
            <v>5471680484.6499996</v>
          </cell>
          <cell r="BL534">
            <v>5375063348.4099998</v>
          </cell>
          <cell r="BM534">
            <v>5268647953.8099995</v>
          </cell>
          <cell r="BN534">
            <v>5166428701.2700005</v>
          </cell>
          <cell r="BO534">
            <v>5054987332.8800001</v>
          </cell>
          <cell r="BP534">
            <v>4947089440.2399998</v>
          </cell>
          <cell r="BQ534">
            <v>4829206176.0599995</v>
          </cell>
          <cell r="BR534">
            <v>4708070478.2600002</v>
          </cell>
          <cell r="BS534">
            <v>4597751834.71</v>
          </cell>
          <cell r="BT534">
            <v>4491218977.2399998</v>
          </cell>
        </row>
        <row r="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v>0.63609546906519709</v>
          </cell>
          <cell r="BD538">
            <v>0.56715279832599153</v>
          </cell>
          <cell r="BE538">
            <v>0.5675993718519069</v>
          </cell>
          <cell r="BF538">
            <v>0.56766617069862613</v>
          </cell>
          <cell r="BG538">
            <v>0.56859777089396246</v>
          </cell>
          <cell r="BH538">
            <v>0.56851073463741009</v>
          </cell>
          <cell r="BI538">
            <v>0.56901217474363119</v>
          </cell>
          <cell r="BJ538">
            <v>0.56971021133466437</v>
          </cell>
          <cell r="BK538">
            <v>0.5703665032351809</v>
          </cell>
          <cell r="BL538">
            <v>0.57054582650029007</v>
          </cell>
          <cell r="BM538">
            <v>0.57067094962489262</v>
          </cell>
          <cell r="BN538">
            <v>0.57132483254523914</v>
          </cell>
          <cell r="BO538">
            <v>0.57164175288717722</v>
          </cell>
          <cell r="BP538">
            <v>0.57177576431946897</v>
          </cell>
          <cell r="BQ538">
            <v>0.57297252691901257</v>
          </cell>
          <cell r="BR538">
            <v>0.57471172796249181</v>
          </cell>
          <cell r="BS538">
            <v>0.57524969561929873</v>
          </cell>
          <cell r="BT538">
            <v>0.57586533573550858</v>
          </cell>
        </row>
        <row r="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v>0.36390453093480296</v>
          </cell>
          <cell r="BD539">
            <v>0.43284720167400836</v>
          </cell>
          <cell r="BE539">
            <v>0.43240062814809316</v>
          </cell>
          <cell r="BF539">
            <v>0.43233382930137382</v>
          </cell>
          <cell r="BG539">
            <v>0.43140222910603759</v>
          </cell>
          <cell r="BH539">
            <v>0.4314892653625898</v>
          </cell>
          <cell r="BI539">
            <v>0.43098782525636886</v>
          </cell>
          <cell r="BJ539">
            <v>0.43028978866533563</v>
          </cell>
          <cell r="BK539">
            <v>0.42963349676481927</v>
          </cell>
          <cell r="BL539">
            <v>0.42945417349970999</v>
          </cell>
          <cell r="BM539">
            <v>0.42932905037510743</v>
          </cell>
          <cell r="BN539">
            <v>0.42867516745476081</v>
          </cell>
          <cell r="BO539">
            <v>0.42835824711282278</v>
          </cell>
          <cell r="BP539">
            <v>0.42822423568053103</v>
          </cell>
          <cell r="BQ539">
            <v>0.42702747308098749</v>
          </cell>
          <cell r="BR539">
            <v>0.42528827203750813</v>
          </cell>
          <cell r="BS539">
            <v>0.42475030438070122</v>
          </cell>
          <cell r="BT539">
            <v>0.42413466426449142</v>
          </cell>
        </row>
        <row r="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row>
        <row r="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v>1</v>
          </cell>
          <cell r="BD541">
            <v>1</v>
          </cell>
          <cell r="BE541">
            <v>1</v>
          </cell>
          <cell r="BF541">
            <v>1</v>
          </cell>
          <cell r="BG541">
            <v>1</v>
          </cell>
          <cell r="BH541">
            <v>0.99999999999999989</v>
          </cell>
          <cell r="BI541">
            <v>1</v>
          </cell>
          <cell r="BJ541">
            <v>1</v>
          </cell>
          <cell r="BK541">
            <v>1.0000000000000002</v>
          </cell>
          <cell r="BL541">
            <v>1</v>
          </cell>
          <cell r="BM541">
            <v>1</v>
          </cell>
          <cell r="BN541">
            <v>1</v>
          </cell>
          <cell r="BO541">
            <v>1</v>
          </cell>
          <cell r="BP541">
            <v>1</v>
          </cell>
          <cell r="BQ541">
            <v>1</v>
          </cell>
          <cell r="BR541">
            <v>1</v>
          </cell>
          <cell r="BS541">
            <v>1</v>
          </cell>
          <cell r="BT541">
            <v>1</v>
          </cell>
        </row>
        <row r="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t="str">
            <v>OK</v>
          </cell>
          <cell r="BG542" t="str">
            <v>OK</v>
          </cell>
          <cell r="BH542" t="str">
            <v>OK</v>
          </cell>
          <cell r="BI542" t="str">
            <v>OK</v>
          </cell>
          <cell r="BJ542" t="str">
            <v>OK</v>
          </cell>
          <cell r="BK542" t="str">
            <v>OK</v>
          </cell>
          <cell r="BL542" t="str">
            <v>OK</v>
          </cell>
          <cell r="BM542" t="str">
            <v>OK</v>
          </cell>
          <cell r="BN542" t="str">
            <v>OK</v>
          </cell>
          <cell r="BO542" t="str">
            <v>OK</v>
          </cell>
          <cell r="BP542" t="str">
            <v>OK</v>
          </cell>
          <cell r="BQ542" t="str">
            <v>OK</v>
          </cell>
          <cell r="BR542" t="str">
            <v>OK</v>
          </cell>
          <cell r="BS542" t="str">
            <v>OK</v>
          </cell>
          <cell r="BT542" t="str">
            <v>OK</v>
          </cell>
        </row>
        <row r="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row>
        <row r="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row>
        <row r="548">
          <cell r="I548">
            <v>5603</v>
          </cell>
          <cell r="J548">
            <v>5494</v>
          </cell>
          <cell r="K548">
            <v>5384</v>
          </cell>
          <cell r="L548">
            <v>5286</v>
          </cell>
          <cell r="M548">
            <v>5498</v>
          </cell>
          <cell r="N548">
            <v>5401</v>
          </cell>
          <cell r="O548">
            <v>5303</v>
          </cell>
          <cell r="P548">
            <v>5220</v>
          </cell>
          <cell r="Q548">
            <v>5129</v>
          </cell>
          <cell r="R548">
            <v>5012</v>
          </cell>
          <cell r="S548">
            <v>5650</v>
          </cell>
          <cell r="T548">
            <v>5524</v>
          </cell>
          <cell r="U548">
            <v>5396</v>
          </cell>
          <cell r="V548">
            <v>5299</v>
          </cell>
          <cell r="W548">
            <v>5211</v>
          </cell>
          <cell r="X548">
            <v>5110</v>
          </cell>
          <cell r="Y548">
            <v>5021</v>
          </cell>
          <cell r="Z548">
            <v>4952</v>
          </cell>
          <cell r="AA548">
            <v>4879</v>
          </cell>
          <cell r="AB548">
            <v>4661</v>
          </cell>
          <cell r="AC548">
            <v>4588</v>
          </cell>
          <cell r="AD548">
            <v>4513</v>
          </cell>
          <cell r="AE548">
            <v>4442</v>
          </cell>
          <cell r="AF548">
            <v>4343</v>
          </cell>
          <cell r="AG548">
            <v>4252</v>
          </cell>
          <cell r="AH548">
            <v>4145</v>
          </cell>
          <cell r="AI548">
            <v>4045</v>
          </cell>
          <cell r="AJ548">
            <v>3947</v>
          </cell>
          <cell r="AK548">
            <v>3876</v>
          </cell>
          <cell r="AL548">
            <v>3822</v>
          </cell>
          <cell r="AM548">
            <v>3757</v>
          </cell>
          <cell r="AN548">
            <v>3694</v>
          </cell>
          <cell r="AO548">
            <v>3641</v>
          </cell>
          <cell r="AP548">
            <v>3595</v>
          </cell>
          <cell r="AQ548">
            <v>3211</v>
          </cell>
          <cell r="AR548">
            <v>3162</v>
          </cell>
          <cell r="AS548">
            <v>3042</v>
          </cell>
          <cell r="AT548">
            <v>3021</v>
          </cell>
          <cell r="AU548">
            <v>2981</v>
          </cell>
          <cell r="AV548">
            <v>2933</v>
          </cell>
          <cell r="AW548">
            <v>2879</v>
          </cell>
          <cell r="AX548">
            <v>2837</v>
          </cell>
          <cell r="AY548">
            <v>2797</v>
          </cell>
          <cell r="AZ548">
            <v>2758</v>
          </cell>
          <cell r="BA548">
            <v>2707</v>
          </cell>
          <cell r="BB548">
            <v>2662</v>
          </cell>
          <cell r="BC548">
            <v>2611</v>
          </cell>
          <cell r="BD548">
            <v>2491</v>
          </cell>
          <cell r="BE548">
            <v>2448</v>
          </cell>
          <cell r="BF548">
            <v>2399</v>
          </cell>
          <cell r="BG548">
            <v>2344</v>
          </cell>
          <cell r="BH548">
            <v>2305</v>
          </cell>
          <cell r="BI548">
            <v>2487</v>
          </cell>
          <cell r="BJ548">
            <v>2219</v>
          </cell>
          <cell r="BK548">
            <v>2180</v>
          </cell>
          <cell r="BL548">
            <v>2149</v>
          </cell>
          <cell r="BM548">
            <v>2119</v>
          </cell>
          <cell r="BN548">
            <v>2090</v>
          </cell>
          <cell r="BO548">
            <v>2051</v>
          </cell>
          <cell r="BP548">
            <v>2013</v>
          </cell>
          <cell r="BQ548">
            <v>1976</v>
          </cell>
          <cell r="BR548">
            <v>1923</v>
          </cell>
          <cell r="BS548">
            <v>1880</v>
          </cell>
          <cell r="BT548">
            <v>1846</v>
          </cell>
        </row>
        <row r="549">
          <cell r="I549">
            <v>6389</v>
          </cell>
          <cell r="J549">
            <v>6290</v>
          </cell>
          <cell r="K549">
            <v>6183</v>
          </cell>
          <cell r="L549">
            <v>6071</v>
          </cell>
          <cell r="M549">
            <v>6281</v>
          </cell>
          <cell r="N549">
            <v>6176</v>
          </cell>
          <cell r="O549">
            <v>6094</v>
          </cell>
          <cell r="P549">
            <v>5994</v>
          </cell>
          <cell r="Q549">
            <v>5897</v>
          </cell>
          <cell r="R549">
            <v>5748</v>
          </cell>
          <cell r="S549">
            <v>6563</v>
          </cell>
          <cell r="T549">
            <v>6410</v>
          </cell>
          <cell r="U549">
            <v>6275</v>
          </cell>
          <cell r="V549">
            <v>6157</v>
          </cell>
          <cell r="W549">
            <v>6031</v>
          </cell>
          <cell r="X549">
            <v>5917</v>
          </cell>
          <cell r="Y549">
            <v>5813</v>
          </cell>
          <cell r="Z549">
            <v>5723</v>
          </cell>
          <cell r="AA549">
            <v>5613</v>
          </cell>
          <cell r="AB549">
            <v>5353</v>
          </cell>
          <cell r="AC549">
            <v>5255</v>
          </cell>
          <cell r="AD549">
            <v>5149</v>
          </cell>
          <cell r="AE549">
            <v>5064</v>
          </cell>
          <cell r="AF549">
            <v>4974</v>
          </cell>
          <cell r="AG549">
            <v>4851</v>
          </cell>
          <cell r="AH549">
            <v>4736</v>
          </cell>
          <cell r="AI549">
            <v>4634</v>
          </cell>
          <cell r="AJ549">
            <v>4545</v>
          </cell>
          <cell r="AK549">
            <v>4463</v>
          </cell>
          <cell r="AL549">
            <v>4393</v>
          </cell>
          <cell r="AM549">
            <v>4340</v>
          </cell>
          <cell r="AN549">
            <v>4272</v>
          </cell>
          <cell r="AO549">
            <v>4208</v>
          </cell>
          <cell r="AP549">
            <v>4151</v>
          </cell>
          <cell r="AQ549">
            <v>4979</v>
          </cell>
          <cell r="AR549">
            <v>4893</v>
          </cell>
          <cell r="AS549">
            <v>4728</v>
          </cell>
          <cell r="AT549">
            <v>4668</v>
          </cell>
          <cell r="AU549">
            <v>4579</v>
          </cell>
          <cell r="AV549">
            <v>4497</v>
          </cell>
          <cell r="AW549">
            <v>4432</v>
          </cell>
          <cell r="AX549">
            <v>4365</v>
          </cell>
          <cell r="AY549">
            <v>4299</v>
          </cell>
          <cell r="AZ549">
            <v>4220</v>
          </cell>
          <cell r="BA549">
            <v>4132</v>
          </cell>
          <cell r="BB549">
            <v>4065</v>
          </cell>
          <cell r="BC549">
            <v>3999</v>
          </cell>
          <cell r="BD549">
            <v>3841</v>
          </cell>
          <cell r="BE549">
            <v>3779</v>
          </cell>
          <cell r="BF549">
            <v>3723</v>
          </cell>
          <cell r="BG549">
            <v>3644</v>
          </cell>
          <cell r="BH549">
            <v>3599</v>
          </cell>
          <cell r="BI549">
            <v>2894</v>
          </cell>
          <cell r="BJ549">
            <v>3482</v>
          </cell>
          <cell r="BK549">
            <v>3426</v>
          </cell>
          <cell r="BL549">
            <v>3364</v>
          </cell>
          <cell r="BM549">
            <v>3307</v>
          </cell>
          <cell r="BN549">
            <v>3256</v>
          </cell>
          <cell r="BO549">
            <v>3199</v>
          </cell>
          <cell r="BP549">
            <v>3122</v>
          </cell>
          <cell r="BQ549">
            <v>3056</v>
          </cell>
          <cell r="BR549">
            <v>2985</v>
          </cell>
          <cell r="BS549">
            <v>2923</v>
          </cell>
          <cell r="BT549">
            <v>2841</v>
          </cell>
        </row>
        <row r="550">
          <cell r="I550">
            <v>27484</v>
          </cell>
          <cell r="J550">
            <v>26993</v>
          </cell>
          <cell r="K550">
            <v>26521</v>
          </cell>
          <cell r="L550">
            <v>26033</v>
          </cell>
          <cell r="M550">
            <v>27125</v>
          </cell>
          <cell r="N550">
            <v>26687</v>
          </cell>
          <cell r="O550">
            <v>26256</v>
          </cell>
          <cell r="P550">
            <v>25801</v>
          </cell>
          <cell r="Q550">
            <v>25333</v>
          </cell>
          <cell r="R550">
            <v>24767</v>
          </cell>
          <cell r="S550">
            <v>27253</v>
          </cell>
          <cell r="T550">
            <v>26665</v>
          </cell>
          <cell r="U550">
            <v>26045</v>
          </cell>
          <cell r="V550">
            <v>25482</v>
          </cell>
          <cell r="W550">
            <v>24941</v>
          </cell>
          <cell r="X550">
            <v>24422</v>
          </cell>
          <cell r="Y550">
            <v>23989</v>
          </cell>
          <cell r="Z550">
            <v>23546</v>
          </cell>
          <cell r="AA550">
            <v>23136</v>
          </cell>
          <cell r="AB550">
            <v>22009</v>
          </cell>
          <cell r="AC550">
            <v>21582</v>
          </cell>
          <cell r="AD550">
            <v>21153</v>
          </cell>
          <cell r="AE550">
            <v>20748</v>
          </cell>
          <cell r="AF550">
            <v>20292</v>
          </cell>
          <cell r="AG550">
            <v>19793</v>
          </cell>
          <cell r="AH550">
            <v>19346</v>
          </cell>
          <cell r="AI550">
            <v>18956</v>
          </cell>
          <cell r="AJ550">
            <v>18589</v>
          </cell>
          <cell r="AK550">
            <v>18269</v>
          </cell>
          <cell r="AL550">
            <v>17977</v>
          </cell>
          <cell r="AM550">
            <v>17678</v>
          </cell>
          <cell r="AN550">
            <v>17418</v>
          </cell>
          <cell r="AO550">
            <v>17135</v>
          </cell>
          <cell r="AP550">
            <v>16891</v>
          </cell>
          <cell r="AQ550">
            <v>13830</v>
          </cell>
          <cell r="AR550">
            <v>13600</v>
          </cell>
          <cell r="AS550">
            <v>13062</v>
          </cell>
          <cell r="AT550">
            <v>12915</v>
          </cell>
          <cell r="AU550">
            <v>12681</v>
          </cell>
          <cell r="AV550">
            <v>12454</v>
          </cell>
          <cell r="AW550">
            <v>12228</v>
          </cell>
          <cell r="AX550">
            <v>12029</v>
          </cell>
          <cell r="AY550">
            <v>11858</v>
          </cell>
          <cell r="AZ550">
            <v>11642</v>
          </cell>
          <cell r="BA550">
            <v>11411</v>
          </cell>
          <cell r="BB550">
            <v>11232</v>
          </cell>
          <cell r="BC550">
            <v>11048</v>
          </cell>
          <cell r="BD550">
            <v>10344</v>
          </cell>
          <cell r="BE550">
            <v>10171</v>
          </cell>
          <cell r="BF550">
            <v>9982</v>
          </cell>
          <cell r="BG550">
            <v>9746</v>
          </cell>
          <cell r="BH550">
            <v>9638</v>
          </cell>
          <cell r="BI550">
            <v>11413</v>
          </cell>
          <cell r="BJ550">
            <v>9357</v>
          </cell>
          <cell r="BK550">
            <v>9206</v>
          </cell>
          <cell r="BL550">
            <v>9067</v>
          </cell>
          <cell r="BM550">
            <v>8916</v>
          </cell>
          <cell r="BN550">
            <v>8792</v>
          </cell>
          <cell r="BO550">
            <v>8628</v>
          </cell>
          <cell r="BP550">
            <v>8491</v>
          </cell>
          <cell r="BQ550">
            <v>8332</v>
          </cell>
          <cell r="BR550">
            <v>8169</v>
          </cell>
          <cell r="BS550">
            <v>8013</v>
          </cell>
          <cell r="BT550">
            <v>7874</v>
          </cell>
        </row>
        <row r="551">
          <cell r="I551">
            <v>5364</v>
          </cell>
          <cell r="J551">
            <v>5278</v>
          </cell>
          <cell r="K551">
            <v>5202</v>
          </cell>
          <cell r="L551">
            <v>5088</v>
          </cell>
          <cell r="M551">
            <v>5251</v>
          </cell>
          <cell r="N551">
            <v>5180</v>
          </cell>
          <cell r="O551">
            <v>5105</v>
          </cell>
          <cell r="P551">
            <v>5034</v>
          </cell>
          <cell r="Q551">
            <v>4958</v>
          </cell>
          <cell r="R551">
            <v>4855</v>
          </cell>
          <cell r="S551">
            <v>5350</v>
          </cell>
          <cell r="T551">
            <v>5236</v>
          </cell>
          <cell r="U551">
            <v>5137</v>
          </cell>
          <cell r="V551">
            <v>5035</v>
          </cell>
          <cell r="W551">
            <v>4954</v>
          </cell>
          <cell r="X551">
            <v>4882</v>
          </cell>
          <cell r="Y551">
            <v>4817</v>
          </cell>
          <cell r="Z551">
            <v>4757</v>
          </cell>
          <cell r="AA551">
            <v>4702</v>
          </cell>
          <cell r="AB551">
            <v>4493</v>
          </cell>
          <cell r="AC551">
            <v>4410</v>
          </cell>
          <cell r="AD551">
            <v>4332</v>
          </cell>
          <cell r="AE551">
            <v>4257</v>
          </cell>
          <cell r="AF551">
            <v>4184</v>
          </cell>
          <cell r="AG551">
            <v>4086</v>
          </cell>
          <cell r="AH551">
            <v>4008</v>
          </cell>
          <cell r="AI551">
            <v>3933</v>
          </cell>
          <cell r="AJ551">
            <v>3860</v>
          </cell>
          <cell r="AK551">
            <v>3793</v>
          </cell>
          <cell r="AL551">
            <v>3738</v>
          </cell>
          <cell r="AM551">
            <v>3691</v>
          </cell>
          <cell r="AN551">
            <v>3646</v>
          </cell>
          <cell r="AO551">
            <v>3580</v>
          </cell>
          <cell r="AP551">
            <v>3534</v>
          </cell>
          <cell r="AQ551">
            <v>3620</v>
          </cell>
          <cell r="AR551">
            <v>3572</v>
          </cell>
          <cell r="AS551">
            <v>3466</v>
          </cell>
          <cell r="AT551">
            <v>3424</v>
          </cell>
          <cell r="AU551">
            <v>3368</v>
          </cell>
          <cell r="AV551">
            <v>3320</v>
          </cell>
          <cell r="AW551">
            <v>3261</v>
          </cell>
          <cell r="AX551">
            <v>3206</v>
          </cell>
          <cell r="AY551">
            <v>3168</v>
          </cell>
          <cell r="AZ551">
            <v>3121</v>
          </cell>
          <cell r="BA551">
            <v>3062</v>
          </cell>
          <cell r="BB551">
            <v>3010</v>
          </cell>
          <cell r="BC551">
            <v>2974</v>
          </cell>
          <cell r="BD551">
            <v>2829</v>
          </cell>
          <cell r="BE551">
            <v>2791</v>
          </cell>
          <cell r="BF551">
            <v>2743</v>
          </cell>
          <cell r="BG551">
            <v>2680</v>
          </cell>
          <cell r="BH551">
            <v>2661</v>
          </cell>
          <cell r="BI551">
            <v>2511</v>
          </cell>
          <cell r="BJ551">
            <v>2568</v>
          </cell>
          <cell r="BK551">
            <v>2540</v>
          </cell>
          <cell r="BL551">
            <v>2504</v>
          </cell>
          <cell r="BM551">
            <v>2465</v>
          </cell>
          <cell r="BN551">
            <v>2428</v>
          </cell>
          <cell r="BO551">
            <v>2376</v>
          </cell>
          <cell r="BP551">
            <v>2326</v>
          </cell>
          <cell r="BQ551">
            <v>2284</v>
          </cell>
          <cell r="BR551">
            <v>2234</v>
          </cell>
          <cell r="BS551">
            <v>2193</v>
          </cell>
          <cell r="BT551">
            <v>2139</v>
          </cell>
        </row>
        <row r="552">
          <cell r="I552">
            <v>16893</v>
          </cell>
          <cell r="J552">
            <v>16671</v>
          </cell>
          <cell r="K552">
            <v>16453</v>
          </cell>
          <cell r="L552">
            <v>16204</v>
          </cell>
          <cell r="M552">
            <v>16798</v>
          </cell>
          <cell r="N552">
            <v>16571</v>
          </cell>
          <cell r="O552">
            <v>16339</v>
          </cell>
          <cell r="P552">
            <v>16111</v>
          </cell>
          <cell r="Q552">
            <v>15895</v>
          </cell>
          <cell r="R552">
            <v>15622</v>
          </cell>
          <cell r="S552">
            <v>17030</v>
          </cell>
          <cell r="T552">
            <v>16716</v>
          </cell>
          <cell r="U552">
            <v>16425</v>
          </cell>
          <cell r="V552">
            <v>16157</v>
          </cell>
          <cell r="W552">
            <v>15945</v>
          </cell>
          <cell r="X552">
            <v>15713</v>
          </cell>
          <cell r="Y552">
            <v>15506</v>
          </cell>
          <cell r="Z552">
            <v>15295</v>
          </cell>
          <cell r="AA552">
            <v>15092</v>
          </cell>
          <cell r="AB552">
            <v>14385</v>
          </cell>
          <cell r="AC552">
            <v>14167</v>
          </cell>
          <cell r="AD552">
            <v>13973</v>
          </cell>
          <cell r="AE552">
            <v>13745</v>
          </cell>
          <cell r="AF552">
            <v>13512</v>
          </cell>
          <cell r="AG552">
            <v>13251</v>
          </cell>
          <cell r="AH552">
            <v>13038</v>
          </cell>
          <cell r="AI552">
            <v>12809</v>
          </cell>
          <cell r="AJ552">
            <v>12601</v>
          </cell>
          <cell r="AK552">
            <v>12429</v>
          </cell>
          <cell r="AL552">
            <v>12272</v>
          </cell>
          <cell r="AM552">
            <v>12143</v>
          </cell>
          <cell r="AN552">
            <v>11994</v>
          </cell>
          <cell r="AO552">
            <v>11813</v>
          </cell>
          <cell r="AP552">
            <v>11648</v>
          </cell>
          <cell r="AQ552">
            <v>10859</v>
          </cell>
          <cell r="AR552">
            <v>10690</v>
          </cell>
          <cell r="AS552">
            <v>10315</v>
          </cell>
          <cell r="AT552">
            <v>10194</v>
          </cell>
          <cell r="AU552">
            <v>10024</v>
          </cell>
          <cell r="AV552">
            <v>9850</v>
          </cell>
          <cell r="AW552">
            <v>9687</v>
          </cell>
          <cell r="AX552">
            <v>9556</v>
          </cell>
          <cell r="AY552">
            <v>9441</v>
          </cell>
          <cell r="AZ552">
            <v>9295</v>
          </cell>
          <cell r="BA552">
            <v>9135</v>
          </cell>
          <cell r="BB552">
            <v>9002</v>
          </cell>
          <cell r="BC552">
            <v>8875</v>
          </cell>
          <cell r="BD552">
            <v>8435</v>
          </cell>
          <cell r="BE552">
            <v>8311</v>
          </cell>
          <cell r="BF552">
            <v>8185</v>
          </cell>
          <cell r="BG552">
            <v>8007</v>
          </cell>
          <cell r="BH552">
            <v>7936</v>
          </cell>
          <cell r="BI552">
            <v>8244</v>
          </cell>
          <cell r="BJ552">
            <v>7695</v>
          </cell>
          <cell r="BK552">
            <v>7610</v>
          </cell>
          <cell r="BL552">
            <v>7506</v>
          </cell>
          <cell r="BM552">
            <v>7366</v>
          </cell>
          <cell r="BN552">
            <v>7248</v>
          </cell>
          <cell r="BO552">
            <v>7093</v>
          </cell>
          <cell r="BP552">
            <v>6954</v>
          </cell>
          <cell r="BQ552">
            <v>6804</v>
          </cell>
          <cell r="BR552">
            <v>6680</v>
          </cell>
          <cell r="BS552">
            <v>6540</v>
          </cell>
          <cell r="BT552">
            <v>6421</v>
          </cell>
        </row>
        <row r="553">
          <cell r="I553">
            <v>9261</v>
          </cell>
          <cell r="J553">
            <v>9129</v>
          </cell>
          <cell r="K553">
            <v>8964</v>
          </cell>
          <cell r="L553">
            <v>8803</v>
          </cell>
          <cell r="M553">
            <v>9882</v>
          </cell>
          <cell r="N553">
            <v>9735</v>
          </cell>
          <cell r="O553">
            <v>9594</v>
          </cell>
          <cell r="P553">
            <v>9460</v>
          </cell>
          <cell r="Q553">
            <v>9302</v>
          </cell>
          <cell r="R553">
            <v>9074</v>
          </cell>
          <cell r="S553">
            <v>11811</v>
          </cell>
          <cell r="T553">
            <v>11543</v>
          </cell>
          <cell r="U553">
            <v>11268</v>
          </cell>
          <cell r="V553">
            <v>11013</v>
          </cell>
          <cell r="W553">
            <v>10761</v>
          </cell>
          <cell r="X553">
            <v>10489</v>
          </cell>
          <cell r="Y553">
            <v>10236</v>
          </cell>
          <cell r="Z553">
            <v>9986</v>
          </cell>
          <cell r="AA553">
            <v>9769</v>
          </cell>
          <cell r="AB553">
            <v>9356</v>
          </cell>
          <cell r="AC553">
            <v>9116</v>
          </cell>
          <cell r="AD553">
            <v>8890</v>
          </cell>
          <cell r="AE553">
            <v>8707</v>
          </cell>
          <cell r="AF553">
            <v>8506</v>
          </cell>
          <cell r="AG553">
            <v>8272</v>
          </cell>
          <cell r="AH553">
            <v>8070</v>
          </cell>
          <cell r="AI553">
            <v>7879</v>
          </cell>
          <cell r="AJ553">
            <v>7692</v>
          </cell>
          <cell r="AK553">
            <v>7536</v>
          </cell>
          <cell r="AL553">
            <v>7388</v>
          </cell>
          <cell r="AM553">
            <v>7274</v>
          </cell>
          <cell r="AN553">
            <v>7171</v>
          </cell>
          <cell r="AO553">
            <v>7022</v>
          </cell>
          <cell r="AP553">
            <v>6907</v>
          </cell>
          <cell r="AQ553">
            <v>6769</v>
          </cell>
          <cell r="AR553">
            <v>6637</v>
          </cell>
          <cell r="AS553">
            <v>6403</v>
          </cell>
          <cell r="AT553">
            <v>6316</v>
          </cell>
          <cell r="AU553">
            <v>6193</v>
          </cell>
          <cell r="AV553">
            <v>6069</v>
          </cell>
          <cell r="AW553">
            <v>5953</v>
          </cell>
          <cell r="AX553">
            <v>5860</v>
          </cell>
          <cell r="AY553">
            <v>5760</v>
          </cell>
          <cell r="AZ553">
            <v>5670</v>
          </cell>
          <cell r="BA553">
            <v>5546</v>
          </cell>
          <cell r="BB553">
            <v>5454</v>
          </cell>
          <cell r="BC553">
            <v>5349</v>
          </cell>
          <cell r="BD553">
            <v>5149</v>
          </cell>
          <cell r="BE553">
            <v>5065</v>
          </cell>
          <cell r="BF553">
            <v>4980</v>
          </cell>
          <cell r="BG553">
            <v>4852</v>
          </cell>
          <cell r="BH553">
            <v>4783</v>
          </cell>
          <cell r="BI553">
            <v>4705</v>
          </cell>
          <cell r="BJ553">
            <v>4613</v>
          </cell>
          <cell r="BK553">
            <v>4531</v>
          </cell>
          <cell r="BL553">
            <v>4456</v>
          </cell>
          <cell r="BM553">
            <v>4375</v>
          </cell>
          <cell r="BN553">
            <v>4283</v>
          </cell>
          <cell r="BO553">
            <v>4189</v>
          </cell>
          <cell r="BP553">
            <v>4104</v>
          </cell>
          <cell r="BQ553">
            <v>3992</v>
          </cell>
          <cell r="BR553">
            <v>3891</v>
          </cell>
          <cell r="BS553">
            <v>3805</v>
          </cell>
          <cell r="BT553">
            <v>3690</v>
          </cell>
        </row>
        <row r="554">
          <cell r="I554">
            <v>30597</v>
          </cell>
          <cell r="J554">
            <v>30085</v>
          </cell>
          <cell r="K554">
            <v>29544</v>
          </cell>
          <cell r="L554">
            <v>29025</v>
          </cell>
          <cell r="M554">
            <v>30465</v>
          </cell>
          <cell r="N554">
            <v>29987</v>
          </cell>
          <cell r="O554">
            <v>29550</v>
          </cell>
          <cell r="P554">
            <v>29092</v>
          </cell>
          <cell r="Q554">
            <v>28594</v>
          </cell>
          <cell r="R554">
            <v>27984</v>
          </cell>
          <cell r="S554">
            <v>31155</v>
          </cell>
          <cell r="T554">
            <v>30493</v>
          </cell>
          <cell r="U554">
            <v>29775</v>
          </cell>
          <cell r="V554">
            <v>29172</v>
          </cell>
          <cell r="W554">
            <v>28646</v>
          </cell>
          <cell r="X554">
            <v>28083</v>
          </cell>
          <cell r="Y554">
            <v>27587</v>
          </cell>
          <cell r="Z554">
            <v>27112</v>
          </cell>
          <cell r="AA554">
            <v>26668</v>
          </cell>
          <cell r="AB554">
            <v>25534</v>
          </cell>
          <cell r="AC554">
            <v>25057</v>
          </cell>
          <cell r="AD554">
            <v>24528</v>
          </cell>
          <cell r="AE554">
            <v>24018</v>
          </cell>
          <cell r="AF554">
            <v>23533</v>
          </cell>
          <cell r="AG554">
            <v>22925</v>
          </cell>
          <cell r="AH554">
            <v>22356</v>
          </cell>
          <cell r="AI554">
            <v>21903</v>
          </cell>
          <cell r="AJ554">
            <v>21430</v>
          </cell>
          <cell r="AK554">
            <v>21063</v>
          </cell>
          <cell r="AL554">
            <v>20703</v>
          </cell>
          <cell r="AM554">
            <v>20435</v>
          </cell>
          <cell r="AN554">
            <v>20136</v>
          </cell>
          <cell r="AO554">
            <v>19815</v>
          </cell>
          <cell r="AP554">
            <v>19520</v>
          </cell>
          <cell r="AQ554">
            <v>22109</v>
          </cell>
          <cell r="AR554">
            <v>21718</v>
          </cell>
          <cell r="AS554">
            <v>20951</v>
          </cell>
          <cell r="AT554">
            <v>20711</v>
          </cell>
          <cell r="AU554">
            <v>20324</v>
          </cell>
          <cell r="AV554">
            <v>19924</v>
          </cell>
          <cell r="AW554">
            <v>19575</v>
          </cell>
          <cell r="AX554">
            <v>19290</v>
          </cell>
          <cell r="AY554">
            <v>18996</v>
          </cell>
          <cell r="AZ554">
            <v>18664</v>
          </cell>
          <cell r="BA554">
            <v>18267</v>
          </cell>
          <cell r="BB554">
            <v>17972</v>
          </cell>
          <cell r="BC554">
            <v>17674</v>
          </cell>
          <cell r="BD554">
            <v>16880</v>
          </cell>
          <cell r="BE554">
            <v>16612</v>
          </cell>
          <cell r="BF554">
            <v>16338</v>
          </cell>
          <cell r="BG554">
            <v>15923</v>
          </cell>
          <cell r="BH554">
            <v>15735</v>
          </cell>
          <cell r="BI554">
            <v>13468</v>
          </cell>
          <cell r="BJ554">
            <v>15225</v>
          </cell>
          <cell r="BK554">
            <v>15014</v>
          </cell>
          <cell r="BL554">
            <v>14795</v>
          </cell>
          <cell r="BM554">
            <v>14529</v>
          </cell>
          <cell r="BN554">
            <v>14284</v>
          </cell>
          <cell r="BO554">
            <v>14008</v>
          </cell>
          <cell r="BP554">
            <v>13699</v>
          </cell>
          <cell r="BQ554">
            <v>13384</v>
          </cell>
          <cell r="BR554">
            <v>13111</v>
          </cell>
          <cell r="BS554">
            <v>12843</v>
          </cell>
          <cell r="BT554">
            <v>12608</v>
          </cell>
        </row>
        <row r="555">
          <cell r="I555">
            <v>11595</v>
          </cell>
          <cell r="J555">
            <v>11398</v>
          </cell>
          <cell r="K555">
            <v>11204</v>
          </cell>
          <cell r="L555">
            <v>11034</v>
          </cell>
          <cell r="M555">
            <v>11535</v>
          </cell>
          <cell r="N555">
            <v>11358</v>
          </cell>
          <cell r="O555">
            <v>11171</v>
          </cell>
          <cell r="P555">
            <v>11019</v>
          </cell>
          <cell r="Q555">
            <v>10818</v>
          </cell>
          <cell r="R555">
            <v>10594</v>
          </cell>
          <cell r="S555">
            <v>11912</v>
          </cell>
          <cell r="T555">
            <v>11629</v>
          </cell>
          <cell r="U555">
            <v>11360</v>
          </cell>
          <cell r="V555">
            <v>11119</v>
          </cell>
          <cell r="W555">
            <v>10891</v>
          </cell>
          <cell r="X555">
            <v>10664</v>
          </cell>
          <cell r="Y555">
            <v>10490</v>
          </cell>
          <cell r="Z555">
            <v>10301</v>
          </cell>
          <cell r="AA555">
            <v>10131</v>
          </cell>
          <cell r="AB555">
            <v>9724</v>
          </cell>
          <cell r="AC555">
            <v>9546</v>
          </cell>
          <cell r="AD555">
            <v>9340</v>
          </cell>
          <cell r="AE555">
            <v>9182</v>
          </cell>
          <cell r="AF555">
            <v>8996</v>
          </cell>
          <cell r="AG555">
            <v>8773</v>
          </cell>
          <cell r="AH555">
            <v>8563</v>
          </cell>
          <cell r="AI555">
            <v>8396</v>
          </cell>
          <cell r="AJ555">
            <v>8213</v>
          </cell>
          <cell r="AK555">
            <v>8072</v>
          </cell>
          <cell r="AL555">
            <v>7953</v>
          </cell>
          <cell r="AM555">
            <v>7844</v>
          </cell>
          <cell r="AN555">
            <v>7724</v>
          </cell>
          <cell r="AO555">
            <v>7613</v>
          </cell>
          <cell r="AP555">
            <v>7521</v>
          </cell>
          <cell r="AQ555">
            <v>7161</v>
          </cell>
          <cell r="AR555">
            <v>7042</v>
          </cell>
          <cell r="AS555">
            <v>6827</v>
          </cell>
          <cell r="AT555">
            <v>6735</v>
          </cell>
          <cell r="AU555">
            <v>6620</v>
          </cell>
          <cell r="AV555">
            <v>6494</v>
          </cell>
          <cell r="AW555">
            <v>6391</v>
          </cell>
          <cell r="AX555">
            <v>6316</v>
          </cell>
          <cell r="AY555">
            <v>6244</v>
          </cell>
          <cell r="AZ555">
            <v>6145</v>
          </cell>
          <cell r="BA555">
            <v>6005</v>
          </cell>
          <cell r="BB555">
            <v>5903</v>
          </cell>
          <cell r="BC555">
            <v>5795</v>
          </cell>
          <cell r="BD555">
            <v>5600</v>
          </cell>
          <cell r="BE555">
            <v>5492</v>
          </cell>
          <cell r="BF555">
            <v>5398</v>
          </cell>
          <cell r="BG555">
            <v>5283</v>
          </cell>
          <cell r="BH555">
            <v>5199</v>
          </cell>
          <cell r="BI555">
            <v>5269</v>
          </cell>
          <cell r="BJ555">
            <v>5020</v>
          </cell>
          <cell r="BK555">
            <v>4939</v>
          </cell>
          <cell r="BL555">
            <v>4860</v>
          </cell>
          <cell r="BM555">
            <v>4771</v>
          </cell>
          <cell r="BN555">
            <v>4699</v>
          </cell>
          <cell r="BO555">
            <v>4619</v>
          </cell>
          <cell r="BP555">
            <v>4542</v>
          </cell>
          <cell r="BQ555">
            <v>4447</v>
          </cell>
          <cell r="BR555">
            <v>4338</v>
          </cell>
          <cell r="BS555">
            <v>4238</v>
          </cell>
          <cell r="BT555">
            <v>4135</v>
          </cell>
        </row>
        <row r="556">
          <cell r="I556">
            <v>6176</v>
          </cell>
          <cell r="J556">
            <v>6094</v>
          </cell>
          <cell r="K556">
            <v>6001</v>
          </cell>
          <cell r="L556">
            <v>5900</v>
          </cell>
          <cell r="M556">
            <v>6120</v>
          </cell>
          <cell r="N556">
            <v>6036</v>
          </cell>
          <cell r="O556">
            <v>5969</v>
          </cell>
          <cell r="P556">
            <v>5897</v>
          </cell>
          <cell r="Q556">
            <v>5799</v>
          </cell>
          <cell r="R556">
            <v>5686</v>
          </cell>
          <cell r="S556">
            <v>6225</v>
          </cell>
          <cell r="T556">
            <v>6132</v>
          </cell>
          <cell r="U556">
            <v>6023</v>
          </cell>
          <cell r="V556">
            <v>5920</v>
          </cell>
          <cell r="W556">
            <v>5823</v>
          </cell>
          <cell r="X556">
            <v>5723</v>
          </cell>
          <cell r="Y556">
            <v>5612</v>
          </cell>
          <cell r="Z556">
            <v>5531</v>
          </cell>
          <cell r="AA556">
            <v>5461</v>
          </cell>
          <cell r="AB556">
            <v>5188</v>
          </cell>
          <cell r="AC556">
            <v>5119</v>
          </cell>
          <cell r="AD556">
            <v>5033</v>
          </cell>
          <cell r="AE556">
            <v>4956</v>
          </cell>
          <cell r="AF556">
            <v>4872</v>
          </cell>
          <cell r="AG556">
            <v>4777</v>
          </cell>
          <cell r="AH556">
            <v>4684</v>
          </cell>
          <cell r="AI556">
            <v>4622</v>
          </cell>
          <cell r="AJ556">
            <v>4534</v>
          </cell>
          <cell r="AK556">
            <v>4455</v>
          </cell>
          <cell r="AL556">
            <v>4401</v>
          </cell>
          <cell r="AM556">
            <v>4354</v>
          </cell>
          <cell r="AN556">
            <v>4312</v>
          </cell>
          <cell r="AO556">
            <v>4245</v>
          </cell>
          <cell r="AP556">
            <v>4200</v>
          </cell>
          <cell r="AQ556">
            <v>5899</v>
          </cell>
          <cell r="AR556">
            <v>5807</v>
          </cell>
          <cell r="AS556">
            <v>5599</v>
          </cell>
          <cell r="AT556">
            <v>5529</v>
          </cell>
          <cell r="AU556">
            <v>5429</v>
          </cell>
          <cell r="AV556">
            <v>5340</v>
          </cell>
          <cell r="AW556">
            <v>5259</v>
          </cell>
          <cell r="AX556">
            <v>5177</v>
          </cell>
          <cell r="AY556">
            <v>5115</v>
          </cell>
          <cell r="AZ556">
            <v>5034</v>
          </cell>
          <cell r="BA556">
            <v>4936</v>
          </cell>
          <cell r="BB556">
            <v>4861</v>
          </cell>
          <cell r="BC556">
            <v>3698</v>
          </cell>
          <cell r="BD556">
            <v>4527</v>
          </cell>
          <cell r="BE556">
            <v>4453</v>
          </cell>
          <cell r="BF556">
            <v>4383</v>
          </cell>
          <cell r="BG556">
            <v>4287</v>
          </cell>
          <cell r="BH556">
            <v>4236</v>
          </cell>
          <cell r="BI556">
            <v>4381</v>
          </cell>
          <cell r="BJ556">
            <v>4109</v>
          </cell>
          <cell r="BK556">
            <v>4042</v>
          </cell>
          <cell r="BL556">
            <v>3972</v>
          </cell>
          <cell r="BM556">
            <v>3901</v>
          </cell>
          <cell r="BN556">
            <v>3823</v>
          </cell>
          <cell r="BO556">
            <v>3744</v>
          </cell>
          <cell r="BP556">
            <v>3661</v>
          </cell>
          <cell r="BQ556">
            <v>3588</v>
          </cell>
          <cell r="BR556">
            <v>3518</v>
          </cell>
          <cell r="BS556">
            <v>3456</v>
          </cell>
          <cell r="BT556">
            <v>3388</v>
          </cell>
        </row>
        <row r="557">
          <cell r="I557">
            <v>9025</v>
          </cell>
          <cell r="J557">
            <v>8880</v>
          </cell>
          <cell r="K557">
            <v>8754</v>
          </cell>
          <cell r="L557">
            <v>8577</v>
          </cell>
          <cell r="M557">
            <v>8849</v>
          </cell>
          <cell r="N557">
            <v>8706</v>
          </cell>
          <cell r="O557">
            <v>8591</v>
          </cell>
          <cell r="P557">
            <v>8475</v>
          </cell>
          <cell r="Q557">
            <v>8325</v>
          </cell>
          <cell r="R557">
            <v>8173</v>
          </cell>
          <cell r="S557">
            <v>9111</v>
          </cell>
          <cell r="T557">
            <v>8927</v>
          </cell>
          <cell r="U557">
            <v>8721</v>
          </cell>
          <cell r="V557">
            <v>8548</v>
          </cell>
          <cell r="W557">
            <v>8400</v>
          </cell>
          <cell r="X557">
            <v>8263</v>
          </cell>
          <cell r="Y557">
            <v>8133</v>
          </cell>
          <cell r="Z557">
            <v>8019</v>
          </cell>
          <cell r="AA557">
            <v>7909</v>
          </cell>
          <cell r="AB557">
            <v>7522</v>
          </cell>
          <cell r="AC557">
            <v>7409</v>
          </cell>
          <cell r="AD557">
            <v>7285</v>
          </cell>
          <cell r="AE557">
            <v>7162</v>
          </cell>
          <cell r="AF557">
            <v>7022</v>
          </cell>
          <cell r="AG557">
            <v>6879</v>
          </cell>
          <cell r="AH557">
            <v>6719</v>
          </cell>
          <cell r="AI557">
            <v>6608</v>
          </cell>
          <cell r="AJ557">
            <v>6487</v>
          </cell>
          <cell r="AK557">
            <v>6375</v>
          </cell>
          <cell r="AL557">
            <v>6289</v>
          </cell>
          <cell r="AM557">
            <v>6215</v>
          </cell>
          <cell r="AN557">
            <v>6132</v>
          </cell>
          <cell r="AO557">
            <v>6044</v>
          </cell>
          <cell r="AP557">
            <v>5975</v>
          </cell>
          <cell r="AQ557">
            <v>4551</v>
          </cell>
          <cell r="AR557">
            <v>4493</v>
          </cell>
          <cell r="AS557">
            <v>4320</v>
          </cell>
          <cell r="AT557">
            <v>4279</v>
          </cell>
          <cell r="AU557">
            <v>4212</v>
          </cell>
          <cell r="AV557">
            <v>4140</v>
          </cell>
          <cell r="AW557">
            <v>4072</v>
          </cell>
          <cell r="AX557">
            <v>4011</v>
          </cell>
          <cell r="AY557">
            <v>3949</v>
          </cell>
          <cell r="AZ557">
            <v>3890</v>
          </cell>
          <cell r="BA557">
            <v>3823</v>
          </cell>
          <cell r="BB557">
            <v>3757</v>
          </cell>
          <cell r="BC557">
            <v>4685</v>
          </cell>
          <cell r="BD557">
            <v>3507</v>
          </cell>
          <cell r="BE557">
            <v>3455</v>
          </cell>
          <cell r="BF557">
            <v>3403</v>
          </cell>
          <cell r="BG557">
            <v>3326</v>
          </cell>
          <cell r="BH557">
            <v>3292</v>
          </cell>
          <cell r="BI557">
            <v>2952</v>
          </cell>
          <cell r="BJ557">
            <v>3182</v>
          </cell>
          <cell r="BK557">
            <v>3135</v>
          </cell>
          <cell r="BL557">
            <v>3085</v>
          </cell>
          <cell r="BM557">
            <v>3038</v>
          </cell>
          <cell r="BN557">
            <v>2993</v>
          </cell>
          <cell r="BO557">
            <v>2932</v>
          </cell>
          <cell r="BP557">
            <v>2879</v>
          </cell>
          <cell r="BQ557">
            <v>2827</v>
          </cell>
          <cell r="BR557">
            <v>2758</v>
          </cell>
          <cell r="BS557">
            <v>2709</v>
          </cell>
          <cell r="BT557">
            <v>2665</v>
          </cell>
        </row>
        <row r="558">
          <cell r="I558">
            <v>9524</v>
          </cell>
          <cell r="J558">
            <v>9378</v>
          </cell>
          <cell r="K558">
            <v>9216</v>
          </cell>
          <cell r="L558">
            <v>9055</v>
          </cell>
          <cell r="M558">
            <v>9371</v>
          </cell>
          <cell r="N558">
            <v>9232</v>
          </cell>
          <cell r="O558">
            <v>9099</v>
          </cell>
          <cell r="P558">
            <v>8954</v>
          </cell>
          <cell r="Q558">
            <v>8817</v>
          </cell>
          <cell r="R558">
            <v>8637</v>
          </cell>
          <cell r="S558">
            <v>9579</v>
          </cell>
          <cell r="T558">
            <v>9390</v>
          </cell>
          <cell r="U558">
            <v>9192</v>
          </cell>
          <cell r="V558">
            <v>9009</v>
          </cell>
          <cell r="W558">
            <v>8844</v>
          </cell>
          <cell r="X558">
            <v>8700</v>
          </cell>
          <cell r="Y558">
            <v>8565</v>
          </cell>
          <cell r="Z558">
            <v>8444</v>
          </cell>
          <cell r="AA558">
            <v>8318</v>
          </cell>
          <cell r="AB558">
            <v>7958</v>
          </cell>
          <cell r="AC558">
            <v>7824</v>
          </cell>
          <cell r="AD558">
            <v>7699</v>
          </cell>
          <cell r="AE558">
            <v>7563</v>
          </cell>
          <cell r="AF558">
            <v>7417</v>
          </cell>
          <cell r="AG558">
            <v>7232</v>
          </cell>
          <cell r="AH558">
            <v>7093</v>
          </cell>
          <cell r="AI558">
            <v>6932</v>
          </cell>
          <cell r="AJ558">
            <v>6793</v>
          </cell>
          <cell r="AK558">
            <v>6692</v>
          </cell>
          <cell r="AL558">
            <v>6607</v>
          </cell>
          <cell r="AM558">
            <v>6530</v>
          </cell>
          <cell r="AN558">
            <v>6450</v>
          </cell>
          <cell r="AO558">
            <v>6362</v>
          </cell>
          <cell r="AP558">
            <v>6271</v>
          </cell>
          <cell r="AQ558">
            <v>5811</v>
          </cell>
          <cell r="AR558">
            <v>5731</v>
          </cell>
          <cell r="AS558">
            <v>5534</v>
          </cell>
          <cell r="AT558">
            <v>5475</v>
          </cell>
          <cell r="AU558">
            <v>5383</v>
          </cell>
          <cell r="AV558">
            <v>5289</v>
          </cell>
          <cell r="AW558">
            <v>5204</v>
          </cell>
          <cell r="AX558">
            <v>5116</v>
          </cell>
          <cell r="AY558">
            <v>5037</v>
          </cell>
          <cell r="AZ558">
            <v>4951</v>
          </cell>
          <cell r="BA558">
            <v>4830</v>
          </cell>
          <cell r="BB558">
            <v>4749</v>
          </cell>
          <cell r="BC558">
            <v>4797</v>
          </cell>
          <cell r="BD558">
            <v>4453</v>
          </cell>
          <cell r="BE558">
            <v>4359</v>
          </cell>
          <cell r="BF558">
            <v>4302</v>
          </cell>
          <cell r="BG558">
            <v>4208</v>
          </cell>
          <cell r="BH558">
            <v>4156</v>
          </cell>
          <cell r="BI558">
            <v>4140</v>
          </cell>
          <cell r="BJ558">
            <v>4027</v>
          </cell>
          <cell r="BK558">
            <v>3965</v>
          </cell>
          <cell r="BL558">
            <v>3892</v>
          </cell>
          <cell r="BM558">
            <v>3818</v>
          </cell>
          <cell r="BN558">
            <v>3765</v>
          </cell>
          <cell r="BO558">
            <v>3694</v>
          </cell>
          <cell r="BP558">
            <v>3613</v>
          </cell>
          <cell r="BQ558">
            <v>3543</v>
          </cell>
          <cell r="BR558">
            <v>3480</v>
          </cell>
          <cell r="BS558">
            <v>3405</v>
          </cell>
          <cell r="BT558">
            <v>3325</v>
          </cell>
        </row>
        <row r="559">
          <cell r="I559">
            <v>3</v>
          </cell>
          <cell r="J559">
            <v>3</v>
          </cell>
          <cell r="K559">
            <v>2</v>
          </cell>
          <cell r="L559">
            <v>2</v>
          </cell>
          <cell r="M559">
            <v>2</v>
          </cell>
          <cell r="N559">
            <v>2</v>
          </cell>
          <cell r="O559">
            <v>2</v>
          </cell>
          <cell r="P559">
            <v>2</v>
          </cell>
          <cell r="Q559">
            <v>2</v>
          </cell>
          <cell r="R559">
            <v>2</v>
          </cell>
          <cell r="S559">
            <v>2</v>
          </cell>
          <cell r="T559">
            <v>2</v>
          </cell>
          <cell r="U559">
            <v>2</v>
          </cell>
          <cell r="V559">
            <v>2</v>
          </cell>
          <cell r="W559">
            <v>2</v>
          </cell>
          <cell r="X559">
            <v>2</v>
          </cell>
          <cell r="Y559">
            <v>2</v>
          </cell>
          <cell r="Z559">
            <v>2</v>
          </cell>
          <cell r="AA559">
            <v>2</v>
          </cell>
          <cell r="AB559">
            <v>2</v>
          </cell>
          <cell r="AC559">
            <v>2</v>
          </cell>
          <cell r="AD559">
            <v>2</v>
          </cell>
          <cell r="AE559">
            <v>2</v>
          </cell>
          <cell r="AF559">
            <v>2</v>
          </cell>
          <cell r="AG559">
            <v>2</v>
          </cell>
          <cell r="AH559">
            <v>2</v>
          </cell>
          <cell r="AI559">
            <v>2</v>
          </cell>
          <cell r="AJ559">
            <v>2</v>
          </cell>
          <cell r="AK559">
            <v>2</v>
          </cell>
          <cell r="AL559">
            <v>2</v>
          </cell>
          <cell r="AM559">
            <v>2</v>
          </cell>
          <cell r="AN559">
            <v>2</v>
          </cell>
          <cell r="AO559">
            <v>2</v>
          </cell>
          <cell r="AP559">
            <v>2</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row>
        <row r="560">
          <cell r="I560">
            <v>137914</v>
          </cell>
          <cell r="J560">
            <v>135693</v>
          </cell>
          <cell r="K560">
            <v>133428</v>
          </cell>
          <cell r="L560">
            <v>131078</v>
          </cell>
          <cell r="M560">
            <v>137177</v>
          </cell>
          <cell r="N560">
            <v>135071</v>
          </cell>
          <cell r="O560">
            <v>133073</v>
          </cell>
          <cell r="P560">
            <v>131059</v>
          </cell>
          <cell r="Q560">
            <v>128869</v>
          </cell>
          <cell r="R560">
            <v>126154</v>
          </cell>
          <cell r="S560">
            <v>141641</v>
          </cell>
          <cell r="T560">
            <v>138667</v>
          </cell>
          <cell r="U560">
            <v>135619</v>
          </cell>
          <cell r="V560">
            <v>132913</v>
          </cell>
          <cell r="W560">
            <v>130449</v>
          </cell>
          <cell r="X560">
            <v>127968</v>
          </cell>
          <cell r="Y560">
            <v>125771</v>
          </cell>
          <cell r="Z560">
            <v>123668</v>
          </cell>
          <cell r="AA560">
            <v>121680</v>
          </cell>
          <cell r="AB560">
            <v>116185</v>
          </cell>
          <cell r="AC560">
            <v>114075</v>
          </cell>
          <cell r="AD560">
            <v>111897</v>
          </cell>
          <cell r="AE560">
            <v>109846</v>
          </cell>
          <cell r="AF560">
            <v>107653</v>
          </cell>
          <cell r="AG560">
            <v>105093</v>
          </cell>
          <cell r="AH560">
            <v>102760</v>
          </cell>
          <cell r="AI560">
            <v>100719</v>
          </cell>
          <cell r="AJ560">
            <v>98693</v>
          </cell>
          <cell r="AK560">
            <v>97025</v>
          </cell>
          <cell r="AL560">
            <v>95545</v>
          </cell>
          <cell r="AM560">
            <v>94263</v>
          </cell>
          <cell r="AN560">
            <v>92951</v>
          </cell>
          <cell r="AO560">
            <v>91480</v>
          </cell>
          <cell r="AP560">
            <v>90215</v>
          </cell>
          <cell r="AQ560">
            <v>88799</v>
          </cell>
          <cell r="AR560">
            <v>87345</v>
          </cell>
          <cell r="AS560">
            <v>84247</v>
          </cell>
          <cell r="AT560">
            <v>83267</v>
          </cell>
          <cell r="AU560">
            <v>81794</v>
          </cell>
          <cell r="AV560">
            <v>80310</v>
          </cell>
          <cell r="AW560">
            <v>78941</v>
          </cell>
          <cell r="AX560">
            <v>77763</v>
          </cell>
          <cell r="AY560">
            <v>76664</v>
          </cell>
          <cell r="AZ560">
            <v>75390</v>
          </cell>
          <cell r="BA560">
            <v>73854</v>
          </cell>
          <cell r="BB560">
            <v>72667</v>
          </cell>
          <cell r="BC560">
            <v>71505</v>
          </cell>
          <cell r="BD560">
            <v>68056</v>
          </cell>
          <cell r="BE560">
            <v>66936</v>
          </cell>
          <cell r="BF560">
            <v>65836</v>
          </cell>
          <cell r="BG560">
            <v>64300</v>
          </cell>
          <cell r="BH560">
            <v>63540</v>
          </cell>
          <cell r="BI560">
            <v>62464</v>
          </cell>
          <cell r="BJ560">
            <v>61497</v>
          </cell>
          <cell r="BK560">
            <v>60588</v>
          </cell>
          <cell r="BL560">
            <v>59650</v>
          </cell>
          <cell r="BM560">
            <v>58605</v>
          </cell>
          <cell r="BN560">
            <v>57661</v>
          </cell>
          <cell r="BO560">
            <v>56533</v>
          </cell>
          <cell r="BP560">
            <v>55404</v>
          </cell>
          <cell r="BQ560">
            <v>54233</v>
          </cell>
          <cell r="BR560">
            <v>53087</v>
          </cell>
          <cell r="BS560">
            <v>52005</v>
          </cell>
          <cell r="BT560">
            <v>50932</v>
          </cell>
        </row>
        <row r="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F561" t="str">
            <v>OK</v>
          </cell>
          <cell r="BG561" t="str">
            <v>OK</v>
          </cell>
          <cell r="BH561" t="str">
            <v>OK</v>
          </cell>
          <cell r="BI561" t="str">
            <v>OK</v>
          </cell>
          <cell r="BJ561" t="str">
            <v>OK</v>
          </cell>
          <cell r="BK561" t="str">
            <v>OK</v>
          </cell>
          <cell r="BL561" t="str">
            <v>OK</v>
          </cell>
          <cell r="BM561" t="str">
            <v>OK</v>
          </cell>
          <cell r="BN561" t="str">
            <v>OK</v>
          </cell>
          <cell r="BO561" t="str">
            <v>OK</v>
          </cell>
          <cell r="BP561" t="str">
            <v>OK</v>
          </cell>
          <cell r="BQ561" t="str">
            <v>OK</v>
          </cell>
          <cell r="BR561" t="str">
            <v>OK</v>
          </cell>
          <cell r="BS561" t="str">
            <v>OK</v>
          </cell>
          <cell r="BT561" t="str">
            <v>OK</v>
          </cell>
        </row>
        <row r="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row>
        <row r="565">
          <cell r="I565">
            <v>4.0626767405774616E-2</v>
          </cell>
          <cell r="J565">
            <v>4.048845555776643E-2</v>
          </cell>
          <cell r="K565">
            <v>4.0351350541115806E-2</v>
          </cell>
          <cell r="L565">
            <v>4.0327133462518504E-2</v>
          </cell>
          <cell r="M565">
            <v>4.0079605181626655E-2</v>
          </cell>
          <cell r="N565">
            <v>3.9986377534778003E-2</v>
          </cell>
          <cell r="O565">
            <v>3.9850307725834692E-2</v>
          </cell>
          <cell r="P565">
            <v>3.9829389816800065E-2</v>
          </cell>
          <cell r="Q565">
            <v>3.9800107085489915E-2</v>
          </cell>
          <cell r="R565">
            <v>3.9729219842414829E-2</v>
          </cell>
          <cell r="S565">
            <v>3.9889579994493121E-2</v>
          </cell>
          <cell r="T565">
            <v>3.9836442700858891E-2</v>
          </cell>
          <cell r="U565">
            <v>3.9787935318797513E-2</v>
          </cell>
          <cell r="V565">
            <v>3.9868184451483303E-2</v>
          </cell>
          <cell r="W565">
            <v>3.9946645815606099E-2</v>
          </cell>
          <cell r="X565">
            <v>3.993185796449112E-2</v>
          </cell>
          <cell r="Y565">
            <v>3.9921762568477633E-2</v>
          </cell>
          <cell r="Z565">
            <v>4.0042694957466769E-2</v>
          </cell>
          <cell r="AA565">
            <v>4.0096975673898749E-2</v>
          </cell>
          <cell r="AB565">
            <v>4.0117054697250076E-2</v>
          </cell>
          <cell r="AC565">
            <v>4.0219154065307912E-2</v>
          </cell>
          <cell r="AD565">
            <v>4.0331733647908347E-2</v>
          </cell>
          <cell r="AE565">
            <v>4.0438431986599424E-2</v>
          </cell>
          <cell r="AF565">
            <v>4.0342582185354796E-2</v>
          </cell>
          <cell r="AG565">
            <v>4.045940262434225E-2</v>
          </cell>
          <cell r="AH565">
            <v>4.0336706889840403E-2</v>
          </cell>
          <cell r="AI565">
            <v>4.0161240679514293E-2</v>
          </cell>
          <cell r="AJ565">
            <v>3.9992704649772524E-2</v>
          </cell>
          <cell r="AK565">
            <v>3.9948466889976809E-2</v>
          </cell>
          <cell r="AL565">
            <v>4.0002093254487413E-2</v>
          </cell>
          <cell r="AM565">
            <v>3.9856571507378293E-2</v>
          </cell>
          <cell r="AN565">
            <v>3.9741369108454994E-2</v>
          </cell>
          <cell r="AO565">
            <v>3.9801049409707037E-2</v>
          </cell>
          <cell r="AP565">
            <v>3.9849249016238986E-2</v>
          </cell>
          <cell r="AQ565">
            <v>3.6160317120688297E-2</v>
          </cell>
          <cell r="AR565">
            <v>3.6201270822600037E-2</v>
          </cell>
          <cell r="AS565">
            <v>3.6108110674564077E-2</v>
          </cell>
          <cell r="AT565">
            <v>3.6280879580145795E-2</v>
          </cell>
          <cell r="AU565">
            <v>3.6445216030515683E-2</v>
          </cell>
          <cell r="AV565">
            <v>3.65209811978583E-2</v>
          </cell>
          <cell r="AW565">
            <v>3.6470275268871692E-2</v>
          </cell>
          <cell r="AX565">
            <v>3.6482645988452092E-2</v>
          </cell>
          <cell r="AY565">
            <v>3.6483877700093918E-2</v>
          </cell>
          <cell r="AZ565">
            <v>3.6583101207056636E-2</v>
          </cell>
          <cell r="BA565">
            <v>3.6653397243209575E-2</v>
          </cell>
          <cell r="BB565">
            <v>3.663285948229595E-2</v>
          </cell>
          <cell r="BC565">
            <v>3.6514929025942243E-2</v>
          </cell>
          <cell r="BD565">
            <v>3.6602209944751378E-2</v>
          </cell>
          <cell r="BE565">
            <v>3.6572248117604879E-2</v>
          </cell>
          <cell r="BF565">
            <v>3.6439030317759281E-2</v>
          </cell>
          <cell r="BG565">
            <v>3.6454121306376361E-2</v>
          </cell>
          <cell r="BH565">
            <v>3.627636134718288E-2</v>
          </cell>
          <cell r="BI565">
            <v>3.9814933401639344E-2</v>
          </cell>
          <cell r="BJ565">
            <v>3.6083060962323367E-2</v>
          </cell>
          <cell r="BK565">
            <v>3.5980722255232057E-2</v>
          </cell>
          <cell r="BL565">
            <v>3.6026823134953895E-2</v>
          </cell>
          <cell r="BM565">
            <v>3.6157324460370274E-2</v>
          </cell>
          <cell r="BN565">
            <v>3.6246336345189992E-2</v>
          </cell>
          <cell r="BO565">
            <v>3.6279695045371728E-2</v>
          </cell>
          <cell r="BP565">
            <v>3.633311674247347E-2</v>
          </cell>
          <cell r="BQ565">
            <v>3.6435380672284405E-2</v>
          </cell>
          <cell r="BR565">
            <v>3.622355755646392E-2</v>
          </cell>
          <cell r="BS565">
            <v>3.6150370156715697E-2</v>
          </cell>
          <cell r="BT565">
            <v>3.6244404303777587E-2</v>
          </cell>
        </row>
        <row r="566">
          <cell r="I566">
            <v>4.6325971257450298E-2</v>
          </cell>
          <cell r="J566">
            <v>4.6354638780187626E-2</v>
          </cell>
          <cell r="K566">
            <v>4.6339598884791798E-2</v>
          </cell>
          <cell r="L566">
            <v>4.6315934024016236E-2</v>
          </cell>
          <cell r="M566">
            <v>4.5787559138922705E-2</v>
          </cell>
          <cell r="N566">
            <v>4.5724100658172367E-2</v>
          </cell>
          <cell r="O566">
            <v>4.5794413592539433E-2</v>
          </cell>
          <cell r="P566">
            <v>4.5735126927566976E-2</v>
          </cell>
          <cell r="Q566">
            <v>4.5759647393865087E-2</v>
          </cell>
          <cell r="R566">
            <v>4.5563359069074306E-2</v>
          </cell>
          <cell r="S566">
            <v>4.6335453717497053E-2</v>
          </cell>
          <cell r="T566">
            <v>4.6225850418628804E-2</v>
          </cell>
          <cell r="U566">
            <v>4.6269328044005631E-2</v>
          </cell>
          <cell r="V566">
            <v>4.6323534943910678E-2</v>
          </cell>
          <cell r="W566">
            <v>4.6232627310289848E-2</v>
          </cell>
          <cell r="X566">
            <v>4.6238122030507624E-2</v>
          </cell>
          <cell r="Y566">
            <v>4.621892169100985E-2</v>
          </cell>
          <cell r="Z566">
            <v>4.627712908755701E-2</v>
          </cell>
          <cell r="AA566">
            <v>4.6129191321499015E-2</v>
          </cell>
          <cell r="AB566">
            <v>4.6073073116150963E-2</v>
          </cell>
          <cell r="AC566">
            <v>4.6066184527722986E-2</v>
          </cell>
          <cell r="AD566">
            <v>4.6015532141165535E-2</v>
          </cell>
          <cell r="AE566">
            <v>4.6100904903228157E-2</v>
          </cell>
          <cell r="AF566">
            <v>4.620400731981459E-2</v>
          </cell>
          <cell r="AG566">
            <v>4.6159116211355655E-2</v>
          </cell>
          <cell r="AH566">
            <v>4.6087971973530553E-2</v>
          </cell>
          <cell r="AI566">
            <v>4.6009193895888562E-2</v>
          </cell>
          <cell r="AJ566">
            <v>4.6051898310923774E-2</v>
          </cell>
          <cell r="AK566">
            <v>4.5998454006699302E-2</v>
          </cell>
          <cell r="AL566">
            <v>4.5978334816055261E-2</v>
          </cell>
          <cell r="AM566">
            <v>4.6041394820873514E-2</v>
          </cell>
          <cell r="AN566">
            <v>4.5959699196350769E-2</v>
          </cell>
          <cell r="AO566">
            <v>4.5999125491910799E-2</v>
          </cell>
          <cell r="AP566">
            <v>4.6012303940586377E-2</v>
          </cell>
          <cell r="AQ566">
            <v>5.6070451243820311E-2</v>
          </cell>
          <cell r="AR566">
            <v>5.6019234071784302E-2</v>
          </cell>
          <cell r="AS566">
            <v>5.6120692724963499E-2</v>
          </cell>
          <cell r="AT566">
            <v>5.6060624256908498E-2</v>
          </cell>
          <cell r="AU566">
            <v>5.5982101376629095E-2</v>
          </cell>
          <cell r="AV566">
            <v>5.5995517370190512E-2</v>
          </cell>
          <cell r="AW566">
            <v>5.6143195551107791E-2</v>
          </cell>
          <cell r="AX566">
            <v>5.6132093669225724E-2</v>
          </cell>
          <cell r="AY566">
            <v>5.6075863508295944E-2</v>
          </cell>
          <cell r="AZ566">
            <v>5.5975593580050408E-2</v>
          </cell>
          <cell r="BA566">
            <v>5.5948222168061307E-2</v>
          </cell>
          <cell r="BB566">
            <v>5.5940110366466206E-2</v>
          </cell>
          <cell r="BC566">
            <v>5.592615900985945E-2</v>
          </cell>
          <cell r="BD566">
            <v>5.643881509345245E-2</v>
          </cell>
          <cell r="BE566">
            <v>5.6456914067168636E-2</v>
          </cell>
          <cell r="BF566">
            <v>5.6549608117139556E-2</v>
          </cell>
          <cell r="BG566">
            <v>5.6671850699844477E-2</v>
          </cell>
          <cell r="BH566">
            <v>5.6641485678312876E-2</v>
          </cell>
          <cell r="BI566">
            <v>4.6330686475409839E-2</v>
          </cell>
          <cell r="BJ566">
            <v>5.6620648161698942E-2</v>
          </cell>
          <cell r="BK566">
            <v>5.6545850663497724E-2</v>
          </cell>
          <cell r="BL566">
            <v>5.6395641240569991E-2</v>
          </cell>
          <cell r="BM566">
            <v>5.6428632369251767E-2</v>
          </cell>
          <cell r="BN566">
            <v>5.6467976621980193E-2</v>
          </cell>
          <cell r="BO566">
            <v>5.6586418551996177E-2</v>
          </cell>
          <cell r="BP566">
            <v>5.634972204172984E-2</v>
          </cell>
          <cell r="BQ566">
            <v>5.6349455128796119E-2</v>
          </cell>
          <cell r="BR566">
            <v>5.6228455177350388E-2</v>
          </cell>
          <cell r="BS566">
            <v>5.6206134025574464E-2</v>
          </cell>
          <cell r="BT566">
            <v>5.5780256027644699E-2</v>
          </cell>
        </row>
        <row r="567">
          <cell r="I567">
            <v>0.19928361152602347</v>
          </cell>
          <cell r="J567">
            <v>0.19892698960152697</v>
          </cell>
          <cell r="K567">
            <v>0.19876637587313009</v>
          </cell>
          <cell r="L567">
            <v>0.19860693632798793</v>
          </cell>
          <cell r="M567">
            <v>0.19773723000211404</v>
          </cell>
          <cell r="N567">
            <v>0.19757757031487144</v>
          </cell>
          <cell r="O567">
            <v>0.19730523847812856</v>
          </cell>
          <cell r="P567">
            <v>0.19686553384353611</v>
          </cell>
          <cell r="Q567">
            <v>0.19657947217717217</v>
          </cell>
          <cell r="R567">
            <v>0.19632354106885236</v>
          </cell>
          <cell r="S567">
            <v>0.19240897762653469</v>
          </cell>
          <cell r="T567">
            <v>0.19229521082882012</v>
          </cell>
          <cell r="U567">
            <v>0.19204536237547837</v>
          </cell>
          <cell r="V567">
            <v>0.19171939539397953</v>
          </cell>
          <cell r="W567">
            <v>0.1911934932425699</v>
          </cell>
          <cell r="X567">
            <v>0.19084458614653663</v>
          </cell>
          <cell r="Y567">
            <v>0.1907355431697291</v>
          </cell>
          <cell r="Z567">
            <v>0.19039686903645245</v>
          </cell>
          <cell r="AA567">
            <v>0.19013806706114397</v>
          </cell>
          <cell r="AB567">
            <v>0.18943064939536083</v>
          </cell>
          <cell r="AC567">
            <v>0.1891913214990138</v>
          </cell>
          <cell r="AD567">
            <v>0.18903992064130407</v>
          </cell>
          <cell r="AE567">
            <v>0.18888261748265753</v>
          </cell>
          <cell r="AF567">
            <v>0.18849451478361029</v>
          </cell>
          <cell r="AG567">
            <v>0.1883379482934163</v>
          </cell>
          <cell r="AH567">
            <v>0.18826391592059166</v>
          </cell>
          <cell r="AI567">
            <v>0.18820679315719974</v>
          </cell>
          <cell r="AJ567">
            <v>0.18835175747013466</v>
          </cell>
          <cell r="AK567">
            <v>0.18829167740273126</v>
          </cell>
          <cell r="AL567">
            <v>0.18815217960123501</v>
          </cell>
          <cell r="AM567">
            <v>0.18753911927267328</v>
          </cell>
          <cell r="AN567">
            <v>0.18738905444804252</v>
          </cell>
          <cell r="AO567">
            <v>0.18730870135548755</v>
          </cell>
          <cell r="AP567">
            <v>0.18723050490494927</v>
          </cell>
          <cell r="AQ567">
            <v>0.15574499712834605</v>
          </cell>
          <cell r="AR567">
            <v>0.15570439063483885</v>
          </cell>
          <cell r="AS567">
            <v>0.15504409652569232</v>
          </cell>
          <cell r="AT567">
            <v>0.15510346235603539</v>
          </cell>
          <cell r="AU567">
            <v>0.1550358216984131</v>
          </cell>
          <cell r="AV567">
            <v>0.15507408790935126</v>
          </cell>
          <cell r="AW567">
            <v>0.15490049530662139</v>
          </cell>
          <cell r="AX567">
            <v>0.15468796214137828</v>
          </cell>
          <cell r="AY567">
            <v>0.15467494521548575</v>
          </cell>
          <cell r="AZ567">
            <v>0.15442366361586418</v>
          </cell>
          <cell r="BA567">
            <v>0.15450754190700572</v>
          </cell>
          <cell r="BB567">
            <v>0.15456809831147564</v>
          </cell>
          <cell r="BC567">
            <v>0.15450667785469546</v>
          </cell>
          <cell r="BD567">
            <v>0.15199247678382508</v>
          </cell>
          <cell r="BE567">
            <v>0.15195111748535914</v>
          </cell>
          <cell r="BF567">
            <v>0.15161917491949692</v>
          </cell>
          <cell r="BG567">
            <v>0.15157076205287714</v>
          </cell>
          <cell r="BH567">
            <v>0.1516839785961599</v>
          </cell>
          <cell r="BI567">
            <v>0.18271324282786885</v>
          </cell>
          <cell r="BJ567">
            <v>0.1521537635982243</v>
          </cell>
          <cell r="BK567">
            <v>0.15194427939525978</v>
          </cell>
          <cell r="BL567">
            <v>0.15200335289186923</v>
          </cell>
          <cell r="BM567">
            <v>0.15213718965958536</v>
          </cell>
          <cell r="BN567">
            <v>0.15247741107507673</v>
          </cell>
          <cell r="BO567">
            <v>0.15261882440344576</v>
          </cell>
          <cell r="BP567">
            <v>0.15325608259331455</v>
          </cell>
          <cell r="BQ567">
            <v>0.15363339664042189</v>
          </cell>
          <cell r="BR567">
            <v>0.15387948085218603</v>
          </cell>
          <cell r="BS567">
            <v>0.15408133833285262</v>
          </cell>
          <cell r="BT567">
            <v>0.15459828791329616</v>
          </cell>
        </row>
        <row r="568">
          <cell r="I568">
            <v>3.8893803384718012E-2</v>
          </cell>
          <cell r="J568">
            <v>3.8896626944647107E-2</v>
          </cell>
          <cell r="K568">
            <v>3.8987319003507506E-2</v>
          </cell>
          <cell r="L568">
            <v>3.881658249286684E-2</v>
          </cell>
          <cell r="M568">
            <v>3.8279011787690359E-2</v>
          </cell>
          <cell r="N568">
            <v>3.8350201005397162E-2</v>
          </cell>
          <cell r="O568">
            <v>3.8362402591059046E-2</v>
          </cell>
          <cell r="P568">
            <v>3.8410181673902595E-2</v>
          </cell>
          <cell r="Q568">
            <v>3.8473178188703258E-2</v>
          </cell>
          <cell r="R568">
            <v>3.848470916498882E-2</v>
          </cell>
          <cell r="S568">
            <v>3.7771549198325344E-2</v>
          </cell>
          <cell r="T568">
            <v>3.7759524616527367E-2</v>
          </cell>
          <cell r="U568">
            <v>3.7878173412279989E-2</v>
          </cell>
          <cell r="V568">
            <v>3.7881922761505649E-2</v>
          </cell>
          <cell r="W568">
            <v>3.7976527225199119E-2</v>
          </cell>
          <cell r="X568">
            <v>3.8150162540635156E-2</v>
          </cell>
          <cell r="Y568">
            <v>3.8299767036916302E-2</v>
          </cell>
          <cell r="Z568">
            <v>3.8465892551023707E-2</v>
          </cell>
          <cell r="AA568">
            <v>3.8642340565417488E-2</v>
          </cell>
          <cell r="AB568">
            <v>3.867108490769032E-2</v>
          </cell>
          <cell r="AC568">
            <v>3.8658777120315582E-2</v>
          </cell>
          <cell r="AD568">
            <v>3.8714174642751814E-2</v>
          </cell>
          <cell r="AE568">
            <v>3.8754255958341678E-2</v>
          </cell>
          <cell r="AF568">
            <v>3.886561452072864E-2</v>
          </cell>
          <cell r="AG568">
            <v>3.8879849276355231E-2</v>
          </cell>
          <cell r="AH568">
            <v>3.9003503308680423E-2</v>
          </cell>
          <cell r="AI568">
            <v>3.9049235993208829E-2</v>
          </cell>
          <cell r="AJ568">
            <v>3.9111183163952866E-2</v>
          </cell>
          <cell r="AK568">
            <v>3.9093017263591857E-2</v>
          </cell>
          <cell r="AL568">
            <v>3.9122926369773409E-2</v>
          </cell>
          <cell r="AM568">
            <v>3.9156402830378835E-2</v>
          </cell>
          <cell r="AN568">
            <v>3.9224967993889255E-2</v>
          </cell>
          <cell r="AO568">
            <v>3.9134236991692176E-2</v>
          </cell>
          <cell r="AP568">
            <v>3.9173086515546192E-2</v>
          </cell>
          <cell r="AQ568">
            <v>4.0766224844874382E-2</v>
          </cell>
          <cell r="AR568">
            <v>4.0895300246150325E-2</v>
          </cell>
          <cell r="AS568">
            <v>4.114093083433238E-2</v>
          </cell>
          <cell r="AT568">
            <v>4.1120732102753792E-2</v>
          </cell>
          <cell r="AU568">
            <v>4.1176614421595717E-2</v>
          </cell>
          <cell r="AV568">
            <v>4.1339808243058149E-2</v>
          </cell>
          <cell r="AW568">
            <v>4.130933228613775E-2</v>
          </cell>
          <cell r="AX568">
            <v>4.1227833288324779E-2</v>
          </cell>
          <cell r="AY568">
            <v>4.1323176458311593E-2</v>
          </cell>
          <cell r="AZ568">
            <v>4.1398063403634437E-2</v>
          </cell>
          <cell r="BA568">
            <v>4.1460178189400711E-2</v>
          </cell>
          <cell r="BB568">
            <v>4.1421828340236971E-2</v>
          </cell>
          <cell r="BC568">
            <v>4.1591497098105029E-2</v>
          </cell>
          <cell r="BD568">
            <v>4.1568708122722467E-2</v>
          </cell>
          <cell r="BE568">
            <v>4.1696545954344445E-2</v>
          </cell>
          <cell r="BF568">
            <v>4.1664135123640561E-2</v>
          </cell>
          <cell r="BG568">
            <v>4.1679626749611197E-2</v>
          </cell>
          <cell r="BH568">
            <v>4.1879131255901793E-2</v>
          </cell>
          <cell r="BI568">
            <v>4.0199154713114756E-2</v>
          </cell>
          <cell r="BJ568">
            <v>4.1758134543148445E-2</v>
          </cell>
          <cell r="BK568">
            <v>4.1922492902885057E-2</v>
          </cell>
          <cell r="BL568">
            <v>4.1978206202849956E-2</v>
          </cell>
          <cell r="BM568">
            <v>4.2061257571879535E-2</v>
          </cell>
          <cell r="BN568">
            <v>4.2108184041206365E-2</v>
          </cell>
          <cell r="BO568">
            <v>4.2028549696637364E-2</v>
          </cell>
          <cell r="BP568">
            <v>4.1982528337304169E-2</v>
          </cell>
          <cell r="BQ568">
            <v>4.2114579683956266E-2</v>
          </cell>
          <cell r="BR568">
            <v>4.2081865616817676E-2</v>
          </cell>
          <cell r="BS568">
            <v>4.216902220940294E-2</v>
          </cell>
          <cell r="BT568">
            <v>4.1997172700856046E-2</v>
          </cell>
        </row>
        <row r="569">
          <cell r="I569">
            <v>0.12248937743811361</v>
          </cell>
          <cell r="J569">
            <v>0.12285821670977869</v>
          </cell>
          <cell r="K569">
            <v>0.12330994993554577</v>
          </cell>
          <cell r="L569">
            <v>0.12362105006179527</v>
          </cell>
          <cell r="M569">
            <v>0.12245493049126312</v>
          </cell>
          <cell r="N569">
            <v>0.12268362564873289</v>
          </cell>
          <cell r="O569">
            <v>0.12278223230858251</v>
          </cell>
          <cell r="P569">
            <v>0.12292936768936127</v>
          </cell>
          <cell r="Q569">
            <v>0.12334230885628041</v>
          </cell>
          <cell r="R569">
            <v>0.12383277581368803</v>
          </cell>
          <cell r="S569">
            <v>0.12023354819579077</v>
          </cell>
          <cell r="T569">
            <v>0.12054778714474244</v>
          </cell>
          <cell r="U569">
            <v>0.1211113487048275</v>
          </cell>
          <cell r="V569">
            <v>0.12156072017033699</v>
          </cell>
          <cell r="W569">
            <v>0.12223167674723455</v>
          </cell>
          <cell r="X569">
            <v>0.12278850962740685</v>
          </cell>
          <cell r="Y569">
            <v>0.12328756231563714</v>
          </cell>
          <cell r="Z569">
            <v>0.1236779118284439</v>
          </cell>
          <cell r="AA569">
            <v>0.12403024326101249</v>
          </cell>
          <cell r="AB569">
            <v>0.12381116323105393</v>
          </cell>
          <cell r="AC569">
            <v>0.12419022572868726</v>
          </cell>
          <cell r="AD569">
            <v>0.12487376784006721</v>
          </cell>
          <cell r="AE569">
            <v>0.12512972707244688</v>
          </cell>
          <cell r="AF569">
            <v>0.12551438417879668</v>
          </cell>
          <cell r="AG569">
            <v>0.12608832177214468</v>
          </cell>
          <cell r="AH569">
            <v>0.12687816270922539</v>
          </cell>
          <cell r="AI569">
            <v>0.12717560738291683</v>
          </cell>
          <cell r="AJ569">
            <v>0.12767876141165027</v>
          </cell>
          <cell r="AK569">
            <v>0.12810100489564546</v>
          </cell>
          <cell r="AL569">
            <v>0.1284420953477419</v>
          </cell>
          <cell r="AM569">
            <v>0.12882042795158227</v>
          </cell>
          <cell r="AN569">
            <v>0.12903572850211401</v>
          </cell>
          <cell r="AO569">
            <v>0.12913205072146916</v>
          </cell>
          <cell r="AP569">
            <v>0.12911378373884608</v>
          </cell>
          <cell r="AQ569">
            <v>0.12228741314654444</v>
          </cell>
          <cell r="AR569">
            <v>0.12238823057988436</v>
          </cell>
          <cell r="AS569">
            <v>0.12243759421700476</v>
          </cell>
          <cell r="AT569">
            <v>0.12242545065872434</v>
          </cell>
          <cell r="AU569">
            <v>0.12255177641391789</v>
          </cell>
          <cell r="AV569">
            <v>0.12264973228738638</v>
          </cell>
          <cell r="AW569">
            <v>0.12271189875983329</v>
          </cell>
          <cell r="AX569">
            <v>0.12288620552190631</v>
          </cell>
          <cell r="AY569">
            <v>0.12314776166127517</v>
          </cell>
          <cell r="AZ569">
            <v>0.12329221382146173</v>
          </cell>
          <cell r="BA569">
            <v>0.1236899829393127</v>
          </cell>
          <cell r="BB569">
            <v>0.12388016568731336</v>
          </cell>
          <cell r="BC569">
            <v>0.1241171946017761</v>
          </cell>
          <cell r="BD569">
            <v>0.12394204772540261</v>
          </cell>
          <cell r="BE569">
            <v>0.12416337994502211</v>
          </cell>
          <cell r="BF569">
            <v>0.1243240780120299</v>
          </cell>
          <cell r="BG569">
            <v>0.12452566096423016</v>
          </cell>
          <cell r="BH569">
            <v>0.12489770223481271</v>
          </cell>
          <cell r="BI569">
            <v>0.13198002049180327</v>
          </cell>
          <cell r="BJ569">
            <v>0.1251280550270745</v>
          </cell>
          <cell r="BK569">
            <v>0.12560242952399814</v>
          </cell>
          <cell r="BL569">
            <v>0.12583403185247274</v>
          </cell>
          <cell r="BM569">
            <v>0.12568893439126355</v>
          </cell>
          <cell r="BN569">
            <v>0.12570021331575934</v>
          </cell>
          <cell r="BO569">
            <v>0.12546654166592963</v>
          </cell>
          <cell r="BP569">
            <v>0.12551440329218108</v>
          </cell>
          <cell r="BQ569">
            <v>0.12545866907602382</v>
          </cell>
          <cell r="BR569">
            <v>0.12583118277544408</v>
          </cell>
          <cell r="BS569">
            <v>0.12575713873665995</v>
          </cell>
          <cell r="BT569">
            <v>0.12607005418990025</v>
          </cell>
        </row>
        <row r="570">
          <cell r="I570">
            <v>6.7150543092071871E-2</v>
          </cell>
          <cell r="J570">
            <v>6.7276867635029075E-2</v>
          </cell>
          <cell r="K570">
            <v>6.7182300566597714E-2</v>
          </cell>
          <cell r="L570">
            <v>6.7158485787088607E-2</v>
          </cell>
          <cell r="M570">
            <v>7.2038315461046679E-2</v>
          </cell>
          <cell r="N570">
            <v>7.2073205943540802E-2</v>
          </cell>
          <cell r="O570">
            <v>7.2095766985038293E-2</v>
          </cell>
          <cell r="P570">
            <v>7.2181231353817751E-2</v>
          </cell>
          <cell r="Q570">
            <v>7.2181828057950329E-2</v>
          </cell>
          <cell r="R570">
            <v>7.1927961063462123E-2</v>
          </cell>
          <cell r="S570">
            <v>8.3386872445125354E-2</v>
          </cell>
          <cell r="T570">
            <v>8.3242588359162595E-2</v>
          </cell>
          <cell r="U570">
            <v>8.3085703330654265E-2</v>
          </cell>
          <cell r="V570">
            <v>8.2858712089863298E-2</v>
          </cell>
          <cell r="W570">
            <v>8.2492008371087555E-2</v>
          </cell>
          <cell r="X570">
            <v>8.1965803950987751E-2</v>
          </cell>
          <cell r="Y570">
            <v>8.1386011083636134E-2</v>
          </cell>
          <cell r="Z570">
            <v>8.0748455542258304E-2</v>
          </cell>
          <cell r="AA570">
            <v>8.0284352399737011E-2</v>
          </cell>
          <cell r="AB570">
            <v>8.0526746137625338E-2</v>
          </cell>
          <cell r="AC570">
            <v>7.9912338373876832E-2</v>
          </cell>
          <cell r="AD570">
            <v>7.944806384442836E-2</v>
          </cell>
          <cell r="AE570">
            <v>7.9265517178595493E-2</v>
          </cell>
          <cell r="AF570">
            <v>7.901312550509508E-2</v>
          </cell>
          <cell r="AG570">
            <v>7.8711236714148425E-2</v>
          </cell>
          <cell r="AH570">
            <v>7.8532502919423902E-2</v>
          </cell>
          <cell r="AI570">
            <v>7.8227543958935261E-2</v>
          </cell>
          <cell r="AJ570">
            <v>7.793865826350399E-2</v>
          </cell>
          <cell r="AK570">
            <v>7.7670703426951815E-2</v>
          </cell>
          <cell r="AL570">
            <v>7.7324820765084512E-2</v>
          </cell>
          <cell r="AM570">
            <v>7.7167075098394919E-2</v>
          </cell>
          <cell r="AN570">
            <v>7.7148174844810707E-2</v>
          </cell>
          <cell r="AO570">
            <v>7.6759947529514649E-2</v>
          </cell>
          <cell r="AP570">
            <v>7.6561547414509781E-2</v>
          </cell>
          <cell r="AQ570">
            <v>7.6228335904683614E-2</v>
          </cell>
          <cell r="AR570">
            <v>7.5986032400251868E-2</v>
          </cell>
          <cell r="AS570">
            <v>7.6002706327821759E-2</v>
          </cell>
          <cell r="AT570">
            <v>7.5852378493280651E-2</v>
          </cell>
          <cell r="AU570">
            <v>7.5714600092916348E-2</v>
          </cell>
          <cell r="AV570">
            <v>7.5569667538289129E-2</v>
          </cell>
          <cell r="AW570">
            <v>7.5410749800483901E-2</v>
          </cell>
          <cell r="AX570">
            <v>7.5357175006108307E-2</v>
          </cell>
          <cell r="AY570">
            <v>7.5133048106021075E-2</v>
          </cell>
          <cell r="AZ570">
            <v>7.5208913649025072E-2</v>
          </cell>
          <cell r="BA570">
            <v>7.5094104584721211E-2</v>
          </cell>
          <cell r="BB570">
            <v>7.5054701583937691E-2</v>
          </cell>
          <cell r="BC570">
            <v>7.4805957625340883E-2</v>
          </cell>
          <cell r="BD570">
            <v>7.5658281415305048E-2</v>
          </cell>
          <cell r="BE570">
            <v>7.5669296043982315E-2</v>
          </cell>
          <cell r="BF570">
            <v>7.5642505620025516E-2</v>
          </cell>
          <cell r="BG570">
            <v>7.5458786936236394E-2</v>
          </cell>
          <cell r="BH570">
            <v>7.5275417060119615E-2</v>
          </cell>
          <cell r="BI570">
            <v>7.5323386270491802E-2</v>
          </cell>
          <cell r="BJ570">
            <v>7.5011789192968761E-2</v>
          </cell>
          <cell r="BK570">
            <v>7.4783785568099295E-2</v>
          </cell>
          <cell r="BL570">
            <v>7.4702430846605203E-2</v>
          </cell>
          <cell r="BM570">
            <v>7.4652333418650282E-2</v>
          </cell>
          <cell r="BN570">
            <v>7.4278975390645319E-2</v>
          </cell>
          <cell r="BO570">
            <v>7.4098314258928419E-2</v>
          </cell>
          <cell r="BP570">
            <v>7.407407407407407E-2</v>
          </cell>
          <cell r="BQ570">
            <v>7.3608319657772939E-2</v>
          </cell>
          <cell r="BR570">
            <v>7.3294780266355233E-2</v>
          </cell>
          <cell r="BS570">
            <v>7.3166041726757045E-2</v>
          </cell>
          <cell r="BT570">
            <v>7.2449540563889109E-2</v>
          </cell>
        </row>
        <row r="571">
          <cell r="I571">
            <v>0.22185564917267284</v>
          </cell>
          <cell r="J571">
            <v>0.22171372141525356</v>
          </cell>
          <cell r="K571">
            <v>0.22142278981922836</v>
          </cell>
          <cell r="L571">
            <v>0.22143303986939075</v>
          </cell>
          <cell r="M571">
            <v>0.22208533500513936</v>
          </cell>
          <cell r="N571">
            <v>0.22200916554997002</v>
          </cell>
          <cell r="O571">
            <v>0.2220585693566689</v>
          </cell>
          <cell r="P571">
            <v>0.22197636179125432</v>
          </cell>
          <cell r="Q571">
            <v>0.22188423903343707</v>
          </cell>
          <cell r="R571">
            <v>0.22182411972668326</v>
          </cell>
          <cell r="S571">
            <v>0.21995749818202356</v>
          </cell>
          <cell r="T571">
            <v>0.2199009136997267</v>
          </cell>
          <cell r="U571">
            <v>0.21954888326856856</v>
          </cell>
          <cell r="V571">
            <v>0.21948191674253084</v>
          </cell>
          <cell r="W571">
            <v>0.21959539743501291</v>
          </cell>
          <cell r="X571">
            <v>0.21945330082520631</v>
          </cell>
          <cell r="Y571">
            <v>0.21934309180971767</v>
          </cell>
          <cell r="Z571">
            <v>0.21923213765889316</v>
          </cell>
          <cell r="AA571">
            <v>0.21916502301117685</v>
          </cell>
          <cell r="AB571">
            <v>0.2197701940870164</v>
          </cell>
          <cell r="AC571">
            <v>0.2196537365768135</v>
          </cell>
          <cell r="AD571">
            <v>0.21920158717391888</v>
          </cell>
          <cell r="AE571">
            <v>0.218651566738889</v>
          </cell>
          <cell r="AF571">
            <v>0.21860050346948065</v>
          </cell>
          <cell r="AG571">
            <v>0.21814012350965337</v>
          </cell>
          <cell r="AH571">
            <v>0.21755546905410666</v>
          </cell>
          <cell r="AI571">
            <v>0.21746641646561224</v>
          </cell>
          <cell r="AJ571">
            <v>0.21713799357603883</v>
          </cell>
          <cell r="AK571">
            <v>0.21708837928368976</v>
          </cell>
          <cell r="AL571">
            <v>0.21668323826469202</v>
          </cell>
          <cell r="AM571">
            <v>0.21678707446187795</v>
          </cell>
          <cell r="AN571">
            <v>0.21663026756032749</v>
          </cell>
          <cell r="AO571">
            <v>0.21660472234368167</v>
          </cell>
          <cell r="AP571">
            <v>0.21637200022169262</v>
          </cell>
          <cell r="AQ571">
            <v>0.24897802903185848</v>
          </cell>
          <cell r="AR571">
            <v>0.24864617322113458</v>
          </cell>
          <cell r="AS571">
            <v>0.24868541313043788</v>
          </cell>
          <cell r="AT571">
            <v>0.24872998907130076</v>
          </cell>
          <cell r="AU571">
            <v>0.24847788346333471</v>
          </cell>
          <cell r="AV571">
            <v>0.2480886564562321</v>
          </cell>
          <cell r="AW571">
            <v>0.24797000291356835</v>
          </cell>
          <cell r="AX571">
            <v>0.24806141738358858</v>
          </cell>
          <cell r="AY571">
            <v>0.24778253156631536</v>
          </cell>
          <cell r="AZ571">
            <v>0.24756599018437458</v>
          </cell>
          <cell r="BA571">
            <v>0.24733934519457307</v>
          </cell>
          <cell r="BB571">
            <v>0.24731996642217238</v>
          </cell>
          <cell r="BC571">
            <v>0.24717152646668064</v>
          </cell>
          <cell r="BD571">
            <v>0.24803103326672152</v>
          </cell>
          <cell r="BE571">
            <v>0.24817736345165531</v>
          </cell>
          <cell r="BF571">
            <v>0.24816209976304757</v>
          </cell>
          <cell r="BG571">
            <v>0.24763608087091757</v>
          </cell>
          <cell r="BH571">
            <v>0.24763928234183191</v>
          </cell>
          <cell r="BI571">
            <v>0.21561219262295081</v>
          </cell>
          <cell r="BJ571">
            <v>0.24757305234401678</v>
          </cell>
          <cell r="BK571">
            <v>0.24780484584406154</v>
          </cell>
          <cell r="BL571">
            <v>0.24803017602682315</v>
          </cell>
          <cell r="BM571">
            <v>0.24791400051190171</v>
          </cell>
          <cell r="BN571">
            <v>0.24772376476301139</v>
          </cell>
          <cell r="BO571">
            <v>0.24778447986131993</v>
          </cell>
          <cell r="BP571">
            <v>0.2472565157750343</v>
          </cell>
          <cell r="BQ571">
            <v>0.24678701159810448</v>
          </cell>
          <cell r="BR571">
            <v>0.24697195170192326</v>
          </cell>
          <cell r="BS571">
            <v>0.24695702336313816</v>
          </cell>
          <cell r="BT571">
            <v>0.24754574727087097</v>
          </cell>
        </row>
        <row r="572">
          <cell r="I572">
            <v>8.4074133155444694E-2</v>
          </cell>
          <cell r="J572">
            <v>8.399843764969453E-2</v>
          </cell>
          <cell r="K572">
            <v>8.3970381029469077E-2</v>
          </cell>
          <cell r="L572">
            <v>8.41788858542242E-2</v>
          </cell>
          <cell r="M572">
            <v>8.4088440482005006E-2</v>
          </cell>
          <cell r="N572">
            <v>8.4089108690984737E-2</v>
          </cell>
          <cell r="O572">
            <v>8.3946405356458489E-2</v>
          </cell>
          <cell r="P572">
            <v>8.4076637239716465E-2</v>
          </cell>
          <cell r="Q572">
            <v>8.394571231250339E-2</v>
          </cell>
          <cell r="R572">
            <v>8.3976726857650175E-2</v>
          </cell>
          <cell r="S572">
            <v>8.4099942813168502E-2</v>
          </cell>
          <cell r="T572">
            <v>8.3862779176011593E-2</v>
          </cell>
          <cell r="U572">
            <v>8.3764074355363191E-2</v>
          </cell>
          <cell r="V572">
            <v>8.365622625326341E-2</v>
          </cell>
          <cell r="W572">
            <v>8.3488566412927664E-2</v>
          </cell>
          <cell r="X572">
            <v>8.3333333333333329E-2</v>
          </cell>
          <cell r="Y572">
            <v>8.3405554539599747E-2</v>
          </cell>
          <cell r="Z572">
            <v>8.3295597891127865E-2</v>
          </cell>
          <cell r="AA572">
            <v>8.3259368836291911E-2</v>
          </cell>
          <cell r="AB572">
            <v>8.3694108533803852E-2</v>
          </cell>
          <cell r="AC572">
            <v>8.3681788297172918E-2</v>
          </cell>
          <cell r="AD572">
            <v>8.3469619382110338E-2</v>
          </cell>
          <cell r="AE572">
            <v>8.3589752926824828E-2</v>
          </cell>
          <cell r="AF572">
            <v>8.3564786861490159E-2</v>
          </cell>
          <cell r="AG572">
            <v>8.3478442902952629E-2</v>
          </cell>
          <cell r="AH572">
            <v>8.3330089528999604E-2</v>
          </cell>
          <cell r="AI572">
            <v>8.3360637019827447E-2</v>
          </cell>
          <cell r="AJ572">
            <v>8.3217654747550482E-2</v>
          </cell>
          <cell r="AK572">
            <v>8.319505282143777E-2</v>
          </cell>
          <cell r="AL572">
            <v>8.323826469202994E-2</v>
          </cell>
          <cell r="AM572">
            <v>8.3213986399753886E-2</v>
          </cell>
          <cell r="AN572">
            <v>8.3097546018870164E-2</v>
          </cell>
          <cell r="AO572">
            <v>8.3220376038478358E-2</v>
          </cell>
          <cell r="AP572">
            <v>8.3367510946073267E-2</v>
          </cell>
          <cell r="AQ572">
            <v>8.0642800031531889E-2</v>
          </cell>
          <cell r="AR572">
            <v>8.0622817562539362E-2</v>
          </cell>
          <cell r="AS572">
            <v>8.1035526487590062E-2</v>
          </cell>
          <cell r="AT572">
            <v>8.0884383969639831E-2</v>
          </cell>
          <cell r="AU572">
            <v>8.0935031909431007E-2</v>
          </cell>
          <cell r="AV572">
            <v>8.08616610633794E-2</v>
          </cell>
          <cell r="AW572">
            <v>8.0959197375254935E-2</v>
          </cell>
          <cell r="AX572">
            <v>8.122114630351196E-2</v>
          </cell>
          <cell r="AY572">
            <v>8.1446311176040911E-2</v>
          </cell>
          <cell r="AZ572">
            <v>8.1509484016447808E-2</v>
          </cell>
          <cell r="BA572">
            <v>8.1309069244726084E-2</v>
          </cell>
          <cell r="BB572">
            <v>8.1233572323062733E-2</v>
          </cell>
          <cell r="BC572">
            <v>8.1043283686455497E-2</v>
          </cell>
          <cell r="BD572">
            <v>8.2285176913130365E-2</v>
          </cell>
          <cell r="BE572">
            <v>8.2048523963188721E-2</v>
          </cell>
          <cell r="BF572">
            <v>8.1991615529497533E-2</v>
          </cell>
          <cell r="BG572">
            <v>8.2161741835147739E-2</v>
          </cell>
          <cell r="BH572">
            <v>8.1822474032105755E-2</v>
          </cell>
          <cell r="BI572">
            <v>8.4352587090163939E-2</v>
          </cell>
          <cell r="BJ572">
            <v>8.1629998211294866E-2</v>
          </cell>
          <cell r="BK572">
            <v>8.1517792302106026E-2</v>
          </cell>
          <cell r="BL572">
            <v>8.147527242246437E-2</v>
          </cell>
          <cell r="BM572">
            <v>8.140943605494412E-2</v>
          </cell>
          <cell r="BN572">
            <v>8.1493557170357778E-2</v>
          </cell>
          <cell r="BO572">
            <v>8.1704491182141403E-2</v>
          </cell>
          <cell r="BP572">
            <v>8.1979640459172623E-2</v>
          </cell>
          <cell r="BQ572">
            <v>8.1998045470470016E-2</v>
          </cell>
          <cell r="BR572">
            <v>8.1714920790400658E-2</v>
          </cell>
          <cell r="BS572">
            <v>8.1492164214979332E-2</v>
          </cell>
          <cell r="BT572">
            <v>8.1186680279588475E-2</v>
          </cell>
        </row>
        <row r="573">
          <cell r="I573">
            <v>4.4781530519019098E-2</v>
          </cell>
          <cell r="J573">
            <v>4.4910201705320098E-2</v>
          </cell>
          <cell r="K573">
            <v>4.4975567347183498E-2</v>
          </cell>
          <cell r="L573">
            <v>4.5011367277498895E-2</v>
          </cell>
          <cell r="M573">
            <v>4.4613892999555316E-2</v>
          </cell>
          <cell r="N573">
            <v>4.4687608739107577E-2</v>
          </cell>
          <cell r="O573">
            <v>4.4855079542807333E-2</v>
          </cell>
          <cell r="P573">
            <v>4.4995002250894638E-2</v>
          </cell>
          <cell r="Q573">
            <v>4.4999185219098466E-2</v>
          </cell>
          <cell r="R573">
            <v>4.5071896253785056E-2</v>
          </cell>
          <cell r="S573">
            <v>4.3949139020481358E-2</v>
          </cell>
          <cell r="T573">
            <v>4.4221047545558785E-2</v>
          </cell>
          <cell r="U573">
            <v>4.4411181324150749E-2</v>
          </cell>
          <cell r="V573">
            <v>4.4540413654044375E-2</v>
          </cell>
          <cell r="W573">
            <v>4.4638134443345676E-2</v>
          </cell>
          <cell r="X573">
            <v>4.4722118029507374E-2</v>
          </cell>
          <cell r="Y573">
            <v>4.4620779034912655E-2</v>
          </cell>
          <cell r="Z573">
            <v>4.4724585179674613E-2</v>
          </cell>
          <cell r="AA573">
            <v>4.4880013149243919E-2</v>
          </cell>
          <cell r="AB573">
            <v>4.4652924215690497E-2</v>
          </cell>
          <cell r="AC573">
            <v>4.4873986412447948E-2</v>
          </cell>
          <cell r="AD573">
            <v>4.4978864491451963E-2</v>
          </cell>
          <cell r="AE573">
            <v>4.5117710248893904E-2</v>
          </cell>
          <cell r="AF573">
            <v>4.5256518629299691E-2</v>
          </cell>
          <cell r="AG573">
            <v>4.5454977971891561E-2</v>
          </cell>
          <cell r="AH573">
            <v>4.5581938497469832E-2</v>
          </cell>
          <cell r="AI573">
            <v>4.5890050536641545E-2</v>
          </cell>
          <cell r="AJ573">
            <v>4.5940441571337379E-2</v>
          </cell>
          <cell r="AK573">
            <v>4.59160010306622E-2</v>
          </cell>
          <cell r="AL573">
            <v>4.6062064995551835E-2</v>
          </cell>
          <cell r="AM573">
            <v>4.6189915449327941E-2</v>
          </cell>
          <cell r="AN573">
            <v>4.6390033458488883E-2</v>
          </cell>
          <cell r="AO573">
            <v>4.640358548316572E-2</v>
          </cell>
          <cell r="AP573">
            <v>4.6555450867372387E-2</v>
          </cell>
          <cell r="AQ573">
            <v>6.6430928276219325E-2</v>
          </cell>
          <cell r="AR573">
            <v>6.6483485030625677E-2</v>
          </cell>
          <cell r="AS573">
            <v>6.6459339798449799E-2</v>
          </cell>
          <cell r="AT573">
            <v>6.6400855080644194E-2</v>
          </cell>
          <cell r="AU573">
            <v>6.6374061667114945E-2</v>
          </cell>
          <cell r="AV573">
            <v>6.6492342174075458E-2</v>
          </cell>
          <cell r="AW573">
            <v>6.6619373962833003E-2</v>
          </cell>
          <cell r="AX573">
            <v>6.657407764618134E-2</v>
          </cell>
          <cell r="AY573">
            <v>6.6719711989982264E-2</v>
          </cell>
          <cell r="AZ573">
            <v>6.6772781536012737E-2</v>
          </cell>
          <cell r="BA573">
            <v>6.6834565494082926E-2</v>
          </cell>
          <cell r="BB573">
            <v>6.6894188558768081E-2</v>
          </cell>
          <cell r="BC573">
            <v>5.1716663170407663E-2</v>
          </cell>
          <cell r="BD573">
            <v>6.6518749265310914E-2</v>
          </cell>
          <cell r="BE573">
            <v>6.652623401458109E-2</v>
          </cell>
          <cell r="BF573">
            <v>6.6574518500516433E-2</v>
          </cell>
          <cell r="BG573">
            <v>6.6671850699844479E-2</v>
          </cell>
          <cell r="BH573">
            <v>6.6666666666666666E-2</v>
          </cell>
          <cell r="BI573">
            <v>7.0136398565573771E-2</v>
          </cell>
          <cell r="BJ573">
            <v>6.6816267460201306E-2</v>
          </cell>
          <cell r="BK573">
            <v>6.6712880438370634E-2</v>
          </cell>
          <cell r="BL573">
            <v>6.6588432523051133E-2</v>
          </cell>
          <cell r="BM573">
            <v>6.6564286323692518E-2</v>
          </cell>
          <cell r="BN573">
            <v>6.6301312845770968E-2</v>
          </cell>
          <cell r="BO573">
            <v>6.6226805582580081E-2</v>
          </cell>
          <cell r="BP573">
            <v>6.6078261497364815E-2</v>
          </cell>
          <cell r="BQ573">
            <v>6.6158980694411146E-2</v>
          </cell>
          <cell r="BR573">
            <v>6.6268577994612624E-2</v>
          </cell>
          <cell r="BS573">
            <v>6.6455148543409281E-2</v>
          </cell>
          <cell r="BT573">
            <v>6.6520065970313361E-2</v>
          </cell>
        </row>
        <row r="574">
          <cell r="I574">
            <v>6.5439331757472047E-2</v>
          </cell>
          <cell r="J574">
            <v>6.5441842983794296E-2</v>
          </cell>
          <cell r="K574">
            <v>6.5608418023203524E-2</v>
          </cell>
          <cell r="L574">
            <v>6.5434321549001362E-2</v>
          </cell>
          <cell r="M574">
            <v>6.4507898554422391E-2</v>
          </cell>
          <cell r="N574">
            <v>6.4454990338414606E-2</v>
          </cell>
          <cell r="O574">
            <v>6.4558550569987896E-2</v>
          </cell>
          <cell r="P574">
            <v>6.4665532317505853E-2</v>
          </cell>
          <cell r="Q574">
            <v>6.4600485764613677E-2</v>
          </cell>
          <cell r="R574">
            <v>6.4785896602565118E-2</v>
          </cell>
          <cell r="S574">
            <v>6.4324595279615371E-2</v>
          </cell>
          <cell r="T574">
            <v>6.437724909315122E-2</v>
          </cell>
          <cell r="U574">
            <v>6.4305148983549498E-2</v>
          </cell>
          <cell r="V574">
            <v>6.4312745931549203E-2</v>
          </cell>
          <cell r="W574">
            <v>6.4392981165053015E-2</v>
          </cell>
          <cell r="X574">
            <v>6.4570830207551888E-2</v>
          </cell>
          <cell r="Y574">
            <v>6.466514538327596E-2</v>
          </cell>
          <cell r="Z574">
            <v>6.4842966652650644E-2</v>
          </cell>
          <cell r="AA574">
            <v>6.4998356344510191E-2</v>
          </cell>
          <cell r="AB574">
            <v>6.4741575934931364E-2</v>
          </cell>
          <cell r="AC574">
            <v>6.4948498794652643E-2</v>
          </cell>
          <cell r="AD574">
            <v>6.5104515760029319E-2</v>
          </cell>
          <cell r="AE574">
            <v>6.5200371429091644E-2</v>
          </cell>
          <cell r="AF574">
            <v>6.5228093968584241E-2</v>
          </cell>
          <cell r="AG574">
            <v>6.5456310125317579E-2</v>
          </cell>
          <cell r="AH574">
            <v>6.5385363954846246E-2</v>
          </cell>
          <cell r="AI574">
            <v>6.560827649202236E-2</v>
          </cell>
          <cell r="AJ574">
            <v>6.5729079063358092E-2</v>
          </cell>
          <cell r="AK574">
            <v>6.5704715279567116E-2</v>
          </cell>
          <cell r="AL574">
            <v>6.5822387356742895E-2</v>
          </cell>
          <cell r="AM574">
            <v>6.5932550417449054E-2</v>
          </cell>
          <cell r="AN574">
            <v>6.5970242385773148E-2</v>
          </cell>
          <cell r="AO574">
            <v>6.6069086139046787E-2</v>
          </cell>
          <cell r="AP574">
            <v>6.6230671174416667E-2</v>
          </cell>
          <cell r="AQ574">
            <v>5.125057714613903E-2</v>
          </cell>
          <cell r="AR574">
            <v>5.143969317075963E-2</v>
          </cell>
          <cell r="AS574">
            <v>5.1277790307073245E-2</v>
          </cell>
          <cell r="AT574">
            <v>5.1388905568832792E-2</v>
          </cell>
          <cell r="AU574">
            <v>5.1495219698266377E-2</v>
          </cell>
          <cell r="AV574">
            <v>5.1550242809114681E-2</v>
          </cell>
          <cell r="AW574">
            <v>5.158282768143297E-2</v>
          </cell>
          <cell r="AX574">
            <v>5.1579800162030787E-2</v>
          </cell>
          <cell r="AY574">
            <v>5.1510487321298135E-2</v>
          </cell>
          <cell r="AZ574">
            <v>5.1598355219525133E-2</v>
          </cell>
          <cell r="BA574">
            <v>5.1764291710672407E-2</v>
          </cell>
          <cell r="BB574">
            <v>5.1701597699093126E-2</v>
          </cell>
          <cell r="BC574">
            <v>6.551989371372631E-2</v>
          </cell>
          <cell r="BD574">
            <v>5.1531092041847887E-2</v>
          </cell>
          <cell r="BE574">
            <v>5.1616469463367995E-2</v>
          </cell>
          <cell r="BF574">
            <v>5.1689045507017438E-2</v>
          </cell>
          <cell r="BG574">
            <v>5.1726283048211509E-2</v>
          </cell>
          <cell r="BH574">
            <v>5.1809883537928862E-2</v>
          </cell>
          <cell r="BI574">
            <v>4.7259221311475412E-2</v>
          </cell>
          <cell r="BJ574">
            <v>5.174236141600403E-2</v>
          </cell>
          <cell r="BK574">
            <v>5.1742919389978215E-2</v>
          </cell>
          <cell r="BL574">
            <v>5.1718357082984071E-2</v>
          </cell>
          <cell r="BM574">
            <v>5.1838580325910759E-2</v>
          </cell>
          <cell r="BN574">
            <v>5.1906834775671595E-2</v>
          </cell>
          <cell r="BO574">
            <v>5.1863513346187183E-2</v>
          </cell>
          <cell r="BP574">
            <v>5.1963757129449138E-2</v>
          </cell>
          <cell r="BQ574">
            <v>5.2126933785702434E-2</v>
          </cell>
          <cell r="BR574">
            <v>5.1952455403394431E-2</v>
          </cell>
          <cell r="BS574">
            <v>5.2091145082203631E-2</v>
          </cell>
          <cell r="BT574">
            <v>5.2324668185031023E-2</v>
          </cell>
        </row>
        <row r="575">
          <cell r="I575">
            <v>6.9057528604782689E-2</v>
          </cell>
          <cell r="J575">
            <v>6.911189228626384E-2</v>
          </cell>
          <cell r="K575">
            <v>6.9070959618670741E-2</v>
          </cell>
          <cell r="L575">
            <v>6.9081005203008902E-2</v>
          </cell>
          <cell r="M575">
            <v>6.8313201192619757E-2</v>
          </cell>
          <cell r="N575">
            <v>6.8349238548615174E-2</v>
          </cell>
          <cell r="O575">
            <v>6.8376004148099162E-2</v>
          </cell>
          <cell r="P575">
            <v>6.8320374793032143E-2</v>
          </cell>
          <cell r="Q575">
            <v>6.8418316274666519E-2</v>
          </cell>
          <cell r="R575">
            <v>6.8463940897633052E-2</v>
          </cell>
          <cell r="S575">
            <v>6.7628723321637094E-2</v>
          </cell>
          <cell r="T575">
            <v>6.7716183374559202E-2</v>
          </cell>
          <cell r="U575">
            <v>6.7778113686135427E-2</v>
          </cell>
          <cell r="V575">
            <v>6.7781180170487468E-2</v>
          </cell>
          <cell r="W575">
            <v>6.7796610169491525E-2</v>
          </cell>
          <cell r="X575">
            <v>6.7985746436609151E-2</v>
          </cell>
          <cell r="Y575">
            <v>6.8099959450111713E-2</v>
          </cell>
          <cell r="Z575">
            <v>6.8279587282077822E-2</v>
          </cell>
          <cell r="AA575">
            <v>6.8359631821170289E-2</v>
          </cell>
          <cell r="AB575">
            <v>6.8494211817360248E-2</v>
          </cell>
          <cell r="AC575">
            <v>6.8586456278763974E-2</v>
          </cell>
          <cell r="AD575">
            <v>6.8804346854696732E-2</v>
          </cell>
          <cell r="AE575">
            <v>6.8850936766017876E-2</v>
          </cell>
          <cell r="AF575">
            <v>6.8897290368127223E-2</v>
          </cell>
          <cell r="AG575">
            <v>6.8815239835193595E-2</v>
          </cell>
          <cell r="AH575">
            <v>6.9024912417282994E-2</v>
          </cell>
          <cell r="AI575">
            <v>6.8825147191691735E-2</v>
          </cell>
          <cell r="AJ575">
            <v>6.8829602910034149E-2</v>
          </cell>
          <cell r="AK575">
            <v>6.8971914455037364E-2</v>
          </cell>
          <cell r="AL575">
            <v>6.9150661991731643E-2</v>
          </cell>
          <cell r="AM575">
            <v>6.9274264557673743E-2</v>
          </cell>
          <cell r="AN575">
            <v>6.939139976977117E-2</v>
          </cell>
          <cell r="AO575">
            <v>6.954525579361609E-2</v>
          </cell>
          <cell r="AP575">
            <v>6.9511721997450537E-2</v>
          </cell>
          <cell r="AQ575">
            <v>6.5439926125294201E-2</v>
          </cell>
          <cell r="AR575">
            <v>6.5613372259430994E-2</v>
          </cell>
          <cell r="AS575">
            <v>6.5687798972070222E-2</v>
          </cell>
          <cell r="AT575">
            <v>6.5752338861733942E-2</v>
          </cell>
          <cell r="AU575">
            <v>6.5811673227865131E-2</v>
          </cell>
          <cell r="AV575">
            <v>6.5857302951064622E-2</v>
          </cell>
          <cell r="AW575">
            <v>6.5922651093854909E-2</v>
          </cell>
          <cell r="AX575">
            <v>6.5789642889291816E-2</v>
          </cell>
          <cell r="AY575">
            <v>6.5702285296879895E-2</v>
          </cell>
          <cell r="AZ575">
            <v>6.5671839766547294E-2</v>
          </cell>
          <cell r="BA575">
            <v>6.5399301324234299E-2</v>
          </cell>
          <cell r="BB575">
            <v>6.5352911225177862E-2</v>
          </cell>
          <cell r="BC575">
            <v>6.7086217747010693E-2</v>
          </cell>
          <cell r="BD575">
            <v>6.5431409427530271E-2</v>
          </cell>
          <cell r="BE575">
            <v>6.5121907493725345E-2</v>
          </cell>
          <cell r="BF575">
            <v>6.5344188589829266E-2</v>
          </cell>
          <cell r="BG575">
            <v>6.544323483670296E-2</v>
          </cell>
          <cell r="BH575">
            <v>6.5407617248977021E-2</v>
          </cell>
          <cell r="BI575">
            <v>6.6278176229508198E-2</v>
          </cell>
          <cell r="BJ575">
            <v>6.5482869083044695E-2</v>
          </cell>
          <cell r="BK575">
            <v>6.5442001716511516E-2</v>
          </cell>
          <cell r="BL575">
            <v>6.5247275775356245E-2</v>
          </cell>
          <cell r="BM575">
            <v>6.5148024912550118E-2</v>
          </cell>
          <cell r="BN575">
            <v>6.529543365533029E-2</v>
          </cell>
          <cell r="BO575">
            <v>6.5342366405462302E-2</v>
          </cell>
          <cell r="BP575">
            <v>6.5211898057901951E-2</v>
          </cell>
          <cell r="BQ575">
            <v>6.5329227592056491E-2</v>
          </cell>
          <cell r="BR575">
            <v>6.5552771865051707E-2</v>
          </cell>
          <cell r="BS575">
            <v>6.5474473608306896E-2</v>
          </cell>
          <cell r="BT575">
            <v>6.5283122594832321E-2</v>
          </cell>
        </row>
        <row r="576">
          <cell r="I576">
            <v>2.1752686456777412E-5</v>
          </cell>
          <cell r="J576">
            <v>2.2108730737768346E-5</v>
          </cell>
          <cell r="K576">
            <v>1.4989357556135145E-5</v>
          </cell>
          <cell r="L576">
            <v>1.5258090602541998E-5</v>
          </cell>
          <cell r="M576">
            <v>1.4579703594625921E-5</v>
          </cell>
          <cell r="N576">
            <v>1.4807027415211259E-5</v>
          </cell>
          <cell r="O576">
            <v>1.5029344795713631E-5</v>
          </cell>
          <cell r="P576">
            <v>1.5260302611800791E-5</v>
          </cell>
          <cell r="Q576">
            <v>1.5519636219727009E-5</v>
          </cell>
          <cell r="R576">
            <v>1.5853639202879021E-5</v>
          </cell>
          <cell r="S576">
            <v>1.4120205307785176E-5</v>
          </cell>
          <cell r="T576">
            <v>1.4423042252302277E-5</v>
          </cell>
          <cell r="U576">
            <v>1.4747196189324504E-5</v>
          </cell>
          <cell r="V576">
            <v>1.5047437045285262E-5</v>
          </cell>
          <cell r="W576">
            <v>1.5331662182155479E-5</v>
          </cell>
          <cell r="X576">
            <v>1.5628907226806703E-5</v>
          </cell>
          <cell r="Y576">
            <v>1.5901916976091469E-5</v>
          </cell>
          <cell r="Z576">
            <v>1.6172332373774947E-5</v>
          </cell>
          <cell r="AA576">
            <v>1.6436554898093359E-5</v>
          </cell>
          <cell r="AB576">
            <v>1.7213926066187547E-5</v>
          </cell>
          <cell r="AC576">
            <v>1.7532325224632917E-5</v>
          </cell>
          <cell r="AD576">
            <v>1.7873580167475446E-5</v>
          </cell>
          <cell r="AE576">
            <v>1.8207308413597219E-5</v>
          </cell>
          <cell r="AF576">
            <v>1.857820961793912E-5</v>
          </cell>
          <cell r="AG576">
            <v>1.9030763228759289E-5</v>
          </cell>
          <cell r="AH576">
            <v>1.9462826002335538E-5</v>
          </cell>
          <cell r="AI576">
            <v>1.9857226541168996E-5</v>
          </cell>
          <cell r="AJ576">
            <v>2.026486174298076E-5</v>
          </cell>
          <cell r="AK576">
            <v>2.0613244009275961E-5</v>
          </cell>
          <cell r="AL576">
            <v>2.0932544874143074E-5</v>
          </cell>
          <cell r="AM576">
            <v>2.1217232636347242E-5</v>
          </cell>
          <cell r="AN576">
            <v>2.1516713106905789E-5</v>
          </cell>
          <cell r="AO576">
            <v>2.1862702229995627E-5</v>
          </cell>
          <cell r="AP576">
            <v>2.2169262317796375E-5</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row>
        <row r="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v>1</v>
          </cell>
          <cell r="BD577">
            <v>1</v>
          </cell>
          <cell r="BE577">
            <v>1</v>
          </cell>
          <cell r="BF577">
            <v>0.99999999999999989</v>
          </cell>
          <cell r="BG577">
            <v>1</v>
          </cell>
          <cell r="BH577">
            <v>0.99999999999999989</v>
          </cell>
          <cell r="BI577">
            <v>1</v>
          </cell>
          <cell r="BJ577">
            <v>1</v>
          </cell>
          <cell r="BK577">
            <v>0.99999999999999989</v>
          </cell>
          <cell r="BL577">
            <v>1</v>
          </cell>
          <cell r="BM577">
            <v>0.99999999999999989</v>
          </cell>
          <cell r="BN577">
            <v>1</v>
          </cell>
          <cell r="BO577">
            <v>1</v>
          </cell>
          <cell r="BP577">
            <v>1</v>
          </cell>
          <cell r="BQ577">
            <v>1</v>
          </cell>
          <cell r="BR577">
            <v>1</v>
          </cell>
          <cell r="BS577">
            <v>1</v>
          </cell>
          <cell r="BT577">
            <v>1</v>
          </cell>
        </row>
        <row r="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row>
        <row r="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row>
        <row r="582">
          <cell r="I582">
            <v>528465361.88999999</v>
          </cell>
          <cell r="J582">
            <v>516292485.32999998</v>
          </cell>
          <cell r="K582">
            <v>505126968.97000003</v>
          </cell>
          <cell r="L582">
            <v>495538636.31999999</v>
          </cell>
          <cell r="M582">
            <v>522795440.13</v>
          </cell>
          <cell r="N582">
            <v>512847629.38999999</v>
          </cell>
          <cell r="O582">
            <v>501371362.32999998</v>
          </cell>
          <cell r="P582">
            <v>491697546.12</v>
          </cell>
          <cell r="Q582">
            <v>481386772.73000002</v>
          </cell>
          <cell r="R582">
            <v>470974307.00999999</v>
          </cell>
          <cell r="S582">
            <v>545533095.28999996</v>
          </cell>
          <cell r="T582">
            <v>530902211.5</v>
          </cell>
          <cell r="U582">
            <v>518062332.66000003</v>
          </cell>
          <cell r="V582">
            <v>508394639.93000001</v>
          </cell>
          <cell r="W582">
            <v>498233421.81</v>
          </cell>
          <cell r="X582">
            <v>486673384.72000003</v>
          </cell>
          <cell r="Y582">
            <v>476612183.5</v>
          </cell>
          <cell r="Z582">
            <v>468358312.73000002</v>
          </cell>
          <cell r="AA582">
            <v>461112383.75999999</v>
          </cell>
          <cell r="AB582">
            <v>438765957.27999997</v>
          </cell>
          <cell r="AC582">
            <v>430249699.93000001</v>
          </cell>
          <cell r="AD582">
            <v>420461085.86000001</v>
          </cell>
          <cell r="AE582">
            <v>412535796</v>
          </cell>
          <cell r="AF582">
            <v>402210688.19999999</v>
          </cell>
          <cell r="AG582">
            <v>391751467.04000002</v>
          </cell>
          <cell r="AH582">
            <v>381407719.64999998</v>
          </cell>
          <cell r="AI582">
            <v>370483056.00999999</v>
          </cell>
          <cell r="AJ582">
            <v>360696304.64999998</v>
          </cell>
          <cell r="AK582">
            <v>353274788.68000001</v>
          </cell>
          <cell r="AL582">
            <v>347844696.33999997</v>
          </cell>
          <cell r="AM582">
            <v>342124648.45999998</v>
          </cell>
          <cell r="AN582">
            <v>334827553.44999999</v>
          </cell>
          <cell r="AO582">
            <v>329680553.97000003</v>
          </cell>
          <cell r="AP582">
            <v>324246672.14999998</v>
          </cell>
          <cell r="AQ582">
            <v>291218655.99000055</v>
          </cell>
          <cell r="AR582">
            <v>287069841.59000069</v>
          </cell>
          <cell r="AS582">
            <v>274201812.67999971</v>
          </cell>
          <cell r="AT582">
            <v>267724934.19999978</v>
          </cell>
          <cell r="AU582">
            <v>263438633.46999967</v>
          </cell>
          <cell r="AV582">
            <v>258750767.00000003</v>
          </cell>
          <cell r="AW582">
            <v>252787896.45000014</v>
          </cell>
          <cell r="AX582">
            <v>247989337.56999996</v>
          </cell>
          <cell r="AY582">
            <v>244075668.00000012</v>
          </cell>
          <cell r="AZ582">
            <v>239618020.75999987</v>
          </cell>
          <cell r="BA582">
            <v>234215932.53000012</v>
          </cell>
          <cell r="BB582">
            <v>230217163.92000002</v>
          </cell>
          <cell r="BC582">
            <v>225475722.17000026</v>
          </cell>
          <cell r="BD582">
            <v>220906682.16000003</v>
          </cell>
          <cell r="BE582">
            <v>216206868.80000031</v>
          </cell>
          <cell r="BF582">
            <v>211059335.35000014</v>
          </cell>
          <cell r="BG582">
            <v>206405922.99000022</v>
          </cell>
          <cell r="BH582">
            <v>203025007.41999999</v>
          </cell>
          <cell r="BI582">
            <v>217318367.19999999</v>
          </cell>
          <cell r="BJ582">
            <v>194472588.4900001</v>
          </cell>
          <cell r="BK582">
            <v>190487051.69000009</v>
          </cell>
          <cell r="BL582">
            <v>187579259.12</v>
          </cell>
          <cell r="BM582">
            <v>184752290.06</v>
          </cell>
          <cell r="BN582">
            <v>182167973.66999999</v>
          </cell>
          <cell r="BO582">
            <v>177606023.78</v>
          </cell>
          <cell r="BP582">
            <v>174341162.18000001</v>
          </cell>
          <cell r="BQ582">
            <v>171293520.72999999</v>
          </cell>
          <cell r="BR582">
            <v>165801470.16999999</v>
          </cell>
          <cell r="BS582">
            <v>161856083.03999999</v>
          </cell>
          <cell r="BT582">
            <v>158383291.38999999</v>
          </cell>
        </row>
        <row r="583">
          <cell r="I583">
            <v>550687407.98000002</v>
          </cell>
          <cell r="J583">
            <v>539975436.11000001</v>
          </cell>
          <cell r="K583">
            <v>529500647.43000001</v>
          </cell>
          <cell r="L583">
            <v>518917605.04000002</v>
          </cell>
          <cell r="M583">
            <v>540030977.24000001</v>
          </cell>
          <cell r="N583">
            <v>530027792.64999998</v>
          </cell>
          <cell r="O583">
            <v>521016948.82999998</v>
          </cell>
          <cell r="P583">
            <v>512070610.51999998</v>
          </cell>
          <cell r="Q583">
            <v>500974043.62</v>
          </cell>
          <cell r="R583">
            <v>486727564.25</v>
          </cell>
          <cell r="S583">
            <v>569017475.89999998</v>
          </cell>
          <cell r="T583">
            <v>553659895.63999999</v>
          </cell>
          <cell r="U583">
            <v>540351920.51999998</v>
          </cell>
          <cell r="V583">
            <v>528041747.06999999</v>
          </cell>
          <cell r="W583">
            <v>514450775</v>
          </cell>
          <cell r="X583">
            <v>502724753.52999997</v>
          </cell>
          <cell r="Y583">
            <v>491230313.5</v>
          </cell>
          <cell r="Z583">
            <v>482230567.23000002</v>
          </cell>
          <cell r="AA583">
            <v>471306081.83999997</v>
          </cell>
          <cell r="AB583">
            <v>444206337.94999999</v>
          </cell>
          <cell r="AC583">
            <v>434639930.04000002</v>
          </cell>
          <cell r="AD583">
            <v>424964502.64999998</v>
          </cell>
          <cell r="AE583">
            <v>415953273</v>
          </cell>
          <cell r="AF583">
            <v>407286726.88</v>
          </cell>
          <cell r="AG583">
            <v>395617180.13999999</v>
          </cell>
          <cell r="AH583">
            <v>385828236.51999998</v>
          </cell>
          <cell r="AI583">
            <v>375973378.25</v>
          </cell>
          <cell r="AJ583">
            <v>368256095.31</v>
          </cell>
          <cell r="AK583">
            <v>360422585.13</v>
          </cell>
          <cell r="AL583">
            <v>351982694.44999999</v>
          </cell>
          <cell r="AM583">
            <v>347005963.25</v>
          </cell>
          <cell r="AN583">
            <v>339729873.95999998</v>
          </cell>
          <cell r="AO583">
            <v>333619131.63</v>
          </cell>
          <cell r="AP583">
            <v>327528118.60000002</v>
          </cell>
          <cell r="AQ583">
            <v>394021573.69000047</v>
          </cell>
          <cell r="AR583">
            <v>385779135.59000087</v>
          </cell>
          <cell r="AS583">
            <v>369572234.83999974</v>
          </cell>
          <cell r="AT583">
            <v>360907572.75999987</v>
          </cell>
          <cell r="AU583">
            <v>352550792.36999989</v>
          </cell>
          <cell r="AV583">
            <v>344647823.72999948</v>
          </cell>
          <cell r="AW583">
            <v>338190508.59000051</v>
          </cell>
          <cell r="AX583">
            <v>332285029.86000067</v>
          </cell>
          <cell r="AY583">
            <v>326776210.83000082</v>
          </cell>
          <cell r="AZ583">
            <v>321500131.6699996</v>
          </cell>
          <cell r="BA583">
            <v>314091259.23000067</v>
          </cell>
          <cell r="BB583">
            <v>308116727.02999955</v>
          </cell>
          <cell r="BC583">
            <v>302298446.7999987</v>
          </cell>
          <cell r="BD583">
            <v>296531319.76999968</v>
          </cell>
          <cell r="BE583">
            <v>290995109.46000016</v>
          </cell>
          <cell r="BF583">
            <v>286274070.13999969</v>
          </cell>
          <cell r="BG583">
            <v>279133677.8599999</v>
          </cell>
          <cell r="BH583">
            <v>275427590.83999997</v>
          </cell>
          <cell r="BI583">
            <v>218902277.31</v>
          </cell>
          <cell r="BJ583">
            <v>264427455.86000034</v>
          </cell>
          <cell r="BK583">
            <v>259825423.28999963</v>
          </cell>
          <cell r="BL583">
            <v>255271823.31</v>
          </cell>
          <cell r="BM583">
            <v>249627772.63</v>
          </cell>
          <cell r="BN583">
            <v>244961483.03</v>
          </cell>
          <cell r="BO583">
            <v>240036833.78999999</v>
          </cell>
          <cell r="BP583">
            <v>233521364.91</v>
          </cell>
          <cell r="BQ583">
            <v>227092000.66999999</v>
          </cell>
          <cell r="BR583">
            <v>220919797.78999999</v>
          </cell>
          <cell r="BS583">
            <v>214240668.81999999</v>
          </cell>
          <cell r="BT583">
            <v>208170522.59</v>
          </cell>
        </row>
        <row r="584">
          <cell r="I584">
            <v>3860840104.4899998</v>
          </cell>
          <cell r="J584">
            <v>3783292547.9200001</v>
          </cell>
          <cell r="K584">
            <v>3702155880.5900002</v>
          </cell>
          <cell r="L584">
            <v>3621837343.6599998</v>
          </cell>
          <cell r="M584">
            <v>3791513271.9000001</v>
          </cell>
          <cell r="N584">
            <v>3718402823.3499999</v>
          </cell>
          <cell r="O584">
            <v>3642201986.54</v>
          </cell>
          <cell r="P584">
            <v>3562213649.5900002</v>
          </cell>
          <cell r="Q584">
            <v>3477549047.5599999</v>
          </cell>
          <cell r="R584">
            <v>3387646470.4000001</v>
          </cell>
          <cell r="S584">
            <v>3818915569.1799998</v>
          </cell>
          <cell r="T584">
            <v>3716782740.79</v>
          </cell>
          <cell r="U584">
            <v>3614201432.9699998</v>
          </cell>
          <cell r="V584">
            <v>3521110097.9899998</v>
          </cell>
          <cell r="W584">
            <v>3437592894.7800002</v>
          </cell>
          <cell r="X584">
            <v>3355602416.5500002</v>
          </cell>
          <cell r="Y584">
            <v>3286766470.1399999</v>
          </cell>
          <cell r="Z584">
            <v>3209912474.5999999</v>
          </cell>
          <cell r="AA584">
            <v>3142832405.5700002</v>
          </cell>
          <cell r="AB584">
            <v>2963276953.1199999</v>
          </cell>
          <cell r="AC584">
            <v>2896320947.3000002</v>
          </cell>
          <cell r="AD584">
            <v>2826057130.6599998</v>
          </cell>
          <cell r="AE584">
            <v>2759525159</v>
          </cell>
          <cell r="AF584">
            <v>2684115146.3000002</v>
          </cell>
          <cell r="AG584">
            <v>2603109728.77</v>
          </cell>
          <cell r="AH584">
            <v>2532125479.4699998</v>
          </cell>
          <cell r="AI584">
            <v>2469594625.6199999</v>
          </cell>
          <cell r="AJ584">
            <v>2413813723.0300002</v>
          </cell>
          <cell r="AK584">
            <v>2366615488.7600002</v>
          </cell>
          <cell r="AL584">
            <v>2319235665.0799999</v>
          </cell>
          <cell r="AM584">
            <v>2280071791.2800002</v>
          </cell>
          <cell r="AN584">
            <v>2241409869.73</v>
          </cell>
          <cell r="AO584">
            <v>2199187805.6199999</v>
          </cell>
          <cell r="AP584">
            <v>2160837937.5900002</v>
          </cell>
          <cell r="AQ584">
            <v>1761136691.9600048</v>
          </cell>
          <cell r="AR584">
            <v>1726514955.289995</v>
          </cell>
          <cell r="AS584">
            <v>1647730577.6199973</v>
          </cell>
          <cell r="AT584">
            <v>1606373373.8100002</v>
          </cell>
          <cell r="AU584">
            <v>1569340857.3400047</v>
          </cell>
          <cell r="AV584">
            <v>1538344746.7800004</v>
          </cell>
          <cell r="AW584">
            <v>1506420458.8700042</v>
          </cell>
          <cell r="AX584">
            <v>1479147389.6599998</v>
          </cell>
          <cell r="AY584">
            <v>1457060856.5000007</v>
          </cell>
          <cell r="AZ584">
            <v>1427941662.3200057</v>
          </cell>
          <cell r="BA584">
            <v>1392565948.7499998</v>
          </cell>
          <cell r="BB584">
            <v>1367776666.760004</v>
          </cell>
          <cell r="BC584">
            <v>1339376200.1099975</v>
          </cell>
          <cell r="BD584">
            <v>1309289151.8300021</v>
          </cell>
          <cell r="BE584">
            <v>1283336611.189996</v>
          </cell>
          <cell r="BF584">
            <v>1254783982.0100019</v>
          </cell>
          <cell r="BG584">
            <v>1222657787.3999996</v>
          </cell>
          <cell r="BH584">
            <v>1201739765.5</v>
          </cell>
          <cell r="BI584">
            <v>1417141702.6199999</v>
          </cell>
          <cell r="BJ584">
            <v>1163641886.6600018</v>
          </cell>
          <cell r="BK584">
            <v>1144487113.8000028</v>
          </cell>
          <cell r="BL584">
            <v>1126429862.5799999</v>
          </cell>
          <cell r="BM584">
            <v>1103790461.96</v>
          </cell>
          <cell r="BN584">
            <v>1083517702.22</v>
          </cell>
          <cell r="BO584">
            <v>1061265111.8200001</v>
          </cell>
          <cell r="BP584">
            <v>1043606805.1</v>
          </cell>
          <cell r="BQ584">
            <v>1020752758.71</v>
          </cell>
          <cell r="BR584">
            <v>998079958.74000001</v>
          </cell>
          <cell r="BS584">
            <v>975087367.90999997</v>
          </cell>
          <cell r="BT584">
            <v>954101345.52999997</v>
          </cell>
        </row>
        <row r="585">
          <cell r="I585">
            <v>387971737.98000002</v>
          </cell>
          <cell r="J585">
            <v>380512936.98000002</v>
          </cell>
          <cell r="K585">
            <v>373358581.99000001</v>
          </cell>
          <cell r="L585">
            <v>363882063.08999997</v>
          </cell>
          <cell r="M585">
            <v>379042667.49000001</v>
          </cell>
          <cell r="N585">
            <v>372892388.98000002</v>
          </cell>
          <cell r="O585">
            <v>367568756.92000002</v>
          </cell>
          <cell r="P585">
            <v>360996806.19999999</v>
          </cell>
          <cell r="Q585">
            <v>353955431.55000001</v>
          </cell>
          <cell r="R585">
            <v>345928822.49000001</v>
          </cell>
          <cell r="S585">
            <v>392214175.61000001</v>
          </cell>
          <cell r="T585">
            <v>381906252.57999998</v>
          </cell>
          <cell r="U585">
            <v>372740718.64999998</v>
          </cell>
          <cell r="V585">
            <v>364095735.06</v>
          </cell>
          <cell r="W585">
            <v>357850258.25999999</v>
          </cell>
          <cell r="X585">
            <v>351583866.32999998</v>
          </cell>
          <cell r="Y585">
            <v>346171521.06999999</v>
          </cell>
          <cell r="Z585">
            <v>340473433.93000001</v>
          </cell>
          <cell r="AA585">
            <v>335729840.05000001</v>
          </cell>
          <cell r="AB585">
            <v>319465961.11000001</v>
          </cell>
          <cell r="AC585">
            <v>313050085.41000003</v>
          </cell>
          <cell r="AD585">
            <v>305912348.56</v>
          </cell>
          <cell r="AE585">
            <v>299997172</v>
          </cell>
          <cell r="AF585">
            <v>293090998.25999999</v>
          </cell>
          <cell r="AG585">
            <v>284664470.55000001</v>
          </cell>
          <cell r="AH585">
            <v>278682084</v>
          </cell>
          <cell r="AI585">
            <v>271123896.43000001</v>
          </cell>
          <cell r="AJ585">
            <v>264828978.63</v>
          </cell>
          <cell r="AK585">
            <v>258791161.13</v>
          </cell>
          <cell r="AL585">
            <v>254580464.41</v>
          </cell>
          <cell r="AM585">
            <v>250772296</v>
          </cell>
          <cell r="AN585">
            <v>246883428.94999999</v>
          </cell>
          <cell r="AO585">
            <v>242565651.71000001</v>
          </cell>
          <cell r="AP585">
            <v>238464934.44</v>
          </cell>
          <cell r="AQ585">
            <v>240798294.39499995</v>
          </cell>
          <cell r="AR585">
            <v>235978325.63999966</v>
          </cell>
          <cell r="AS585">
            <v>226082755.03999996</v>
          </cell>
          <cell r="AT585">
            <v>221760284.70999992</v>
          </cell>
          <cell r="AU585">
            <v>217266834.70000046</v>
          </cell>
          <cell r="AV585">
            <v>213454261.70999995</v>
          </cell>
          <cell r="AW585">
            <v>208396466.80999976</v>
          </cell>
          <cell r="AX585">
            <v>204876273.29000038</v>
          </cell>
          <cell r="AY585">
            <v>201777895.64999992</v>
          </cell>
          <cell r="AZ585">
            <v>197929278.82999995</v>
          </cell>
          <cell r="BA585">
            <v>193291954.79000011</v>
          </cell>
          <cell r="BB585">
            <v>188929003.16999999</v>
          </cell>
          <cell r="BC585">
            <v>185439713.47999993</v>
          </cell>
          <cell r="BD585">
            <v>180806235.47000006</v>
          </cell>
          <cell r="BE585">
            <v>177425719.2199997</v>
          </cell>
          <cell r="BF585">
            <v>173721620.50000021</v>
          </cell>
          <cell r="BG585">
            <v>169444406.81999904</v>
          </cell>
          <cell r="BH585">
            <v>167689787.68000001</v>
          </cell>
          <cell r="BI585">
            <v>160117253.77000001</v>
          </cell>
          <cell r="BJ585">
            <v>159694090.90000018</v>
          </cell>
          <cell r="BK585">
            <v>158000322.58999988</v>
          </cell>
          <cell r="BL585">
            <v>155007464.06999999</v>
          </cell>
          <cell r="BM585">
            <v>151942661.58000001</v>
          </cell>
          <cell r="BN585">
            <v>149337139.09999999</v>
          </cell>
          <cell r="BO585">
            <v>144943782.93000001</v>
          </cell>
          <cell r="BP585">
            <v>142132360.53</v>
          </cell>
          <cell r="BQ585">
            <v>139322635.72</v>
          </cell>
          <cell r="BR585">
            <v>135829478.38999999</v>
          </cell>
          <cell r="BS585">
            <v>133253799.8</v>
          </cell>
          <cell r="BT585">
            <v>130068614.03</v>
          </cell>
        </row>
        <row r="586">
          <cell r="I586">
            <v>1346195597.3599999</v>
          </cell>
          <cell r="J586">
            <v>1325319487.6400001</v>
          </cell>
          <cell r="K586">
            <v>1305619427.27</v>
          </cell>
          <cell r="L586">
            <v>1284242855.3299999</v>
          </cell>
          <cell r="M586">
            <v>1346804838.6199999</v>
          </cell>
          <cell r="N586">
            <v>1324817644.8399999</v>
          </cell>
          <cell r="O586">
            <v>1302557778.24</v>
          </cell>
          <cell r="P586">
            <v>1279295286.6600001</v>
          </cell>
          <cell r="Q586">
            <v>1255088348.6900001</v>
          </cell>
          <cell r="R586">
            <v>1231879402.6700001</v>
          </cell>
          <cell r="S586">
            <v>1363619040.3900001</v>
          </cell>
          <cell r="T586">
            <v>1333293064.28</v>
          </cell>
          <cell r="U586">
            <v>1306508615.49</v>
          </cell>
          <cell r="V586">
            <v>1280405378.9400001</v>
          </cell>
          <cell r="W586">
            <v>1259367337.8</v>
          </cell>
          <cell r="X586">
            <v>1238228180.3599999</v>
          </cell>
          <cell r="Y586">
            <v>1217160031.26</v>
          </cell>
          <cell r="Z586">
            <v>1197548045.23</v>
          </cell>
          <cell r="AA586">
            <v>1179176565.46</v>
          </cell>
          <cell r="AB586">
            <v>1109230993.0999999</v>
          </cell>
          <cell r="AC586">
            <v>1090301238.9300001</v>
          </cell>
          <cell r="AD586">
            <v>1073278802.03</v>
          </cell>
          <cell r="AE586">
            <v>1052022131</v>
          </cell>
          <cell r="AF586">
            <v>1031488062.0599999</v>
          </cell>
          <cell r="AG586">
            <v>1008484811.1799999</v>
          </cell>
          <cell r="AH586">
            <v>989705650.52999997</v>
          </cell>
          <cell r="AI586">
            <v>969895440.44000006</v>
          </cell>
          <cell r="AJ586">
            <v>952213424.67999995</v>
          </cell>
          <cell r="AK586">
            <v>936735129.41999996</v>
          </cell>
          <cell r="AL586">
            <v>922531957.69000006</v>
          </cell>
          <cell r="AM586">
            <v>911655052.35000002</v>
          </cell>
          <cell r="AN586">
            <v>899905352.86000001</v>
          </cell>
          <cell r="AO586">
            <v>883235953.52999997</v>
          </cell>
          <cell r="AP586">
            <v>868537293.36000001</v>
          </cell>
          <cell r="AQ586">
            <v>805162339.12000108</v>
          </cell>
          <cell r="AR586">
            <v>790089727.10999763</v>
          </cell>
          <cell r="AS586">
            <v>755066134.07999873</v>
          </cell>
          <cell r="AT586">
            <v>738724195.51999438</v>
          </cell>
          <cell r="AU586">
            <v>724846479.61999881</v>
          </cell>
          <cell r="AV586">
            <v>710423319.12</v>
          </cell>
          <cell r="AW586">
            <v>695980021.80999982</v>
          </cell>
          <cell r="AX586">
            <v>684351681.21000183</v>
          </cell>
          <cell r="AY586">
            <v>674788789.19999743</v>
          </cell>
          <cell r="AZ586">
            <v>661873902.86999893</v>
          </cell>
          <cell r="BA586">
            <v>648364768.09000075</v>
          </cell>
          <cell r="BB586">
            <v>637349441.23999882</v>
          </cell>
          <cell r="BC586">
            <v>626141089.40999973</v>
          </cell>
          <cell r="BD586">
            <v>609512897.54999983</v>
          </cell>
          <cell r="BE586">
            <v>599796475.27999914</v>
          </cell>
          <cell r="BF586">
            <v>588116917.07999825</v>
          </cell>
          <cell r="BG586">
            <v>575290959.89999998</v>
          </cell>
          <cell r="BH586">
            <v>567656529.73000002</v>
          </cell>
          <cell r="BI586">
            <v>590314508.87</v>
          </cell>
          <cell r="BJ586">
            <v>547885177.72999787</v>
          </cell>
          <cell r="BK586">
            <v>539718107.27999985</v>
          </cell>
          <cell r="BL586">
            <v>531426815.08999997</v>
          </cell>
          <cell r="BM586">
            <v>520619789.36000001</v>
          </cell>
          <cell r="BN586">
            <v>509615972.63</v>
          </cell>
          <cell r="BO586">
            <v>498758691.94</v>
          </cell>
          <cell r="BP586">
            <v>489089323.73000002</v>
          </cell>
          <cell r="BQ586">
            <v>477041276.31</v>
          </cell>
          <cell r="BR586">
            <v>466648058.56999999</v>
          </cell>
          <cell r="BS586">
            <v>456236418.06999999</v>
          </cell>
          <cell r="BT586">
            <v>447414998.25</v>
          </cell>
        </row>
        <row r="587">
          <cell r="I587">
            <v>700253911.19000006</v>
          </cell>
          <cell r="J587">
            <v>687117232.20000005</v>
          </cell>
          <cell r="K587">
            <v>672766060.98000002</v>
          </cell>
          <cell r="L587">
            <v>656992570.00999999</v>
          </cell>
          <cell r="M587">
            <v>741977000.70000005</v>
          </cell>
          <cell r="N587">
            <v>727399331.64999998</v>
          </cell>
          <cell r="O587">
            <v>713321477.13999999</v>
          </cell>
          <cell r="P587">
            <v>701065222.75</v>
          </cell>
          <cell r="Q587">
            <v>684710723.27999997</v>
          </cell>
          <cell r="R587">
            <v>661870505.20000005</v>
          </cell>
          <cell r="S587">
            <v>922511183.25</v>
          </cell>
          <cell r="T587">
            <v>896571471.60000002</v>
          </cell>
          <cell r="U587">
            <v>868748376.98000002</v>
          </cell>
          <cell r="V587">
            <v>842021243.63999999</v>
          </cell>
          <cell r="W587">
            <v>816185457.40999997</v>
          </cell>
          <cell r="X587">
            <v>790759575.57000005</v>
          </cell>
          <cell r="Y587">
            <v>766459588.87</v>
          </cell>
          <cell r="Z587">
            <v>742291477.67999995</v>
          </cell>
          <cell r="AA587">
            <v>720456430.20000005</v>
          </cell>
          <cell r="AB587">
            <v>684610887.20000005</v>
          </cell>
          <cell r="AC587">
            <v>661251826.59000003</v>
          </cell>
          <cell r="AD587">
            <v>639903619.12</v>
          </cell>
          <cell r="AE587">
            <v>622420447</v>
          </cell>
          <cell r="AF587">
            <v>604929120.39999998</v>
          </cell>
          <cell r="AG587">
            <v>586301544.77999997</v>
          </cell>
          <cell r="AH587">
            <v>567842296.78999996</v>
          </cell>
          <cell r="AI587">
            <v>551158913.76999998</v>
          </cell>
          <cell r="AJ587">
            <v>532849121.88999999</v>
          </cell>
          <cell r="AK587">
            <v>519340440.31999999</v>
          </cell>
          <cell r="AL587">
            <v>507453513.97000003</v>
          </cell>
          <cell r="AM587">
            <v>497182529.75999999</v>
          </cell>
          <cell r="AN587">
            <v>488479185.18000001</v>
          </cell>
          <cell r="AO587">
            <v>475401610.81999999</v>
          </cell>
          <cell r="AP587">
            <v>465372879.02999997</v>
          </cell>
          <cell r="AQ587">
            <v>454834980.8700012</v>
          </cell>
          <cell r="AR587">
            <v>445648312.05999953</v>
          </cell>
          <cell r="AS587">
            <v>425809246.8100003</v>
          </cell>
          <cell r="AT587">
            <v>415486622.05999905</v>
          </cell>
          <cell r="AU587">
            <v>406704335.22999853</v>
          </cell>
          <cell r="AV587">
            <v>397753009.01999986</v>
          </cell>
          <cell r="AW587">
            <v>388527797.58000034</v>
          </cell>
          <cell r="AX587">
            <v>381043240.31</v>
          </cell>
          <cell r="AY587">
            <v>373445275.17000031</v>
          </cell>
          <cell r="AZ587">
            <v>367069808.19000047</v>
          </cell>
          <cell r="BA587">
            <v>358435100.48999947</v>
          </cell>
          <cell r="BB587">
            <v>351400343.72999972</v>
          </cell>
          <cell r="BC587">
            <v>342800580.42999947</v>
          </cell>
          <cell r="BD587">
            <v>334455694.76000029</v>
          </cell>
          <cell r="BE587">
            <v>327283995.78999937</v>
          </cell>
          <cell r="BF587">
            <v>321079465.07999992</v>
          </cell>
          <cell r="BG587">
            <v>312286008.49999958</v>
          </cell>
          <cell r="BH587">
            <v>307496603.88</v>
          </cell>
          <cell r="BI587">
            <v>300937546.98000002</v>
          </cell>
          <cell r="BJ587">
            <v>293309458.18000036</v>
          </cell>
          <cell r="BK587">
            <v>287518278.98999995</v>
          </cell>
          <cell r="BL587">
            <v>280756999.16000003</v>
          </cell>
          <cell r="BM587">
            <v>274292916.74000001</v>
          </cell>
          <cell r="BN587">
            <v>267313585.78999999</v>
          </cell>
          <cell r="BO587">
            <v>260492809.08000001</v>
          </cell>
          <cell r="BP587">
            <v>254986936.03</v>
          </cell>
          <cell r="BQ587">
            <v>247264641.69</v>
          </cell>
          <cell r="BR587">
            <v>240271897.5</v>
          </cell>
          <cell r="BS587">
            <v>234553364.87</v>
          </cell>
          <cell r="BT587">
            <v>226859317.56</v>
          </cell>
        </row>
        <row r="588">
          <cell r="I588">
            <v>3643068284.96</v>
          </cell>
          <cell r="J588">
            <v>3572379022.2399998</v>
          </cell>
          <cell r="K588">
            <v>3498066079.7800002</v>
          </cell>
          <cell r="L588">
            <v>3427242465.3400002</v>
          </cell>
          <cell r="M588">
            <v>3621170426.1799998</v>
          </cell>
          <cell r="N588">
            <v>3552222430.73</v>
          </cell>
          <cell r="O588">
            <v>3488465127.73</v>
          </cell>
          <cell r="P588">
            <v>3419103271.3499999</v>
          </cell>
          <cell r="Q588">
            <v>3345167111.25</v>
          </cell>
          <cell r="R588">
            <v>3269405156.6399999</v>
          </cell>
          <cell r="S588">
            <v>3741978455.23</v>
          </cell>
          <cell r="T588">
            <v>3647894703.7399998</v>
          </cell>
          <cell r="U588">
            <v>3549250185.6199999</v>
          </cell>
          <cell r="V588">
            <v>3464452697.4699998</v>
          </cell>
          <cell r="W588">
            <v>3385335872.1500001</v>
          </cell>
          <cell r="X588">
            <v>3312624363.9200001</v>
          </cell>
          <cell r="Y588">
            <v>3241343668.9000001</v>
          </cell>
          <cell r="Z588">
            <v>3175338487.23</v>
          </cell>
          <cell r="AA588">
            <v>3114424305.1199999</v>
          </cell>
          <cell r="AB588">
            <v>2960909970.9499998</v>
          </cell>
          <cell r="AC588">
            <v>2897159490.0100002</v>
          </cell>
          <cell r="AD588">
            <v>2826300933.8600001</v>
          </cell>
          <cell r="AE588">
            <v>2759481653</v>
          </cell>
          <cell r="AF588">
            <v>2690204312.1599998</v>
          </cell>
          <cell r="AG588">
            <v>2606772075.3600001</v>
          </cell>
          <cell r="AH588">
            <v>2528101799.3499999</v>
          </cell>
          <cell r="AI588">
            <v>2468465312.7399998</v>
          </cell>
          <cell r="AJ588">
            <v>2408886922.2800002</v>
          </cell>
          <cell r="AK588">
            <v>2357854580.8299999</v>
          </cell>
          <cell r="AL588">
            <v>2309962500.3200002</v>
          </cell>
          <cell r="AM588">
            <v>2273696201.6500001</v>
          </cell>
          <cell r="AN588">
            <v>2236718577.7199998</v>
          </cell>
          <cell r="AO588">
            <v>2193746939.2199998</v>
          </cell>
          <cell r="AP588">
            <v>2155841821.2800002</v>
          </cell>
          <cell r="AQ588">
            <v>2489918531.6149974</v>
          </cell>
          <cell r="AR588">
            <v>2438693960.2900219</v>
          </cell>
          <cell r="AS588">
            <v>2333643977.5400128</v>
          </cell>
          <cell r="AT588">
            <v>2270660035.4099994</v>
          </cell>
          <cell r="AU588">
            <v>2221021598.070004</v>
          </cell>
          <cell r="AV588">
            <v>2167056645.9699931</v>
          </cell>
          <cell r="AW588">
            <v>2124602988.2399933</v>
          </cell>
          <cell r="AX588">
            <v>2085661123.0999942</v>
          </cell>
          <cell r="AY588">
            <v>2050074142.7999988</v>
          </cell>
          <cell r="AZ588">
            <v>2008842156.2900031</v>
          </cell>
          <cell r="BA588">
            <v>1962548162.8500059</v>
          </cell>
          <cell r="BB588">
            <v>1925211804.2300031</v>
          </cell>
          <cell r="BC588">
            <v>1890214096.4400001</v>
          </cell>
          <cell r="BD588">
            <v>1852289072.4499998</v>
          </cell>
          <cell r="BE588">
            <v>1816231040.4700048</v>
          </cell>
          <cell r="BF588">
            <v>1782518480.2000117</v>
          </cell>
          <cell r="BG588">
            <v>1735419307.6400077</v>
          </cell>
          <cell r="BH588">
            <v>1711543670.0899999</v>
          </cell>
          <cell r="BI588">
            <v>1433249925.3199999</v>
          </cell>
          <cell r="BJ588">
            <v>1649078594.0400023</v>
          </cell>
          <cell r="BK588">
            <v>1625555189.1999953</v>
          </cell>
          <cell r="BL588">
            <v>1599140360.1800001</v>
          </cell>
          <cell r="BM588">
            <v>1568610251.01</v>
          </cell>
          <cell r="BN588">
            <v>1536724499.22</v>
          </cell>
          <cell r="BO588">
            <v>1502237910.8800001</v>
          </cell>
          <cell r="BP588">
            <v>1464747285.8900001</v>
          </cell>
          <cell r="BQ588">
            <v>1427053742.22</v>
          </cell>
          <cell r="BR588">
            <v>1390891558.8399999</v>
          </cell>
          <cell r="BS588">
            <v>1360016581.9400001</v>
          </cell>
          <cell r="BT588">
            <v>1330278669.75</v>
          </cell>
        </row>
        <row r="589">
          <cell r="I589">
            <v>1201303634.03</v>
          </cell>
          <cell r="J589">
            <v>1178145903.5699999</v>
          </cell>
          <cell r="K589">
            <v>1158785203.6300001</v>
          </cell>
          <cell r="L589">
            <v>1139992221.0699999</v>
          </cell>
          <cell r="M589">
            <v>1209662300.3800001</v>
          </cell>
          <cell r="N589">
            <v>1188979939.9200001</v>
          </cell>
          <cell r="O589">
            <v>1166873557.21</v>
          </cell>
          <cell r="P589">
            <v>1148249476.1700001</v>
          </cell>
          <cell r="Q589">
            <v>1121981408.8299999</v>
          </cell>
          <cell r="R589">
            <v>1098296486.46</v>
          </cell>
          <cell r="S589">
            <v>1266718384.71</v>
          </cell>
          <cell r="T589">
            <v>1231981351.01</v>
          </cell>
          <cell r="U589">
            <v>1201178119.6500001</v>
          </cell>
          <cell r="V589">
            <v>1171084690.9400001</v>
          </cell>
          <cell r="W589">
            <v>1145128786</v>
          </cell>
          <cell r="X589">
            <v>1119121366.27</v>
          </cell>
          <cell r="Y589">
            <v>1100285517.48</v>
          </cell>
          <cell r="Z589">
            <v>1077188519.48</v>
          </cell>
          <cell r="AA589">
            <v>1057480194.22</v>
          </cell>
          <cell r="AB589">
            <v>1007384308.59</v>
          </cell>
          <cell r="AC589">
            <v>983768016.13999999</v>
          </cell>
          <cell r="AD589">
            <v>959537917.99000001</v>
          </cell>
          <cell r="AE589">
            <v>941966808</v>
          </cell>
          <cell r="AF589">
            <v>919263841.47000003</v>
          </cell>
          <cell r="AG589">
            <v>894087619.54999995</v>
          </cell>
          <cell r="AH589">
            <v>867654721.55999994</v>
          </cell>
          <cell r="AI589">
            <v>848696627.97000003</v>
          </cell>
          <cell r="AJ589">
            <v>828013380.41999996</v>
          </cell>
          <cell r="AK589">
            <v>811915640.38</v>
          </cell>
          <cell r="AL589">
            <v>797396126.70000005</v>
          </cell>
          <cell r="AM589">
            <v>784271963.13</v>
          </cell>
          <cell r="AN589">
            <v>769421324.33000004</v>
          </cell>
          <cell r="AO589">
            <v>757516434.76999998</v>
          </cell>
          <cell r="AP589">
            <v>745744104.70000005</v>
          </cell>
          <cell r="AQ589">
            <v>706168672.41999805</v>
          </cell>
          <cell r="AR589">
            <v>692913504.28000188</v>
          </cell>
          <cell r="AS589">
            <v>665245095.56999743</v>
          </cell>
          <cell r="AT589">
            <v>649491606.73999858</v>
          </cell>
          <cell r="AU589">
            <v>636974295.1400007</v>
          </cell>
          <cell r="AV589">
            <v>623159751.09999955</v>
          </cell>
          <cell r="AW589">
            <v>610749372.93999982</v>
          </cell>
          <cell r="AX589">
            <v>601851881.40000117</v>
          </cell>
          <cell r="AY589">
            <v>594421322.98000002</v>
          </cell>
          <cell r="AZ589">
            <v>583255224.35000014</v>
          </cell>
          <cell r="BA589">
            <v>570582616.89000022</v>
          </cell>
          <cell r="BB589">
            <v>558818823.07999802</v>
          </cell>
          <cell r="BC589">
            <v>547378969.08999825</v>
          </cell>
          <cell r="BD589">
            <v>542888783.99000061</v>
          </cell>
          <cell r="BE589">
            <v>530739662.99000019</v>
          </cell>
          <cell r="BF589">
            <v>520158066.60000044</v>
          </cell>
          <cell r="BG589">
            <v>508049268.78999996</v>
          </cell>
          <cell r="BH589">
            <v>498582263.72000003</v>
          </cell>
          <cell r="BI589">
            <v>505470382.44</v>
          </cell>
          <cell r="BJ589">
            <v>477078042.79999965</v>
          </cell>
          <cell r="BK589">
            <v>469328690.29000026</v>
          </cell>
          <cell r="BL589">
            <v>459432527.45999998</v>
          </cell>
          <cell r="BM589">
            <v>451583366.92000002</v>
          </cell>
          <cell r="BN589">
            <v>443820283.86000001</v>
          </cell>
          <cell r="BO589">
            <v>436379982.44999999</v>
          </cell>
          <cell r="BP589">
            <v>428298253.63999999</v>
          </cell>
          <cell r="BQ589">
            <v>418579519.66000003</v>
          </cell>
          <cell r="BR589">
            <v>407194320.98000002</v>
          </cell>
          <cell r="BS589">
            <v>396147672.37</v>
          </cell>
          <cell r="BT589">
            <v>385005722.93000001</v>
          </cell>
        </row>
        <row r="590">
          <cell r="I590">
            <v>483762868.25999999</v>
          </cell>
          <cell r="J590">
            <v>476845618.89999998</v>
          </cell>
          <cell r="K590">
            <v>467890939.55000001</v>
          </cell>
          <cell r="L590">
            <v>459413568.81999999</v>
          </cell>
          <cell r="M590">
            <v>483562704.56</v>
          </cell>
          <cell r="N590">
            <v>475044213.00999999</v>
          </cell>
          <cell r="O590">
            <v>469127677.27999997</v>
          </cell>
          <cell r="P590">
            <v>462253722.93000001</v>
          </cell>
          <cell r="Q590">
            <v>452819100.06999999</v>
          </cell>
          <cell r="R590">
            <v>443935810.41000003</v>
          </cell>
          <cell r="S590">
            <v>492155061.33999997</v>
          </cell>
          <cell r="T590">
            <v>483082921.60000002</v>
          </cell>
          <cell r="U590">
            <v>473548060.68000001</v>
          </cell>
          <cell r="V590">
            <v>464361697.13</v>
          </cell>
          <cell r="W590">
            <v>455667187.85000002</v>
          </cell>
          <cell r="X590">
            <v>446792018.41000003</v>
          </cell>
          <cell r="Y590">
            <v>437015222.45999998</v>
          </cell>
          <cell r="Z590">
            <v>429764342.44</v>
          </cell>
          <cell r="AA590">
            <v>424074487.85000002</v>
          </cell>
          <cell r="AB590">
            <v>398038525.37</v>
          </cell>
          <cell r="AC590">
            <v>391623526.18000001</v>
          </cell>
          <cell r="AD590">
            <v>384232021.87</v>
          </cell>
          <cell r="AE590">
            <v>378023036</v>
          </cell>
          <cell r="AF590">
            <v>370315054.67000002</v>
          </cell>
          <cell r="AG590">
            <v>361815339.08999997</v>
          </cell>
          <cell r="AH590">
            <v>354685593.66000003</v>
          </cell>
          <cell r="AI590">
            <v>349744487.04000002</v>
          </cell>
          <cell r="AJ590">
            <v>343177546.24000001</v>
          </cell>
          <cell r="AK590">
            <v>337160881.04000002</v>
          </cell>
          <cell r="AL590">
            <v>332168020.56999999</v>
          </cell>
          <cell r="AM590">
            <v>328353038.58999997</v>
          </cell>
          <cell r="AN590">
            <v>324557916.75</v>
          </cell>
          <cell r="AO590">
            <v>318211874.08999997</v>
          </cell>
          <cell r="AP590">
            <v>313827718.22000003</v>
          </cell>
          <cell r="AQ590">
            <v>412712906.87000096</v>
          </cell>
          <cell r="AR590">
            <v>405820926.46999949</v>
          </cell>
          <cell r="AS590">
            <v>388997327.1900003</v>
          </cell>
          <cell r="AT590">
            <v>381436865.95000046</v>
          </cell>
          <cell r="AU590">
            <v>373946907.50000042</v>
          </cell>
          <cell r="AV590">
            <v>367166192.72000057</v>
          </cell>
          <cell r="AW590">
            <v>360353209.35000098</v>
          </cell>
          <cell r="AX590">
            <v>353687532.46000004</v>
          </cell>
          <cell r="AY590">
            <v>348529426.26999986</v>
          </cell>
          <cell r="AZ590">
            <v>340646479.61000079</v>
          </cell>
          <cell r="BA590">
            <v>332953669.29000056</v>
          </cell>
          <cell r="BB590">
            <v>326679801.42000008</v>
          </cell>
          <cell r="BC590">
            <v>263124395.51000011</v>
          </cell>
          <cell r="BD590">
            <v>312560566.37999964</v>
          </cell>
          <cell r="BE590">
            <v>306681391.26999992</v>
          </cell>
          <cell r="BF590">
            <v>300650189.37999898</v>
          </cell>
          <cell r="BG590">
            <v>293210997.99000061</v>
          </cell>
          <cell r="BH590">
            <v>288644858.35000002</v>
          </cell>
          <cell r="BI590">
            <v>294465898.57999998</v>
          </cell>
          <cell r="BJ590">
            <v>278856489.42000067</v>
          </cell>
          <cell r="BK590">
            <v>274084228.9399997</v>
          </cell>
          <cell r="BL590">
            <v>268294282.77000001</v>
          </cell>
          <cell r="BM590">
            <v>262289432.13</v>
          </cell>
          <cell r="BN590">
            <v>257111603.27000001</v>
          </cell>
          <cell r="BO590">
            <v>251154696.59</v>
          </cell>
          <cell r="BP590">
            <v>246091879.31999999</v>
          </cell>
          <cell r="BQ590">
            <v>240068028.13</v>
          </cell>
          <cell r="BR590">
            <v>234876773.28999999</v>
          </cell>
          <cell r="BS590">
            <v>230044703.87</v>
          </cell>
          <cell r="BT590">
            <v>225667546.55000001</v>
          </cell>
        </row>
        <row r="591">
          <cell r="I591">
            <v>773543965.54999995</v>
          </cell>
          <cell r="J591">
            <v>759537259.20000005</v>
          </cell>
          <cell r="K591">
            <v>746475111.66999996</v>
          </cell>
          <cell r="L591">
            <v>731164814.38</v>
          </cell>
          <cell r="M591">
            <v>760814427.69000006</v>
          </cell>
          <cell r="N591">
            <v>744653865.13</v>
          </cell>
          <cell r="O591">
            <v>732839450.75</v>
          </cell>
          <cell r="P591">
            <v>720138016.01999998</v>
          </cell>
          <cell r="Q591">
            <v>703886095.13</v>
          </cell>
          <cell r="R591">
            <v>687455873.69000006</v>
          </cell>
          <cell r="S591">
            <v>782172466.57000005</v>
          </cell>
          <cell r="T591">
            <v>763540231.79999995</v>
          </cell>
          <cell r="U591">
            <v>742090359.19000006</v>
          </cell>
          <cell r="V591">
            <v>725165661.27999997</v>
          </cell>
          <cell r="W591">
            <v>708662433.25</v>
          </cell>
          <cell r="X591">
            <v>695181705.96000004</v>
          </cell>
          <cell r="Y591">
            <v>681365646.90999997</v>
          </cell>
          <cell r="Z591">
            <v>669436508.5</v>
          </cell>
          <cell r="AA591">
            <v>658558619.50999999</v>
          </cell>
          <cell r="AB591">
            <v>620370478.82000005</v>
          </cell>
          <cell r="AC591">
            <v>609754726.15999997</v>
          </cell>
          <cell r="AD591">
            <v>597275897.84000003</v>
          </cell>
          <cell r="AE591">
            <v>583706943</v>
          </cell>
          <cell r="AF591">
            <v>570378290.82000005</v>
          </cell>
          <cell r="AG591">
            <v>555084374.92999995</v>
          </cell>
          <cell r="AH591">
            <v>540033827.17999995</v>
          </cell>
          <cell r="AI591">
            <v>528320343.98000002</v>
          </cell>
          <cell r="AJ591">
            <v>516885430.16000003</v>
          </cell>
          <cell r="AK591">
            <v>505789452.95999998</v>
          </cell>
          <cell r="AL591">
            <v>498341928.25</v>
          </cell>
          <cell r="AM591">
            <v>491203005.04000002</v>
          </cell>
          <cell r="AN591">
            <v>483206296.75</v>
          </cell>
          <cell r="AO591">
            <v>474607836.61000001</v>
          </cell>
          <cell r="AP591">
            <v>467676574.36000001</v>
          </cell>
          <cell r="AQ591">
            <v>338104392.2799992</v>
          </cell>
          <cell r="AR591">
            <v>333423580.73000008</v>
          </cell>
          <cell r="AS591">
            <v>316905079.74000067</v>
          </cell>
          <cell r="AT591">
            <v>310878650.79999971</v>
          </cell>
          <cell r="AU591">
            <v>304937201.0400002</v>
          </cell>
          <cell r="AV591">
            <v>298872419.18000054</v>
          </cell>
          <cell r="AW591">
            <v>293564520.12000006</v>
          </cell>
          <cell r="AX591">
            <v>288313170.77000022</v>
          </cell>
          <cell r="AY591">
            <v>282446890.24999988</v>
          </cell>
          <cell r="AZ591">
            <v>277360690.65000021</v>
          </cell>
          <cell r="BA591">
            <v>272063999.27000046</v>
          </cell>
          <cell r="BB591">
            <v>268470936.27999997</v>
          </cell>
          <cell r="BC591">
            <v>346215453.12000018</v>
          </cell>
          <cell r="BD591">
            <v>256767091.46000034</v>
          </cell>
          <cell r="BE591">
            <v>252456290.75000012</v>
          </cell>
          <cell r="BF591">
            <v>247692593.03000033</v>
          </cell>
          <cell r="BG591">
            <v>240662162.38000008</v>
          </cell>
          <cell r="BH591">
            <v>238057307.53</v>
          </cell>
          <cell r="BI591">
            <v>212741584.28999999</v>
          </cell>
          <cell r="BJ591">
            <v>228799232.46999988</v>
          </cell>
          <cell r="BK591">
            <v>225405463.47999996</v>
          </cell>
          <cell r="BL591">
            <v>220748875.08000001</v>
          </cell>
          <cell r="BM591">
            <v>216576116.5</v>
          </cell>
          <cell r="BN591">
            <v>212642294.03</v>
          </cell>
          <cell r="BO591">
            <v>208972712.08000001</v>
          </cell>
          <cell r="BP591">
            <v>204424976.87</v>
          </cell>
          <cell r="BQ591">
            <v>199602651.86000001</v>
          </cell>
          <cell r="BR591">
            <v>193185181.33000001</v>
          </cell>
          <cell r="BS591">
            <v>189457806.83000001</v>
          </cell>
          <cell r="BT591">
            <v>185447205.59</v>
          </cell>
        </row>
        <row r="592">
          <cell r="I592">
            <v>720611275.11000001</v>
          </cell>
          <cell r="J592">
            <v>707723869.62</v>
          </cell>
          <cell r="K592">
            <v>693322680.58000004</v>
          </cell>
          <cell r="L592">
            <v>680231360.62</v>
          </cell>
          <cell r="M592">
            <v>712110900.78999996</v>
          </cell>
          <cell r="N592">
            <v>700103006.44000006</v>
          </cell>
          <cell r="O592">
            <v>686897540.16999996</v>
          </cell>
          <cell r="P592">
            <v>672435336.28999996</v>
          </cell>
          <cell r="Q592">
            <v>659090030.94000006</v>
          </cell>
          <cell r="R592">
            <v>642784494.88999999</v>
          </cell>
          <cell r="S592">
            <v>730653481.32000005</v>
          </cell>
          <cell r="T592">
            <v>713382101.38999999</v>
          </cell>
          <cell r="U592">
            <v>695197504.89999998</v>
          </cell>
          <cell r="V592">
            <v>678323543.70000005</v>
          </cell>
          <cell r="W592">
            <v>662386922.76999998</v>
          </cell>
          <cell r="X592">
            <v>649819398.21000004</v>
          </cell>
          <cell r="Y592">
            <v>637035878.23000002</v>
          </cell>
          <cell r="Z592">
            <v>625109413.89999998</v>
          </cell>
          <cell r="AA592">
            <v>614174737.19000006</v>
          </cell>
          <cell r="AB592">
            <v>582726275.88</v>
          </cell>
          <cell r="AC592">
            <v>570975841.46000004</v>
          </cell>
          <cell r="AD592">
            <v>559328768.23000002</v>
          </cell>
          <cell r="AE592">
            <v>547925080</v>
          </cell>
          <cell r="AF592">
            <v>533918022.88999999</v>
          </cell>
          <cell r="AG592">
            <v>518655167.16000003</v>
          </cell>
          <cell r="AH592">
            <v>507126850.25</v>
          </cell>
          <cell r="AI592">
            <v>494138756.50999999</v>
          </cell>
          <cell r="AJ592">
            <v>482910814.95999998</v>
          </cell>
          <cell r="AK592">
            <v>473911282.88999999</v>
          </cell>
          <cell r="AL592">
            <v>466218928.58999997</v>
          </cell>
          <cell r="AM592">
            <v>458578186.06999999</v>
          </cell>
          <cell r="AN592">
            <v>451077226.72000003</v>
          </cell>
          <cell r="AO592">
            <v>443220278.93000001</v>
          </cell>
          <cell r="AP592">
            <v>435604815.85000002</v>
          </cell>
          <cell r="AQ592">
            <v>454156984.61000103</v>
          </cell>
          <cell r="AR592">
            <v>446666537.10999995</v>
          </cell>
          <cell r="AS592">
            <v>427169833.17999971</v>
          </cell>
          <cell r="AT592">
            <v>417969176.79999876</v>
          </cell>
          <cell r="AU592">
            <v>409350675.95999879</v>
          </cell>
          <cell r="AV592">
            <v>401693796.24000037</v>
          </cell>
          <cell r="AW592">
            <v>393169754.05999982</v>
          </cell>
          <cell r="AX592">
            <v>386087058.35999984</v>
          </cell>
          <cell r="AY592">
            <v>378569666.8999995</v>
          </cell>
          <cell r="AZ592">
            <v>371335151.48000044</v>
          </cell>
          <cell r="BA592">
            <v>360417878.30999959</v>
          </cell>
          <cell r="BB592">
            <v>352842645.20999986</v>
          </cell>
          <cell r="BC592">
            <v>320349256.58000004</v>
          </cell>
          <cell r="BD592">
            <v>340228875.52999967</v>
          </cell>
          <cell r="BE592">
            <v>332733238.75999874</v>
          </cell>
          <cell r="BF592">
            <v>327394649.33000022</v>
          </cell>
          <cell r="BG592">
            <v>319124863.99000007</v>
          </cell>
          <cell r="BH592">
            <v>313809602.69</v>
          </cell>
          <cell r="BI592">
            <v>312748110.00999999</v>
          </cell>
          <cell r="BJ592">
            <v>302940316.47999942</v>
          </cell>
          <cell r="BK592">
            <v>297270615.10000008</v>
          </cell>
          <cell r="BL592">
            <v>290975079.58999997</v>
          </cell>
          <cell r="BM592">
            <v>284562894.92000002</v>
          </cell>
          <cell r="BN592">
            <v>279216164.44999999</v>
          </cell>
          <cell r="BO592">
            <v>273138777.54000002</v>
          </cell>
          <cell r="BP592">
            <v>265849092.03999999</v>
          </cell>
          <cell r="BQ592">
            <v>261135400.36000001</v>
          </cell>
          <cell r="BR592">
            <v>254371982.66</v>
          </cell>
          <cell r="BS592">
            <v>246857367.19</v>
          </cell>
          <cell r="BT592">
            <v>239821743.06999999</v>
          </cell>
        </row>
        <row r="593">
          <cell r="I593">
            <v>69163.490000000005</v>
          </cell>
          <cell r="J593">
            <v>68944.47</v>
          </cell>
          <cell r="K593">
            <v>20726.330000000002</v>
          </cell>
          <cell r="L593">
            <v>20508.37</v>
          </cell>
          <cell r="M593">
            <v>20286.66</v>
          </cell>
          <cell r="N593">
            <v>20066.37</v>
          </cell>
          <cell r="O593">
            <v>19837.8</v>
          </cell>
          <cell r="P593">
            <v>19701.22</v>
          </cell>
          <cell r="Q593">
            <v>19372.84</v>
          </cell>
          <cell r="R593">
            <v>19141.66</v>
          </cell>
          <cell r="S593">
            <v>18913.07</v>
          </cell>
          <cell r="T593">
            <v>18681.89</v>
          </cell>
          <cell r="U593">
            <v>18453.32</v>
          </cell>
          <cell r="V593">
            <v>18224.75</v>
          </cell>
          <cell r="W593">
            <v>18093.37</v>
          </cell>
          <cell r="X593">
            <v>17764.97</v>
          </cell>
          <cell r="Y593">
            <v>17533.79</v>
          </cell>
          <cell r="Z593">
            <v>17305.22</v>
          </cell>
          <cell r="AA593">
            <v>17065.53</v>
          </cell>
          <cell r="AB593">
            <v>16918.78</v>
          </cell>
          <cell r="AC593">
            <v>16579.16</v>
          </cell>
          <cell r="AD593">
            <v>16337.09</v>
          </cell>
          <cell r="AE593">
            <v>16097</v>
          </cell>
          <cell r="AF593">
            <v>15855.22</v>
          </cell>
          <cell r="AG593">
            <v>15615.41</v>
          </cell>
          <cell r="AH593">
            <v>15375.59</v>
          </cell>
          <cell r="AI593">
            <v>15133.53</v>
          </cell>
          <cell r="AJ593">
            <v>14893.72</v>
          </cell>
          <cell r="AK593">
            <v>14651.66</v>
          </cell>
          <cell r="AL593">
            <v>14411.84</v>
          </cell>
          <cell r="AM593">
            <v>14160.39</v>
          </cell>
          <cell r="AN593">
            <v>14002.99</v>
          </cell>
          <cell r="AO593">
            <v>13651.61</v>
          </cell>
          <cell r="AP593">
            <v>13398.16</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row>
        <row r="594">
          <cell r="I594">
            <v>14196773312.289999</v>
          </cell>
          <cell r="J594">
            <v>13927210744.18</v>
          </cell>
          <cell r="K594">
            <v>13653088308.769999</v>
          </cell>
          <cell r="L594">
            <v>13379476012.050001</v>
          </cell>
          <cell r="M594">
            <v>14109505242.34</v>
          </cell>
          <cell r="N594">
            <v>13847411132.459999</v>
          </cell>
          <cell r="O594">
            <v>13592261500.939999</v>
          </cell>
          <cell r="P594">
            <v>13329538645.820002</v>
          </cell>
          <cell r="Q594">
            <v>13036627486.49</v>
          </cell>
          <cell r="R594">
            <v>12726924035.769999</v>
          </cell>
          <cell r="S594">
            <v>14625507301.860001</v>
          </cell>
          <cell r="T594">
            <v>14253015627.82</v>
          </cell>
          <cell r="U594">
            <v>13881896080.629999</v>
          </cell>
          <cell r="V594">
            <v>13547475357.900002</v>
          </cell>
          <cell r="W594">
            <v>13240879440.450003</v>
          </cell>
          <cell r="X594">
            <v>12949128794.799997</v>
          </cell>
          <cell r="Y594">
            <v>12681463576.109999</v>
          </cell>
          <cell r="Z594">
            <v>12417668888.169998</v>
          </cell>
          <cell r="AA594">
            <v>12179343116.300001</v>
          </cell>
          <cell r="AB594">
            <v>11529003568.15</v>
          </cell>
          <cell r="AC594">
            <v>11279111907.310001</v>
          </cell>
          <cell r="AD594">
            <v>11017269365.76</v>
          </cell>
          <cell r="AE594">
            <v>10773573595</v>
          </cell>
          <cell r="AF594">
            <v>10507216119.329998</v>
          </cell>
          <cell r="AG594">
            <v>10206359393.959999</v>
          </cell>
          <cell r="AH594">
            <v>9933209634.5499992</v>
          </cell>
          <cell r="AI594">
            <v>9697609972.2900009</v>
          </cell>
          <cell r="AJ594">
            <v>9472546635.9699993</v>
          </cell>
          <cell r="AK594">
            <v>9281826083.1999989</v>
          </cell>
          <cell r="AL594">
            <v>9107730908.2099991</v>
          </cell>
          <cell r="AM594">
            <v>8964928835.9699993</v>
          </cell>
          <cell r="AN594">
            <v>8816230609.3899994</v>
          </cell>
          <cell r="AO594">
            <v>8651007722.5100002</v>
          </cell>
          <cell r="AP594">
            <v>8503696267.7400007</v>
          </cell>
          <cell r="AQ594">
            <v>8348234023.8200045</v>
          </cell>
          <cell r="AR594">
            <v>8188598806.1600161</v>
          </cell>
          <cell r="AS594">
            <v>7830424074.2900066</v>
          </cell>
          <cell r="AT594">
            <v>7641413318.7599907</v>
          </cell>
          <cell r="AU594">
            <v>7480378610.4400053</v>
          </cell>
          <cell r="AV594">
            <v>7321322732.569993</v>
          </cell>
          <cell r="AW594">
            <v>7172742994.8199987</v>
          </cell>
          <cell r="AX594">
            <v>7045293717.9899988</v>
          </cell>
          <cell r="AY594">
            <v>6931966144.5499964</v>
          </cell>
          <cell r="AZ594">
            <v>6797372507.02001</v>
          </cell>
          <cell r="BA594">
            <v>6639531290.4900084</v>
          </cell>
          <cell r="BB594">
            <v>6515813356.0700035</v>
          </cell>
          <cell r="BC594">
            <v>6388813923.1399946</v>
          </cell>
          <cell r="BD594">
            <v>6256236371.3500023</v>
          </cell>
          <cell r="BE594">
            <v>6133886403.9799976</v>
          </cell>
          <cell r="BF594">
            <v>6013449368.7000122</v>
          </cell>
          <cell r="BG594">
            <v>5861685364.2600002</v>
          </cell>
          <cell r="BH594">
            <v>5773672987.4300003</v>
          </cell>
          <cell r="BI594">
            <v>5663407557.3900003</v>
          </cell>
          <cell r="BJ594">
            <v>5560183333.0299997</v>
          </cell>
          <cell r="BK594">
            <v>5471680484.6499996</v>
          </cell>
          <cell r="BL594">
            <v>5375063348.4099998</v>
          </cell>
          <cell r="BM594">
            <v>5268647953.8100004</v>
          </cell>
          <cell r="BN594">
            <v>5166428701.2700005</v>
          </cell>
          <cell r="BO594">
            <v>5054987332.8800001</v>
          </cell>
          <cell r="BP594">
            <v>4947089440.2399998</v>
          </cell>
          <cell r="BQ594">
            <v>4829206176.0600004</v>
          </cell>
          <cell r="BR594">
            <v>4708070478.2600002</v>
          </cell>
          <cell r="BS594">
            <v>4597751834.71</v>
          </cell>
          <cell r="BT594">
            <v>4491218977.2399998</v>
          </cell>
        </row>
        <row r="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t="str">
            <v>OK</v>
          </cell>
          <cell r="BG595" t="str">
            <v>OK</v>
          </cell>
          <cell r="BH595" t="str">
            <v>OK</v>
          </cell>
          <cell r="BI595" t="str">
            <v>OK</v>
          </cell>
          <cell r="BJ595" t="str">
            <v>OK</v>
          </cell>
          <cell r="BK595" t="str">
            <v>OK</v>
          </cell>
          <cell r="BL595" t="str">
            <v>OK</v>
          </cell>
          <cell r="BM595" t="str">
            <v>OK</v>
          </cell>
          <cell r="BN595" t="str">
            <v>OK</v>
          </cell>
          <cell r="BO595" t="str">
            <v>OK</v>
          </cell>
          <cell r="BP595" t="str">
            <v>OK</v>
          </cell>
          <cell r="BQ595" t="str">
            <v>OK</v>
          </cell>
          <cell r="BR595" t="str">
            <v>OK</v>
          </cell>
          <cell r="BS595" t="str">
            <v>OK</v>
          </cell>
          <cell r="BT595" t="str">
            <v>OK</v>
          </cell>
        </row>
        <row r="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row>
        <row r="599">
          <cell r="I599">
            <v>3.7224329096845761E-2</v>
          </cell>
          <cell r="J599">
            <v>3.7070774242843413E-2</v>
          </cell>
          <cell r="K599">
            <v>3.6997268130576293E-2</v>
          </cell>
          <cell r="L599">
            <v>3.7037222972985E-2</v>
          </cell>
          <cell r="M599">
            <v>3.7052712419794007E-2</v>
          </cell>
          <cell r="N599">
            <v>3.7035632471966069E-2</v>
          </cell>
          <cell r="O599">
            <v>3.6886530052068725E-2</v>
          </cell>
          <cell r="P599">
            <v>3.6887814288620632E-2</v>
          </cell>
          <cell r="Q599">
            <v>3.6925713588799439E-2</v>
          </cell>
          <cell r="R599">
            <v>3.7006137986389367E-2</v>
          </cell>
          <cell r="S599">
            <v>3.7300114384450904E-2</v>
          </cell>
          <cell r="T599">
            <v>3.7248412922788715E-2</v>
          </cell>
          <cell r="U599">
            <v>3.7319277543279877E-2</v>
          </cell>
          <cell r="V599">
            <v>3.7526891653177102E-2</v>
          </cell>
          <cell r="W599">
            <v>3.7628423704843213E-2</v>
          </cell>
          <cell r="X599">
            <v>3.7583484760413712E-2</v>
          </cell>
          <cell r="Y599">
            <v>3.758337360979902E-2</v>
          </cell>
          <cell r="Z599">
            <v>3.7717088202939057E-2</v>
          </cell>
          <cell r="AA599">
            <v>3.786020143753719E-2</v>
          </cell>
          <cell r="AB599">
            <v>3.8057578409649719E-2</v>
          </cell>
          <cell r="AC599">
            <v>3.8145707167880377E-2</v>
          </cell>
          <cell r="AD599">
            <v>3.8163820081110952E-2</v>
          </cell>
          <cell r="AE599">
            <v>3.8291453839555824E-2</v>
          </cell>
          <cell r="AF599">
            <v>3.8279472281916603E-2</v>
          </cell>
          <cell r="AG599">
            <v>3.8383075876382899E-2</v>
          </cell>
          <cell r="AH599">
            <v>3.8397228457091627E-2</v>
          </cell>
          <cell r="AI599">
            <v>3.8203542632526996E-2</v>
          </cell>
          <cell r="AJ599">
            <v>3.8078071136681636E-2</v>
          </cell>
          <cell r="AK599">
            <v>3.8060914470205751E-2</v>
          </cell>
          <cell r="AL599">
            <v>3.819224566971359E-2</v>
          </cell>
          <cell r="AM599">
            <v>3.8162561546199084E-2</v>
          </cell>
          <cell r="AN599">
            <v>3.7978538480309437E-2</v>
          </cell>
          <cell r="AO599">
            <v>3.8108919162350097E-2</v>
          </cell>
          <cell r="AP599">
            <v>3.8130086252030959E-2</v>
          </cell>
          <cell r="AQ599">
            <v>3.4883863480475841E-2</v>
          </cell>
          <cell r="AR599">
            <v>3.5057260513733729E-2</v>
          </cell>
          <cell r="AS599">
            <v>3.5017492038560111E-2</v>
          </cell>
          <cell r="AT599">
            <v>3.5036049357875174E-2</v>
          </cell>
          <cell r="AU599">
            <v>3.5217286074575291E-2</v>
          </cell>
          <cell r="AV599">
            <v>3.5342079082091103E-2</v>
          </cell>
          <cell r="AW599">
            <v>3.5242848744553953E-2</v>
          </cell>
          <cell r="AX599">
            <v>3.5199290121399024E-2</v>
          </cell>
          <cell r="AY599">
            <v>3.5210164462775924E-2</v>
          </cell>
          <cell r="AZ599">
            <v>3.525156529416823E-2</v>
          </cell>
          <cell r="BA599">
            <v>3.5275973902777494E-2</v>
          </cell>
          <cell r="BB599">
            <v>3.533206851383093E-2</v>
          </cell>
          <cell r="BC599">
            <v>3.5292266277052994E-2</v>
          </cell>
          <cell r="BD599">
            <v>3.5309836305358722E-2</v>
          </cell>
          <cell r="BE599">
            <v>3.5247941445363841E-2</v>
          </cell>
          <cell r="BF599">
            <v>3.5097881832773618E-2</v>
          </cell>
          <cell r="BG599">
            <v>3.5212726402632094E-2</v>
          </cell>
          <cell r="BH599">
            <v>3.5163925608881992E-2</v>
          </cell>
          <cell r="BI599">
            <v>3.8372369460931373E-2</v>
          </cell>
          <cell r="BJ599">
            <v>3.4975930979603692E-2</v>
          </cell>
          <cell r="BK599">
            <v>3.4813262986459773E-2</v>
          </cell>
          <cell r="BL599">
            <v>3.4898055513241148E-2</v>
          </cell>
          <cell r="BM599">
            <v>3.5066357000831147E-2</v>
          </cell>
          <cell r="BN599">
            <v>3.5259941480508546E-2</v>
          </cell>
          <cell r="BO599">
            <v>3.5134810848044547E-2</v>
          </cell>
          <cell r="BP599">
            <v>3.5241158318646069E-2</v>
          </cell>
          <cell r="BQ599">
            <v>3.5470326692440594E-2</v>
          </cell>
          <cell r="BR599">
            <v>3.5216437590644689E-2</v>
          </cell>
          <cell r="BS599">
            <v>3.5203309978170873E-2</v>
          </cell>
          <cell r="BT599">
            <v>3.5265101121239845E-2</v>
          </cell>
        </row>
        <row r="600">
          <cell r="I600">
            <v>3.8789617602985577E-2</v>
          </cell>
          <cell r="J600">
            <v>3.8771254778035773E-2</v>
          </cell>
          <cell r="K600">
            <v>3.878248169609199E-2</v>
          </cell>
          <cell r="L600">
            <v>3.8784598482978376E-2</v>
          </cell>
          <cell r="M600">
            <v>3.8274267450531682E-2</v>
          </cell>
          <cell r="N600">
            <v>3.827630938230403E-2</v>
          </cell>
          <cell r="O600">
            <v>3.8331880886338751E-2</v>
          </cell>
          <cell r="P600">
            <v>3.8416229107867871E-2</v>
          </cell>
          <cell r="Q600">
            <v>3.8428193498599612E-2</v>
          </cell>
          <cell r="R600">
            <v>3.8243927824352118E-2</v>
          </cell>
          <cell r="S600">
            <v>3.8905828300918842E-2</v>
          </cell>
          <cell r="T600">
            <v>3.8845105491874234E-2</v>
          </cell>
          <cell r="U600">
            <v>3.8924936289789408E-2</v>
          </cell>
          <cell r="V600">
            <v>3.8977132869415447E-2</v>
          </cell>
          <cell r="W600">
            <v>3.8853217968920342E-2</v>
          </cell>
          <cell r="X600">
            <v>3.8823056090992E-2</v>
          </cell>
          <cell r="Y600">
            <v>3.8736089927774997E-2</v>
          </cell>
          <cell r="Z600">
            <v>3.8834226582527817E-2</v>
          </cell>
          <cell r="AA600">
            <v>3.8697167600872995E-2</v>
          </cell>
          <cell r="AB600">
            <v>3.8529464868686782E-2</v>
          </cell>
          <cell r="AC600">
            <v>3.8534942610003675E-2</v>
          </cell>
          <cell r="AD600">
            <v>3.857257987816156E-2</v>
          </cell>
          <cell r="AE600">
            <v>3.8608663071002115E-2</v>
          </cell>
          <cell r="AF600">
            <v>3.8762572526772295E-2</v>
          </cell>
          <cell r="AG600">
            <v>3.8761831214186075E-2</v>
          </cell>
          <cell r="AH600">
            <v>3.8842252475775822E-2</v>
          </cell>
          <cell r="AI600">
            <v>3.8769694731414048E-2</v>
          </cell>
          <cell r="AJ600">
            <v>3.8876144870232159E-2</v>
          </cell>
          <cell r="AK600">
            <v>3.8830999622192969E-2</v>
          </cell>
          <cell r="AL600">
            <v>3.8646584752818243E-2</v>
          </cell>
          <cell r="AM600">
            <v>3.8707051622954035E-2</v>
          </cell>
          <cell r="AN600">
            <v>3.8534594773208426E-2</v>
          </cell>
          <cell r="AO600">
            <v>3.8564193020186537E-2</v>
          </cell>
          <cell r="AP600">
            <v>3.8515970971649729E-2</v>
          </cell>
          <cell r="AQ600">
            <v>4.7198194560159584E-2</v>
          </cell>
          <cell r="AR600">
            <v>4.7111739715443357E-2</v>
          </cell>
          <cell r="AS600">
            <v>4.7196962940159695E-2</v>
          </cell>
          <cell r="AT600">
            <v>4.7230473958784117E-2</v>
          </cell>
          <cell r="AU600">
            <v>4.7130073319813205E-2</v>
          </cell>
          <cell r="AV600">
            <v>4.7074529606075471E-2</v>
          </cell>
          <cell r="AW600">
            <v>4.7149397215853747E-2</v>
          </cell>
          <cell r="AX600">
            <v>4.7164113117316643E-2</v>
          </cell>
          <cell r="AY600">
            <v>4.714047991808451E-2</v>
          </cell>
          <cell r="AZ600">
            <v>4.7297706773899655E-2</v>
          </cell>
          <cell r="BA600">
            <v>4.7306239776274961E-2</v>
          </cell>
          <cell r="BB600">
            <v>4.7287531148043717E-2</v>
          </cell>
          <cell r="BC600">
            <v>4.7316833834381594E-2</v>
          </cell>
          <cell r="BD600">
            <v>4.7397716801101726E-2</v>
          </cell>
          <cell r="BE600">
            <v>4.7440576870022698E-2</v>
          </cell>
          <cell r="BF600">
            <v>4.7605634069200854E-2</v>
          </cell>
          <cell r="BG600">
            <v>4.7620037670725222E-2</v>
          </cell>
          <cell r="BH600">
            <v>4.770405103296288E-2</v>
          </cell>
          <cell r="BI600">
            <v>3.8652043860830994E-2</v>
          </cell>
          <cell r="BJ600">
            <v>4.7557326804168819E-2</v>
          </cell>
          <cell r="BK600">
            <v>4.7485488967950872E-2</v>
          </cell>
          <cell r="BL600">
            <v>4.7491872516351286E-2</v>
          </cell>
          <cell r="BM600">
            <v>4.7379854341849263E-2</v>
          </cell>
          <cell r="BN600">
            <v>4.7414083730563064E-2</v>
          </cell>
          <cell r="BO600">
            <v>4.7485150403580291E-2</v>
          </cell>
          <cell r="BP600">
            <v>4.7203788759208505E-2</v>
          </cell>
          <cell r="BQ600">
            <v>4.7024706005672615E-2</v>
          </cell>
          <cell r="BR600">
            <v>4.6923638635003422E-2</v>
          </cell>
          <cell r="BS600">
            <v>4.6596831782573379E-2</v>
          </cell>
          <cell r="BT600">
            <v>4.635056176172634E-2</v>
          </cell>
        </row>
        <row r="601">
          <cell r="I601">
            <v>0.27195194425959529</v>
          </cell>
          <cell r="J601">
            <v>0.27164754073251807</v>
          </cell>
          <cell r="K601">
            <v>0.27115886141393647</v>
          </cell>
          <cell r="L601">
            <v>0.27070098562888806</v>
          </cell>
          <cell r="M601">
            <v>0.26872049776220175</v>
          </cell>
          <cell r="N601">
            <v>0.26852693169726261</v>
          </cell>
          <cell r="O601">
            <v>0.26796144161058971</v>
          </cell>
          <cell r="P601">
            <v>0.26724208123340198</v>
          </cell>
          <cell r="Q601">
            <v>0.26675219884619872</v>
          </cell>
          <cell r="R601">
            <v>0.26617951524490596</v>
          </cell>
          <cell r="S601">
            <v>0.26111337476097862</v>
          </cell>
          <cell r="T601">
            <v>0.26077167371761889</v>
          </cell>
          <cell r="U601">
            <v>0.26035358656898816</v>
          </cell>
          <cell r="V601">
            <v>0.2599089501895066</v>
          </cell>
          <cell r="W601">
            <v>0.25961968087092335</v>
          </cell>
          <cell r="X601">
            <v>0.25913731106740673</v>
          </cell>
          <cell r="Y601">
            <v>0.25917879670701272</v>
          </cell>
          <cell r="Z601">
            <v>0.25849557622348934</v>
          </cell>
          <cell r="AA601">
            <v>0.25804613397941373</v>
          </cell>
          <cell r="AB601">
            <v>0.25702801942974002</v>
          </cell>
          <cell r="AC601">
            <v>0.25678625862581367</v>
          </cell>
          <cell r="AD601">
            <v>0.25651157622077903</v>
          </cell>
          <cell r="AE601">
            <v>0.25613833095090116</v>
          </cell>
          <cell r="AF601">
            <v>0.25545445299845559</v>
          </cell>
          <cell r="AG601">
            <v>0.2550478214896576</v>
          </cell>
          <cell r="AH601">
            <v>0.25491513545256128</v>
          </cell>
          <cell r="AI601">
            <v>0.25466013096800466</v>
          </cell>
          <cell r="AJ601">
            <v>0.25482204688906479</v>
          </cell>
          <cell r="AK601">
            <v>0.2549730481422775</v>
          </cell>
          <cell r="AL601">
            <v>0.25464472857771486</v>
          </cell>
          <cell r="AM601">
            <v>0.25433239158928561</v>
          </cell>
          <cell r="AN601">
            <v>0.25423675593770395</v>
          </cell>
          <cell r="AO601">
            <v>0.25421174921595474</v>
          </cell>
          <cell r="AP601">
            <v>0.25410572879789356</v>
          </cell>
          <cell r="AQ601">
            <v>0.21095919052280471</v>
          </cell>
          <cell r="AR601">
            <v>0.21084375925111803</v>
          </cell>
          <cell r="AS601">
            <v>0.21042673576646598</v>
          </cell>
          <cell r="AT601">
            <v>0.21021940664644931</v>
          </cell>
          <cell r="AU601">
            <v>0.20979430842574612</v>
          </cell>
          <cell r="AV601">
            <v>0.2101184175280848</v>
          </cell>
          <cell r="AW601">
            <v>0.21002013594491101</v>
          </cell>
          <cell r="AX601">
            <v>0.2099482929835885</v>
          </cell>
          <cell r="AY601">
            <v>0.21019445653893756</v>
          </cell>
          <cell r="AZ601">
            <v>0.21007259214428722</v>
          </cell>
          <cell r="BA601">
            <v>0.20973859265406461</v>
          </cell>
          <cell r="BB601">
            <v>0.20991648962532208</v>
          </cell>
          <cell r="BC601">
            <v>0.20964395210491851</v>
          </cell>
          <cell r="BD601">
            <v>0.20927744319664779</v>
          </cell>
          <cell r="BE601">
            <v>0.20922079847407962</v>
          </cell>
          <cell r="BF601">
            <v>0.20866293288194113</v>
          </cell>
          <cell r="BG601">
            <v>0.2085846836568227</v>
          </cell>
          <cell r="BH601">
            <v>0.20814129378583374</v>
          </cell>
          <cell r="BI601">
            <v>0.25022774509152473</v>
          </cell>
          <cell r="BJ601">
            <v>0.20928120836366015</v>
          </cell>
          <cell r="BK601">
            <v>0.20916556019868013</v>
          </cell>
          <cell r="BL601">
            <v>0.20956587663533485</v>
          </cell>
          <cell r="BM601">
            <v>0.20950165424543096</v>
          </cell>
          <cell r="BN601">
            <v>0.20972276302848272</v>
          </cell>
          <cell r="BO601">
            <v>0.20994416838931243</v>
          </cell>
          <cell r="BP601">
            <v>0.21095369665468816</v>
          </cell>
          <cell r="BQ601">
            <v>0.21137071425324824</v>
          </cell>
          <cell r="BR601">
            <v>0.21199341924653356</v>
          </cell>
          <cell r="BS601">
            <v>0.21207916454923298</v>
          </cell>
          <cell r="BT601">
            <v>0.21243705781549896</v>
          </cell>
        </row>
        <row r="602">
          <cell r="I602">
            <v>2.7328163199178291E-2</v>
          </cell>
          <cell r="J602">
            <v>2.7321546573064633E-2</v>
          </cell>
          <cell r="K602">
            <v>2.7346090023469258E-2</v>
          </cell>
          <cell r="L602">
            <v>2.7197033931842748E-2</v>
          </cell>
          <cell r="M602">
            <v>2.6864348606112955E-2</v>
          </cell>
          <cell r="N602">
            <v>2.6928671750483045E-2</v>
          </cell>
          <cell r="O602">
            <v>2.7042501859942888E-2</v>
          </cell>
          <cell r="P602">
            <v>2.7082468177786832E-2</v>
          </cell>
          <cell r="Q602">
            <v>2.7150843415354769E-2</v>
          </cell>
          <cell r="R602">
            <v>2.7180866446420239E-2</v>
          </cell>
          <cell r="S602">
            <v>2.681713307545374E-2</v>
          </cell>
          <cell r="T602">
            <v>2.6794768388141633E-2</v>
          </cell>
          <cell r="U602">
            <v>2.6850850668022286E-2</v>
          </cell>
          <cell r="V602">
            <v>2.6875541415743057E-2</v>
          </cell>
          <cell r="W602">
            <v>2.7026169966232857E-2</v>
          </cell>
          <cell r="X602">
            <v>2.7151159888932921E-2</v>
          </cell>
          <cell r="Y602">
            <v>2.7297442364786342E-2</v>
          </cell>
          <cell r="Z602">
            <v>2.74184661385488E-2</v>
          </cell>
          <cell r="AA602">
            <v>2.756551292168476E-2</v>
          </cell>
          <cell r="AB602">
            <v>2.7709763399896586E-2</v>
          </cell>
          <cell r="AC602">
            <v>2.7754852330803811E-2</v>
          </cell>
          <cell r="AD602">
            <v>2.7766621510655728E-2</v>
          </cell>
          <cell r="AE602">
            <v>2.7845651153228141E-2</v>
          </cell>
          <cell r="AF602">
            <v>2.7894258091903528E-2</v>
          </cell>
          <cell r="AG602">
            <v>2.7890892291962698E-2</v>
          </cell>
          <cell r="AH602">
            <v>2.8055592729129494E-2</v>
          </cell>
          <cell r="AI602">
            <v>2.7957805810370884E-2</v>
          </cell>
          <cell r="AJ602">
            <v>2.7957527031259765E-2</v>
          </cell>
          <cell r="AK602">
            <v>2.7881492155774078E-2</v>
          </cell>
          <cell r="AL602">
            <v>2.7952128469288993E-2</v>
          </cell>
          <cell r="AM602">
            <v>2.7972591928875763E-2</v>
          </cell>
          <cell r="AN602">
            <v>2.800328619887156E-2</v>
          </cell>
          <cell r="AO602">
            <v>2.8039005337937913E-2</v>
          </cell>
          <cell r="AP602">
            <v>2.8042503745653657E-2</v>
          </cell>
          <cell r="AQ602">
            <v>2.8844219472996386E-2</v>
          </cell>
          <cell r="AR602">
            <v>2.8817912713281404E-2</v>
          </cell>
          <cell r="AS602">
            <v>2.8872351343308202E-2</v>
          </cell>
          <cell r="AT602">
            <v>2.9020846728126732E-2</v>
          </cell>
          <cell r="AU602">
            <v>2.9044898128120358E-2</v>
          </cell>
          <cell r="AV602">
            <v>2.9155149896673303E-2</v>
          </cell>
          <cell r="AW602">
            <v>2.9053943095479543E-2</v>
          </cell>
          <cell r="AX602">
            <v>2.9079876793050293E-2</v>
          </cell>
          <cell r="AY602">
            <v>2.9108320993263992E-2</v>
          </cell>
          <cell r="AZ602">
            <v>2.9118498158749988E-2</v>
          </cell>
          <cell r="BA602">
            <v>2.9112289156142352E-2</v>
          </cell>
          <cell r="BB602">
            <v>2.8995459637283418E-2</v>
          </cell>
          <cell r="BC602">
            <v>2.9025687038457277E-2</v>
          </cell>
          <cell r="BD602">
            <v>2.8900160533893764E-2</v>
          </cell>
          <cell r="BE602">
            <v>2.8925498050449108E-2</v>
          </cell>
          <cell r="BF602">
            <v>2.8888847290245892E-2</v>
          </cell>
          <cell r="BG602">
            <v>2.8907113959602691E-2</v>
          </cell>
          <cell r="BH602">
            <v>2.9043866537831534E-2</v>
          </cell>
          <cell r="BI602">
            <v>2.8272246372427867E-2</v>
          </cell>
          <cell r="BJ602">
            <v>2.8721011760771478E-2</v>
          </cell>
          <cell r="BK602">
            <v>2.8876014056969646E-2</v>
          </cell>
          <cell r="BL602">
            <v>2.8838258085991272E-2</v>
          </cell>
          <cell r="BM602">
            <v>2.8839023391214309E-2</v>
          </cell>
          <cell r="BN602">
            <v>2.8905293721229571E-2</v>
          </cell>
          <cell r="BO602">
            <v>2.8673421590439584E-2</v>
          </cell>
          <cell r="BP602">
            <v>2.8730501489195773E-2</v>
          </cell>
          <cell r="BQ602">
            <v>2.8850007773672859E-2</v>
          </cell>
          <cell r="BR602">
            <v>2.8850349419620325E-2</v>
          </cell>
          <cell r="BS602">
            <v>2.898238195328889E-2</v>
          </cell>
          <cell r="BT602">
            <v>2.8960648476314417E-2</v>
          </cell>
        </row>
        <row r="603">
          <cell r="I603">
            <v>9.4824053871073108E-2</v>
          </cell>
          <cell r="J603">
            <v>9.5160438941001443E-2</v>
          </cell>
          <cell r="K603">
            <v>9.5628139051246105E-2</v>
          </cell>
          <cell r="L603">
            <v>9.5986035191017061E-2</v>
          </cell>
          <cell r="M603">
            <v>9.5453725377874277E-2</v>
          </cell>
          <cell r="N603">
            <v>9.5672586894922751E-2</v>
          </cell>
          <cell r="O603">
            <v>9.5830835667038858E-2</v>
          </cell>
          <cell r="P603">
            <v>9.5974460981151297E-2</v>
          </cell>
          <cell r="Q603">
            <v>9.6274005680584335E-2</v>
          </cell>
          <cell r="R603">
            <v>9.6793176356494967E-2</v>
          </cell>
          <cell r="S603">
            <v>9.3235674650176528E-2</v>
          </cell>
          <cell r="T603">
            <v>9.3544629367948523E-2</v>
          </cell>
          <cell r="U603">
            <v>9.4116006048556092E-2</v>
          </cell>
          <cell r="V603">
            <v>9.4512471520632912E-2</v>
          </cell>
          <cell r="W603">
            <v>9.5112061359966527E-2</v>
          </cell>
          <cell r="X603">
            <v>9.5622508663072162E-2</v>
          </cell>
          <cell r="Y603">
            <v>9.597946041125327E-2</v>
          </cell>
          <cell r="Z603">
            <v>9.643903827801964E-2</v>
          </cell>
          <cell r="AA603">
            <v>9.6817747410520905E-2</v>
          </cell>
          <cell r="AB603">
            <v>9.6212217000639935E-2</v>
          </cell>
          <cell r="AC603">
            <v>9.6665521885936342E-2</v>
          </cell>
          <cell r="AD603">
            <v>9.7417859761656317E-2</v>
          </cell>
          <cell r="AE603">
            <v>9.7648391383175021E-2</v>
          </cell>
          <cell r="AF603">
            <v>9.8169491361501923E-2</v>
          </cell>
          <cell r="AG603">
            <v>9.8809455188968665E-2</v>
          </cell>
          <cell r="AH603">
            <v>9.9636037790602441E-2</v>
          </cell>
          <cell r="AI603">
            <v>0.10001386354074707</v>
          </cell>
          <cell r="AJ603">
            <v>0.10052348763997319</v>
          </cell>
          <cell r="AK603">
            <v>0.10092142656233132</v>
          </cell>
          <cell r="AL603">
            <v>0.10129108632957089</v>
          </cell>
          <cell r="AM603">
            <v>0.10169127597445782</v>
          </cell>
          <cell r="AN603">
            <v>0.10207370845103893</v>
          </cell>
          <cell r="AO603">
            <v>0.10209630852967708</v>
          </cell>
          <cell r="AP603">
            <v>0.10213644349633248</v>
          </cell>
          <cell r="AQ603">
            <v>9.6447025421500229E-2</v>
          </cell>
          <cell r="AR603">
            <v>9.6486559643835387E-2</v>
          </cell>
          <cell r="AS603">
            <v>9.6427233942430052E-2</v>
          </cell>
          <cell r="AT603">
            <v>9.6673765009726076E-2</v>
          </cell>
          <cell r="AU603">
            <v>9.6899704863650266E-2</v>
          </cell>
          <cell r="AV603">
            <v>9.703483169230831E-2</v>
          </cell>
          <cell r="AW603">
            <v>9.7031222548001742E-2</v>
          </cell>
          <cell r="AX603">
            <v>9.7136004346067964E-2</v>
          </cell>
          <cell r="AY603">
            <v>9.7344501564036817E-2</v>
          </cell>
          <cell r="AZ603">
            <v>9.7372021643134368E-2</v>
          </cell>
          <cell r="BA603">
            <v>9.7652189548179738E-2</v>
          </cell>
          <cell r="BB603">
            <v>9.7815791584370135E-2</v>
          </cell>
          <cell r="BC603">
            <v>9.8005842233430063E-2</v>
          </cell>
          <cell r="BD603">
            <v>9.7424851199871793E-2</v>
          </cell>
          <cell r="BE603">
            <v>9.7784085941144711E-2</v>
          </cell>
          <cell r="BF603">
            <v>9.7800260885398851E-2</v>
          </cell>
          <cell r="BG603">
            <v>9.8144291982588644E-2</v>
          </cell>
          <cell r="BH603">
            <v>9.8318095078446327E-2</v>
          </cell>
          <cell r="BI603">
            <v>0.10423309692761161</v>
          </cell>
          <cell r="BJ603">
            <v>9.8537250467140625E-2</v>
          </cell>
          <cell r="BK603">
            <v>9.8638454638223155E-2</v>
          </cell>
          <cell r="BL603">
            <v>9.8868939888345983E-2</v>
          </cell>
          <cell r="BM603">
            <v>9.8814685271107552E-2</v>
          </cell>
          <cell r="BN603">
            <v>9.8639892679584895E-2</v>
          </cell>
          <cell r="BO603">
            <v>9.8666655145867602E-2</v>
          </cell>
          <cell r="BP603">
            <v>9.8864055246648763E-2</v>
          </cell>
          <cell r="BQ603">
            <v>9.8782544981171866E-2</v>
          </cell>
          <cell r="BR603">
            <v>9.9116625531583569E-2</v>
          </cell>
          <cell r="BS603">
            <v>9.9230327010195574E-2</v>
          </cell>
          <cell r="BT603">
            <v>9.9619947394538097E-2</v>
          </cell>
        </row>
        <row r="604">
          <cell r="I604">
            <v>4.9324863881836975E-2</v>
          </cell>
          <cell r="J604">
            <v>4.933631326625379E-2</v>
          </cell>
          <cell r="K604">
            <v>4.927574229105746E-2</v>
          </cell>
          <cell r="L604">
            <v>4.9104506739897039E-2</v>
          </cell>
          <cell r="M604">
            <v>5.2587031788575059E-2</v>
          </cell>
          <cell r="N604">
            <v>5.2529626273960218E-2</v>
          </cell>
          <cell r="O604">
            <v>5.2479970098476172E-2</v>
          </cell>
          <cell r="P604">
            <v>5.2594860285719372E-2</v>
          </cell>
          <cell r="Q604">
            <v>5.2522074745909031E-2</v>
          </cell>
          <cell r="R604">
            <v>5.2005535928380031E-2</v>
          </cell>
          <cell r="S604">
            <v>6.3075499824384179E-2</v>
          </cell>
          <cell r="T604">
            <v>6.2903984322448314E-2</v>
          </cell>
          <cell r="U604">
            <v>6.2581391759026467E-2</v>
          </cell>
          <cell r="V604">
            <v>6.2153369642336219E-2</v>
          </cell>
          <cell r="W604">
            <v>6.1641332894898801E-2</v>
          </cell>
          <cell r="X604">
            <v>6.1066623716612242E-2</v>
          </cell>
          <cell r="Y604">
            <v>6.0439363664135465E-2</v>
          </cell>
          <cell r="Z604">
            <v>5.9777039021161403E-2</v>
          </cell>
          <cell r="AA604">
            <v>5.9153964488921441E-2</v>
          </cell>
          <cell r="AB604">
            <v>5.93816181210408E-2</v>
          </cell>
          <cell r="AC604">
            <v>5.8626231570718099E-2</v>
          </cell>
          <cell r="AD604">
            <v>5.8081871094912432E-2</v>
          </cell>
          <cell r="AE604">
            <v>5.7772886731740011E-2</v>
          </cell>
          <cell r="AF604">
            <v>5.7572730353106491E-2</v>
          </cell>
          <cell r="AG604">
            <v>5.7444728541204047E-2</v>
          </cell>
          <cell r="AH604">
            <v>5.7166043774502975E-2</v>
          </cell>
          <cell r="AI604">
            <v>5.683451029118352E-2</v>
          </cell>
          <cell r="AJ604">
            <v>5.6251939670227409E-2</v>
          </cell>
          <cell r="AK604">
            <v>5.595239941631748E-2</v>
          </cell>
          <cell r="AL604">
            <v>5.5716788197218835E-2</v>
          </cell>
          <cell r="AM604">
            <v>5.5458614212881834E-2</v>
          </cell>
          <cell r="AN604">
            <v>5.5406806698060973E-2</v>
          </cell>
          <cell r="AO604">
            <v>5.4953321748054937E-2</v>
          </cell>
          <cell r="AP604">
            <v>5.4725952618446538E-2</v>
          </cell>
          <cell r="AQ604">
            <v>5.4482777983010683E-2</v>
          </cell>
          <cell r="AR604">
            <v>5.4423024330457224E-2</v>
          </cell>
          <cell r="AS604">
            <v>5.4378823262980033E-2</v>
          </cell>
          <cell r="AT604">
            <v>5.4373007286487425E-2</v>
          </cell>
          <cell r="AU604">
            <v>5.4369485344282015E-2</v>
          </cell>
          <cell r="AV604">
            <v>5.4328025624459424E-2</v>
          </cell>
          <cell r="AW604">
            <v>5.4167254822957797E-2</v>
          </cell>
          <cell r="AX604">
            <v>5.4084791289398575E-2</v>
          </cell>
          <cell r="AY604">
            <v>5.3872922542128679E-2</v>
          </cell>
          <cell r="AZ604">
            <v>5.4001720195694415E-2</v>
          </cell>
          <cell r="BA604">
            <v>5.3985000568247399E-2</v>
          </cell>
          <cell r="BB604">
            <v>5.3930388199754382E-2</v>
          </cell>
          <cell r="BC604">
            <v>5.3656372615328692E-2</v>
          </cell>
          <cell r="BD604">
            <v>5.3459568166512504E-2</v>
          </cell>
          <cell r="BE604">
            <v>5.3356709634798549E-2</v>
          </cell>
          <cell r="BF604">
            <v>5.3393559235938311E-2</v>
          </cell>
          <cell r="BG604">
            <v>5.3275805351832232E-2</v>
          </cell>
          <cell r="BH604">
            <v>5.3258403194891384E-2</v>
          </cell>
          <cell r="BI604">
            <v>5.3137187096365016E-2</v>
          </cell>
          <cell r="BJ604">
            <v>5.2751760258984579E-2</v>
          </cell>
          <cell r="BK604">
            <v>5.2546613384423756E-2</v>
          </cell>
          <cell r="BL604">
            <v>5.2233244700837039E-2</v>
          </cell>
          <cell r="BM604">
            <v>5.2061348403748681E-2</v>
          </cell>
          <cell r="BN604">
            <v>5.1740496433114333E-2</v>
          </cell>
          <cell r="BO604">
            <v>5.1531842104852177E-2</v>
          </cell>
          <cell r="BP604">
            <v>5.1542819087909947E-2</v>
          </cell>
          <cell r="BQ604">
            <v>5.1201922774756235E-2</v>
          </cell>
          <cell r="BR604">
            <v>5.1034048578813808E-2</v>
          </cell>
          <cell r="BS604">
            <v>5.1014794469609361E-2</v>
          </cell>
          <cell r="BT604">
            <v>5.051174719149687E-2</v>
          </cell>
        </row>
        <row r="605">
          <cell r="I605">
            <v>0.2566124150060376</v>
          </cell>
          <cell r="J605">
            <v>0.25650355177779227</v>
          </cell>
          <cell r="K605">
            <v>0.25621060969282922</v>
          </cell>
          <cell r="L605">
            <v>0.25615670316635059</v>
          </cell>
          <cell r="M605">
            <v>0.25664758359588263</v>
          </cell>
          <cell r="N605">
            <v>0.25652610417575911</v>
          </cell>
          <cell r="O605">
            <v>0.25665082499249653</v>
          </cell>
          <cell r="P605">
            <v>0.25650574728797487</v>
          </cell>
          <cell r="Q605">
            <v>0.25659758359411844</v>
          </cell>
          <cell r="R605">
            <v>0.2568888717691003</v>
          </cell>
          <cell r="S605">
            <v>0.2558528998685819</v>
          </cell>
          <cell r="T605">
            <v>0.25593844832526474</v>
          </cell>
          <cell r="U605">
            <v>0.25567474104437504</v>
          </cell>
          <cell r="V605">
            <v>0.25572681299986699</v>
          </cell>
          <cell r="W605">
            <v>0.25567303798628549</v>
          </cell>
          <cell r="X605">
            <v>0.25581831924092502</v>
          </cell>
          <cell r="Y605">
            <v>0.25559697029025985</v>
          </cell>
          <cell r="Z605">
            <v>0.25571131875283493</v>
          </cell>
          <cell r="AA605">
            <v>0.25571365182674483</v>
          </cell>
          <cell r="AB605">
            <v>0.25682271268696655</v>
          </cell>
          <cell r="AC605">
            <v>0.25686060337182653</v>
          </cell>
          <cell r="AD605">
            <v>0.25653370540650611</v>
          </cell>
          <cell r="AE605">
            <v>0.25613429273650401</v>
          </cell>
          <cell r="AF605">
            <v>0.25603397528017563</v>
          </cell>
          <cell r="AG605">
            <v>0.25540665135725638</v>
          </cell>
          <cell r="AH605">
            <v>0.25451006193976594</v>
          </cell>
          <cell r="AI605">
            <v>0.25454367826643937</v>
          </cell>
          <cell r="AJ605">
            <v>0.25430193324493749</v>
          </cell>
          <cell r="AK605">
            <v>0.2540291705204098</v>
          </cell>
          <cell r="AL605">
            <v>0.25362656446489062</v>
          </cell>
          <cell r="AM605">
            <v>0.25362122145657701</v>
          </cell>
          <cell r="AN605">
            <v>0.25370463600824067</v>
          </cell>
          <cell r="AO605">
            <v>0.25358282059000486</v>
          </cell>
          <cell r="AP605">
            <v>0.25351820589576995</v>
          </cell>
          <cell r="AQ605">
            <v>0.29825691571540958</v>
          </cell>
          <cell r="AR605">
            <v>0.29781578240900897</v>
          </cell>
          <cell r="AS605">
            <v>0.29802268119834963</v>
          </cell>
          <cell r="AT605">
            <v>0.29715184098672343</v>
          </cell>
          <cell r="AU605">
            <v>0.29691299247477004</v>
          </cell>
          <cell r="AV605">
            <v>0.29599250369465607</v>
          </cell>
          <cell r="AW605">
            <v>0.29620509054546301</v>
          </cell>
          <cell r="AX605">
            <v>0.29603607835033274</v>
          </cell>
          <cell r="AY605">
            <v>0.29574208818255615</v>
          </cell>
          <cell r="AZ605">
            <v>0.295532156611303</v>
          </cell>
          <cell r="BA605">
            <v>0.29558534736646547</v>
          </cell>
          <cell r="BB605">
            <v>0.29546761072223066</v>
          </cell>
          <cell r="BC605">
            <v>0.29586306929267892</v>
          </cell>
          <cell r="BD605">
            <v>0.2960708263729338</v>
          </cell>
          <cell r="BE605">
            <v>0.29609792566284499</v>
          </cell>
          <cell r="BF605">
            <v>0.29642196531628179</v>
          </cell>
          <cell r="BG605">
            <v>0.29606149081648858</v>
          </cell>
          <cell r="BH605">
            <v>0.29643931580750105</v>
          </cell>
          <cell r="BI605">
            <v>0.25307200846772854</v>
          </cell>
          <cell r="BJ605">
            <v>0.29658708989750948</v>
          </cell>
          <cell r="BK605">
            <v>0.2970851813734835</v>
          </cell>
          <cell r="BL605">
            <v>0.29751097922465281</v>
          </cell>
          <cell r="BM605">
            <v>0.29772538699908124</v>
          </cell>
          <cell r="BN605">
            <v>0.29744424786937362</v>
          </cell>
          <cell r="BO605">
            <v>0.29717936207450862</v>
          </cell>
          <cell r="BP605">
            <v>0.296082636787529</v>
          </cell>
          <cell r="BQ605">
            <v>0.29550482837000946</v>
          </cell>
          <cell r="BR605">
            <v>0.29542708956091135</v>
          </cell>
          <cell r="BS605">
            <v>0.29580034565431956</v>
          </cell>
          <cell r="BT605">
            <v>0.29619545973852729</v>
          </cell>
        </row>
        <row r="606">
          <cell r="I606">
            <v>8.4618075361536121E-2</v>
          </cell>
          <cell r="J606">
            <v>8.4593098015863066E-2</v>
          </cell>
          <cell r="K606">
            <v>8.4873486307538187E-2</v>
          </cell>
          <cell r="L606">
            <v>8.5204549120106429E-2</v>
          </cell>
          <cell r="M606">
            <v>8.5733856687619958E-2</v>
          </cell>
          <cell r="N606">
            <v>8.5862976735982657E-2</v>
          </cell>
          <cell r="O606">
            <v>8.5848374615902043E-2</v>
          </cell>
          <cell r="P606">
            <v>8.6143227209898865E-2</v>
          </cell>
          <cell r="Q606">
            <v>8.6063777613705816E-2</v>
          </cell>
          <cell r="R606">
            <v>8.6297088233822511E-2</v>
          </cell>
          <cell r="S606">
            <v>8.6610218610940426E-2</v>
          </cell>
          <cell r="T606">
            <v>8.6436539689561234E-2</v>
          </cell>
          <cell r="U606">
            <v>8.6528390118555565E-2</v>
          </cell>
          <cell r="V606">
            <v>8.6443020563023207E-2</v>
          </cell>
          <cell r="W606">
            <v>8.6484345027846715E-2</v>
          </cell>
          <cell r="X606">
            <v>8.6424452486672881E-2</v>
          </cell>
          <cell r="Y606">
            <v>8.6763291230262662E-2</v>
          </cell>
          <cell r="Z606">
            <v>8.6746436000255292E-2</v>
          </cell>
          <cell r="AA606">
            <v>8.6825716635303654E-2</v>
          </cell>
          <cell r="AB606">
            <v>8.7378263232825923E-2</v>
          </cell>
          <cell r="AC606">
            <v>8.7220343607231979E-2</v>
          </cell>
          <cell r="AD606">
            <v>8.7093987278925769E-2</v>
          </cell>
          <cell r="AE606">
            <v>8.7433087980868809E-2</v>
          </cell>
          <cell r="AF606">
            <v>8.7488810644985357E-2</v>
          </cell>
          <cell r="AG606">
            <v>8.7601032360188125E-2</v>
          </cell>
          <cell r="AH606">
            <v>8.7348878507717817E-2</v>
          </cell>
          <cell r="AI606">
            <v>8.7516061214574517E-2</v>
          </cell>
          <cell r="AJ606">
            <v>8.741190856488304E-2</v>
          </cell>
          <cell r="AK606">
            <v>8.7473696781451032E-2</v>
          </cell>
          <cell r="AL606">
            <v>8.7551568523088638E-2</v>
          </cell>
          <cell r="AM606">
            <v>8.7482229639488526E-2</v>
          </cell>
          <cell r="AN606">
            <v>8.7273275668459036E-2</v>
          </cell>
          <cell r="AO606">
            <v>8.7563953133336758E-2</v>
          </cell>
          <cell r="AP606">
            <v>8.7696465304045249E-2</v>
          </cell>
          <cell r="AQ606">
            <v>8.4588988569928442E-2</v>
          </cell>
          <cell r="AR606">
            <v>8.4619300649916518E-2</v>
          </cell>
          <cell r="AS606">
            <v>8.4956458201826818E-2</v>
          </cell>
          <cell r="AT606">
            <v>8.4996267005407161E-2</v>
          </cell>
          <cell r="AU606">
            <v>8.515268120934498E-2</v>
          </cell>
          <cell r="AV606">
            <v>8.5115733025643125E-2</v>
          </cell>
          <cell r="AW606">
            <v>8.5148648624531781E-2</v>
          </cell>
          <cell r="AX606">
            <v>8.5426088037065931E-2</v>
          </cell>
          <cell r="AY606">
            <v>8.5750753910900437E-2</v>
          </cell>
          <cell r="AZ606">
            <v>8.5805982200863828E-2</v>
          </cell>
          <cell r="BA606">
            <v>8.5937183202564632E-2</v>
          </cell>
          <cell r="BB606">
            <v>8.5763479176304738E-2</v>
          </cell>
          <cell r="BC606">
            <v>8.567771352792361E-2</v>
          </cell>
          <cell r="BD606">
            <v>8.6775619040885654E-2</v>
          </cell>
          <cell r="BE606">
            <v>8.6525838275326963E-2</v>
          </cell>
          <cell r="BF606">
            <v>8.6499118011606077E-2</v>
          </cell>
          <cell r="BG606">
            <v>8.6672899894574579E-2</v>
          </cell>
          <cell r="BH606">
            <v>8.6354434136722891E-2</v>
          </cell>
          <cell r="BI606">
            <v>8.925198783909305E-2</v>
          </cell>
          <cell r="BJ606">
            <v>8.5802574164405815E-2</v>
          </cell>
          <cell r="BK606">
            <v>8.577414043210918E-2</v>
          </cell>
          <cell r="BL606">
            <v>8.5474811677504217E-2</v>
          </cell>
          <cell r="BM606">
            <v>8.5711433156857531E-2</v>
          </cell>
          <cell r="BN606">
            <v>8.5904656683039302E-2</v>
          </cell>
          <cell r="BO606">
            <v>8.6326622346129464E-2</v>
          </cell>
          <cell r="BP606">
            <v>8.6575805595142385E-2</v>
          </cell>
          <cell r="BQ606">
            <v>8.6676671982869463E-2</v>
          </cell>
          <cell r="BR606">
            <v>8.6488578040677527E-2</v>
          </cell>
          <cell r="BS606">
            <v>8.6161168895490581E-2</v>
          </cell>
          <cell r="BT606">
            <v>8.5724104053060121E-2</v>
          </cell>
        </row>
        <row r="607">
          <cell r="I607">
            <v>3.4075550663418108E-2</v>
          </cell>
          <cell r="J607">
            <v>3.4238414831143954E-2</v>
          </cell>
          <cell r="K607">
            <v>3.4269970937597496E-2</v>
          </cell>
          <cell r="L607">
            <v>3.4337186927667185E-2</v>
          </cell>
          <cell r="M607">
            <v>3.4272123384519418E-2</v>
          </cell>
          <cell r="N607">
            <v>3.4305633628255547E-2</v>
          </cell>
          <cell r="O607">
            <v>3.4514321053016571E-2</v>
          </cell>
          <cell r="P607">
            <v>3.4678898888594149E-2</v>
          </cell>
          <cell r="Q607">
            <v>3.4734374403139263E-2</v>
          </cell>
          <cell r="R607">
            <v>3.4881626476459218E-2</v>
          </cell>
          <cell r="S607">
            <v>3.3650460881955876E-2</v>
          </cell>
          <cell r="T607">
            <v>3.3893383282137576E-2</v>
          </cell>
          <cell r="U607">
            <v>3.4112635473533173E-2</v>
          </cell>
          <cell r="V607">
            <v>3.4276622386267316E-2</v>
          </cell>
          <cell r="W607">
            <v>3.4413664885276966E-2</v>
          </cell>
          <cell r="X607">
            <v>3.4503635378885025E-2</v>
          </cell>
          <cell r="Y607">
            <v>3.446094528736194E-2</v>
          </cell>
          <cell r="Z607">
            <v>3.4609099848798973E-2</v>
          </cell>
          <cell r="AA607">
            <v>3.4819159276533368E-2</v>
          </cell>
          <cell r="AB607">
            <v>3.4524971999281916E-2</v>
          </cell>
          <cell r="AC607">
            <v>3.4721131361963746E-2</v>
          </cell>
          <cell r="AD607">
            <v>3.4875431389935402E-2</v>
          </cell>
          <cell r="AE607">
            <v>3.5087989390580665E-2</v>
          </cell>
          <cell r="AF607">
            <v>3.524387910787672E-2</v>
          </cell>
          <cell r="AG607">
            <v>3.5449990062481826E-2</v>
          </cell>
          <cell r="AH607">
            <v>3.5707048044805331E-2</v>
          </cell>
          <cell r="AI607">
            <v>3.606501891077922E-2</v>
          </cell>
          <cell r="AJ607">
            <v>3.6228646786161563E-2</v>
          </cell>
          <cell r="AK607">
            <v>3.63248436264344E-2</v>
          </cell>
          <cell r="AL607">
            <v>3.6470996334616465E-2</v>
          </cell>
          <cell r="AM607">
            <v>3.6626396550137524E-2</v>
          </cell>
          <cell r="AN607">
            <v>3.6813682755113E-2</v>
          </cell>
          <cell r="AO607">
            <v>3.6783214660878152E-2</v>
          </cell>
          <cell r="AP607">
            <v>3.6904859762048506E-2</v>
          </cell>
          <cell r="AQ607">
            <v>4.9437151101946568E-2</v>
          </cell>
          <cell r="AR607">
            <v>4.9559263565912358E-2</v>
          </cell>
          <cell r="AS607">
            <v>4.967768329013153E-2</v>
          </cell>
          <cell r="AT607">
            <v>4.9917057229918051E-2</v>
          </cell>
          <cell r="AU607">
            <v>4.999037174109084E-2</v>
          </cell>
          <cell r="AV607">
            <v>5.0150253735791094E-2</v>
          </cell>
          <cell r="AW607">
            <v>5.0239247329820734E-2</v>
          </cell>
          <cell r="AX607">
            <v>5.020195702513678E-2</v>
          </cell>
          <cell r="AY607">
            <v>5.0278581718697271E-2</v>
          </cell>
          <cell r="AZ607">
            <v>5.0114434549261053E-2</v>
          </cell>
          <cell r="BA607">
            <v>5.0147164720331941E-2</v>
          </cell>
          <cell r="BB607">
            <v>5.0136457809318864E-2</v>
          </cell>
          <cell r="BC607">
            <v>4.1185171250171411E-2</v>
          </cell>
          <cell r="BD607">
            <v>4.9959839722704361E-2</v>
          </cell>
          <cell r="BE607">
            <v>4.9997892212514473E-2</v>
          </cell>
          <cell r="BF607">
            <v>4.9996295128862715E-2</v>
          </cell>
          <cell r="BG607">
            <v>5.0021620023785872E-2</v>
          </cell>
          <cell r="BH607">
            <v>4.9993281396160737E-2</v>
          </cell>
          <cell r="BI607">
            <v>5.1994474280022601E-2</v>
          </cell>
          <cell r="BJ607">
            <v>5.0152391156505077E-2</v>
          </cell>
          <cell r="BK607">
            <v>5.0091417016929804E-2</v>
          </cell>
          <cell r="BL607">
            <v>4.9914627117718394E-2</v>
          </cell>
          <cell r="BM607">
            <v>4.9783062833098669E-2</v>
          </cell>
          <cell r="BN607">
            <v>4.9765828222268389E-2</v>
          </cell>
          <cell r="BO607">
            <v>4.9684535301675728E-2</v>
          </cell>
          <cell r="BP607">
            <v>4.9744780702420707E-2</v>
          </cell>
          <cell r="BQ607">
            <v>4.9711695748278044E-2</v>
          </cell>
          <cell r="BR607">
            <v>4.9888117515353193E-2</v>
          </cell>
          <cell r="BS607">
            <v>5.0034171512545307E-2</v>
          </cell>
          <cell r="BT607">
            <v>5.0246391390312492E-2</v>
          </cell>
        </row>
        <row r="608">
          <cell r="I608">
            <v>5.4487308385797142E-2</v>
          </cell>
          <cell r="J608">
            <v>5.4536207798636258E-2</v>
          </cell>
          <cell r="K608">
            <v>5.4674451288101979E-2</v>
          </cell>
          <cell r="L608">
            <v>5.4648239865409426E-2</v>
          </cell>
          <cell r="M608">
            <v>5.3922119494802516E-2</v>
          </cell>
          <cell r="N608">
            <v>5.3775673879173105E-2</v>
          </cell>
          <cell r="O608">
            <v>5.3915932289804687E-2</v>
          </cell>
          <cell r="P608">
            <v>5.4025727007875661E-2</v>
          </cell>
          <cell r="Q608">
            <v>5.3992959134518868E-2</v>
          </cell>
          <cell r="R608">
            <v>5.4015869958668132E-2</v>
          </cell>
          <cell r="S608">
            <v>5.3480022978110796E-2</v>
          </cell>
          <cell r="T608">
            <v>5.357043391643173E-2</v>
          </cell>
          <cell r="U608">
            <v>5.3457420721184506E-2</v>
          </cell>
          <cell r="V608">
            <v>5.3527734291624364E-2</v>
          </cell>
          <cell r="W608">
            <v>5.3520797952822045E-2</v>
          </cell>
          <cell r="X608">
            <v>5.3685596689652608E-2</v>
          </cell>
          <cell r="Y608">
            <v>5.3729259467621075E-2</v>
          </cell>
          <cell r="Z608">
            <v>5.3909998287823196E-2</v>
          </cell>
          <cell r="AA608">
            <v>5.4071768339347473E-2</v>
          </cell>
          <cell r="AB608">
            <v>5.380954868761028E-2</v>
          </cell>
          <cell r="AC608">
            <v>5.4060526322539403E-2</v>
          </cell>
          <cell r="AD608">
            <v>5.4212698084358614E-2</v>
          </cell>
          <cell r="AE608">
            <v>5.4179510433835766E-2</v>
          </cell>
          <cell r="AF608">
            <v>5.4284435034193501E-2</v>
          </cell>
          <cell r="AG608">
            <v>5.4386128638434214E-2</v>
          </cell>
          <cell r="AH608">
            <v>5.4366498548629988E-2</v>
          </cell>
          <cell r="AI608">
            <v>5.4479438283208462E-2</v>
          </cell>
          <cell r="AJ608">
            <v>5.4566680959609801E-2</v>
          </cell>
          <cell r="AK608">
            <v>5.4492450992534025E-2</v>
          </cell>
          <cell r="AL608">
            <v>5.4716364951096511E-2</v>
          </cell>
          <cell r="AM608">
            <v>5.4791623450388738E-2</v>
          </cell>
          <cell r="AN608">
            <v>5.4808717938406255E-2</v>
          </cell>
          <cell r="AO608">
            <v>5.4861566632875169E-2</v>
          </cell>
          <cell r="AP608">
            <v>5.4996857793968797E-2</v>
          </cell>
          <cell r="AQ608">
            <v>4.0500109522000269E-2</v>
          </cell>
          <cell r="AR608">
            <v>4.0718026199937453E-2</v>
          </cell>
          <cell r="AS608">
            <v>4.0470998343564782E-2</v>
          </cell>
          <cell r="AT608">
            <v>4.0683396883764884E-2</v>
          </cell>
          <cell r="AU608">
            <v>4.0764942113279398E-2</v>
          </cell>
          <cell r="AV608">
            <v>4.0822188844431367E-2</v>
          </cell>
          <cell r="AW608">
            <v>4.0927790153921041E-2</v>
          </cell>
          <cell r="AX608">
            <v>4.0922803549523996E-2</v>
          </cell>
          <cell r="AY608">
            <v>4.0745566894042518E-2</v>
          </cell>
          <cell r="AZ608">
            <v>4.0804103403712981E-2</v>
          </cell>
          <cell r="BA608">
            <v>4.0976386339151009E-2</v>
          </cell>
          <cell r="BB608">
            <v>4.1202981363776744E-2</v>
          </cell>
          <cell r="BC608">
            <v>5.4190880699471228E-2</v>
          </cell>
          <cell r="BD608">
            <v>4.1041782346307648E-2</v>
          </cell>
          <cell r="BE608">
            <v>4.1157640380524947E-2</v>
          </cell>
          <cell r="BF608">
            <v>4.1189769439024401E-2</v>
          </cell>
          <cell r="BG608">
            <v>4.1056820252989151E-2</v>
          </cell>
          <cell r="BH608">
            <v>4.1231519008485616E-2</v>
          </cell>
          <cell r="BI608">
            <v>3.7564237101813426E-2</v>
          </cell>
          <cell r="BJ608">
            <v>4.1149584243172187E-2</v>
          </cell>
          <cell r="BK608">
            <v>4.1194924322124085E-2</v>
          </cell>
          <cell r="BL608">
            <v>4.106907412454959E-2</v>
          </cell>
          <cell r="BM608">
            <v>4.1106583396482946E-2</v>
          </cell>
          <cell r="BN608">
            <v>4.1158468707354602E-2</v>
          </cell>
          <cell r="BO608">
            <v>4.1339908157779909E-2</v>
          </cell>
          <cell r="BP608">
            <v>4.1322272285435509E-2</v>
          </cell>
          <cell r="BQ608">
            <v>4.1332393893120052E-2</v>
          </cell>
          <cell r="BR608">
            <v>4.1032771752685618E-2</v>
          </cell>
          <cell r="BS608">
            <v>4.1206618721723577E-2</v>
          </cell>
          <cell r="BT608">
            <v>4.1291062967489363E-2</v>
          </cell>
        </row>
        <row r="609">
          <cell r="I609">
            <v>5.075880689636527E-2</v>
          </cell>
          <cell r="J609">
            <v>5.0815908699862862E-2</v>
          </cell>
          <cell r="K609">
            <v>5.0781381098564157E-2</v>
          </cell>
          <cell r="L609">
            <v>5.0841405149750336E-2</v>
          </cell>
          <cell r="M609">
            <v>5.0470295631138619E-2</v>
          </cell>
          <cell r="N609">
            <v>5.0558404003682271E-2</v>
          </cell>
          <cell r="O609">
            <v>5.0535927382098722E-2</v>
          </cell>
          <cell r="P609">
            <v>5.0447007518963784E-2</v>
          </cell>
          <cell r="Q609">
            <v>5.0556789447502609E-2</v>
          </cell>
          <cell r="R609">
            <v>5.0505879746229707E-2</v>
          </cell>
          <cell r="S609">
            <v>4.9957479507536748E-2</v>
          </cell>
          <cell r="T609">
            <v>5.0051309843340983E-2</v>
          </cell>
          <cell r="U609">
            <v>5.0079434456366423E-2</v>
          </cell>
          <cell r="V609">
            <v>5.0070107217758925E-2</v>
          </cell>
          <cell r="W609">
            <v>5.0025900904017914E-2</v>
          </cell>
          <cell r="X609">
            <v>5.018248011178552E-2</v>
          </cell>
          <cell r="Y609">
            <v>5.0233624408312097E-2</v>
          </cell>
          <cell r="Z609">
            <v>5.0340319067093665E-2</v>
          </cell>
          <cell r="AA609">
            <v>5.0427574896714303E-2</v>
          </cell>
          <cell r="AB609">
            <v>5.0544374666500962E-2</v>
          </cell>
          <cell r="AC609">
            <v>5.0622411245866805E-2</v>
          </cell>
          <cell r="AD609">
            <v>5.0768366431005935E-2</v>
          </cell>
          <cell r="AE609">
            <v>5.0858248209701862E-2</v>
          </cell>
          <cell r="AF609">
            <v>5.0814413335208503E-2</v>
          </cell>
          <cell r="AG609">
            <v>5.0816863010618059E-2</v>
          </cell>
          <cell r="AH609">
            <v>5.1053674381953601E-2</v>
          </cell>
          <cell r="AI609">
            <v>5.095469480850999E-2</v>
          </cell>
          <cell r="AJ609">
            <v>5.0980040903282328E-2</v>
          </cell>
          <cell r="AK609">
            <v>5.1057979178016931E-2</v>
          </cell>
          <cell r="AL609">
            <v>5.1189361355607838E-2</v>
          </cell>
          <cell r="AM609">
            <v>5.115246249697443E-2</v>
          </cell>
          <cell r="AN609">
            <v>5.1164408771200501E-2</v>
          </cell>
          <cell r="AO609">
            <v>5.1233369931775331E-2</v>
          </cell>
          <cell r="AP609">
            <v>5.1225349793186964E-2</v>
          </cell>
          <cell r="AQ609">
            <v>5.4401563649767788E-2</v>
          </cell>
          <cell r="AR609">
            <v>5.4547371007355648E-2</v>
          </cell>
          <cell r="AS609">
            <v>5.4552579672223142E-2</v>
          </cell>
          <cell r="AT609">
            <v>5.469788890673756E-2</v>
          </cell>
          <cell r="AU609">
            <v>5.4723256305327608E-2</v>
          </cell>
          <cell r="AV609">
            <v>5.4866287269786068E-2</v>
          </cell>
          <cell r="AW609">
            <v>5.4814420974505652E-2</v>
          </cell>
          <cell r="AX609">
            <v>5.4800704387119481E-2</v>
          </cell>
          <cell r="AY609">
            <v>5.4612163274576291E-2</v>
          </cell>
          <cell r="AZ609">
            <v>5.462921902492511E-2</v>
          </cell>
          <cell r="BA609">
            <v>5.4283632765800276E-2</v>
          </cell>
          <cell r="BB609">
            <v>5.4151742219764258E-2</v>
          </cell>
          <cell r="BC609">
            <v>5.0142211126185651E-2</v>
          </cell>
          <cell r="BD609">
            <v>5.4382356313782208E-2</v>
          </cell>
          <cell r="BE609">
            <v>5.4245093052930259E-2</v>
          </cell>
          <cell r="BF609">
            <v>5.4443735908726275E-2</v>
          </cell>
          <cell r="BG609">
            <v>5.4442509987959326E-2</v>
          </cell>
          <cell r="BH609">
            <v>5.4351814412281797E-2</v>
          </cell>
          <cell r="BI609">
            <v>5.5222603501650688E-2</v>
          </cell>
          <cell r="BJ609">
            <v>5.4483871904078621E-2</v>
          </cell>
          <cell r="BK609">
            <v>5.4328942622645704E-2</v>
          </cell>
          <cell r="BL609">
            <v>5.4134260515473452E-2</v>
          </cell>
          <cell r="BM609">
            <v>5.4010610960297613E-2</v>
          </cell>
          <cell r="BN609">
            <v>5.4044327444480879E-2</v>
          </cell>
          <cell r="BO609">
            <v>5.4033523637809687E-2</v>
          </cell>
          <cell r="BP609">
            <v>5.3738485073175225E-2</v>
          </cell>
          <cell r="BQ609">
            <v>5.4074187524760495E-2</v>
          </cell>
          <cell r="BR609">
            <v>5.4028924128172846E-2</v>
          </cell>
          <cell r="BS609">
            <v>5.3690885472849871E-2</v>
          </cell>
          <cell r="BT609">
            <v>5.3397918089796249E-2</v>
          </cell>
        </row>
        <row r="610">
          <cell r="I610">
            <v>4.8717753308159042E-6</v>
          </cell>
          <cell r="J610">
            <v>4.9503429844206958E-6</v>
          </cell>
          <cell r="K610">
            <v>1.5180689915179513E-6</v>
          </cell>
          <cell r="L610">
            <v>1.5328231076859421E-6</v>
          </cell>
          <cell r="M610">
            <v>1.4378009470610994E-6</v>
          </cell>
          <cell r="N610">
            <v>1.4491062486735886E-6</v>
          </cell>
          <cell r="O610">
            <v>1.4594922264133954E-6</v>
          </cell>
          <cell r="P610">
            <v>1.4780121445672157E-6</v>
          </cell>
          <cell r="Q610">
            <v>1.4860315691367485E-6</v>
          </cell>
          <cell r="R610">
            <v>1.5040287775900046E-6</v>
          </cell>
          <cell r="S610">
            <v>1.2931565114048884E-6</v>
          </cell>
          <cell r="T610">
            <v>1.3107324434230903E-6</v>
          </cell>
          <cell r="U610">
            <v>1.3293083230718535E-6</v>
          </cell>
          <cell r="V610">
            <v>1.3452506477062915E-6</v>
          </cell>
          <cell r="W610">
            <v>1.3664779655591427E-6</v>
          </cell>
          <cell r="X610">
            <v>1.3719046494567193E-6</v>
          </cell>
          <cell r="Y610">
            <v>1.3826314206375254E-6</v>
          </cell>
          <cell r="Z610">
            <v>1.3935965079956553E-6</v>
          </cell>
          <cell r="AA610">
            <v>1.4011864052964119E-6</v>
          </cell>
          <cell r="AB610">
            <v>1.4674971605299684E-6</v>
          </cell>
          <cell r="AC610">
            <v>1.4698994155076192E-6</v>
          </cell>
          <cell r="AD610">
            <v>1.4828619921714172E-6</v>
          </cell>
          <cell r="AE610">
            <v>1.4941189066059375E-6</v>
          </cell>
          <cell r="AF610">
            <v>1.5089839040077746E-6</v>
          </cell>
          <cell r="AG610">
            <v>1.5299686594654909E-6</v>
          </cell>
          <cell r="AH610">
            <v>1.5478974637281532E-6</v>
          </cell>
          <cell r="AI610">
            <v>1.5605422411545345E-6</v>
          </cell>
          <cell r="AJ610">
            <v>1.5723036868928401E-6</v>
          </cell>
          <cell r="AK610">
            <v>1.5785320548635726E-6</v>
          </cell>
          <cell r="AL610">
            <v>1.5823743746105529E-6</v>
          </cell>
          <cell r="AM610">
            <v>1.5795317797933032E-6</v>
          </cell>
          <cell r="AN610">
            <v>1.588319387322478E-6</v>
          </cell>
          <cell r="AO610">
            <v>1.5780369683959926E-6</v>
          </cell>
          <cell r="AP610">
            <v>1.575568973556576E-6</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row>
        <row r="611">
          <cell r="I611">
            <v>1</v>
          </cell>
          <cell r="J611">
            <v>1</v>
          </cell>
          <cell r="K611">
            <v>1.0000000000000002</v>
          </cell>
          <cell r="L611">
            <v>0.99999999999999989</v>
          </cell>
          <cell r="M611">
            <v>1</v>
          </cell>
          <cell r="N611">
            <v>1</v>
          </cell>
          <cell r="O611">
            <v>1.0000000000000002</v>
          </cell>
          <cell r="P611">
            <v>0.99999999999999989</v>
          </cell>
          <cell r="Q611">
            <v>1.0000000000000002</v>
          </cell>
          <cell r="R611">
            <v>1.0000000000000002</v>
          </cell>
          <cell r="S611">
            <v>0.99999999999999989</v>
          </cell>
          <cell r="T611">
            <v>0.99999999999999978</v>
          </cell>
          <cell r="U611">
            <v>1</v>
          </cell>
          <cell r="V611">
            <v>0.99999999999999989</v>
          </cell>
          <cell r="W611">
            <v>0.99999999999999989</v>
          </cell>
          <cell r="X611">
            <v>1.0000000000000002</v>
          </cell>
          <cell r="Y611">
            <v>1</v>
          </cell>
          <cell r="Z611">
            <v>1.0000000000000002</v>
          </cell>
          <cell r="AA611">
            <v>1</v>
          </cell>
          <cell r="AB611">
            <v>1</v>
          </cell>
          <cell r="AC611">
            <v>1</v>
          </cell>
          <cell r="AD611">
            <v>1</v>
          </cell>
          <cell r="AE611">
            <v>0.99999999999999989</v>
          </cell>
          <cell r="AF611">
            <v>1.0000000000000002</v>
          </cell>
          <cell r="AG611">
            <v>1</v>
          </cell>
          <cell r="AH611">
            <v>1</v>
          </cell>
          <cell r="AI611">
            <v>0.99999999999999978</v>
          </cell>
          <cell r="AJ611">
            <v>1</v>
          </cell>
          <cell r="AK611">
            <v>1.0000000000000002</v>
          </cell>
          <cell r="AL611">
            <v>1.0000000000000002</v>
          </cell>
          <cell r="AM611">
            <v>1</v>
          </cell>
          <cell r="AN611">
            <v>1</v>
          </cell>
          <cell r="AO611">
            <v>1</v>
          </cell>
          <cell r="AP611">
            <v>0.99999999999999978</v>
          </cell>
          <cell r="AQ611">
            <v>1.0000000000000002</v>
          </cell>
          <cell r="AR611">
            <v>1.0000000000000002</v>
          </cell>
          <cell r="AS611">
            <v>1</v>
          </cell>
          <cell r="AT611">
            <v>0.99999999999999989</v>
          </cell>
          <cell r="AU611">
            <v>1.0000000000000002</v>
          </cell>
          <cell r="AV611">
            <v>1.0000000000000002</v>
          </cell>
          <cell r="AW611">
            <v>1</v>
          </cell>
          <cell r="AX611">
            <v>0.99999999999999989</v>
          </cell>
          <cell r="AY611">
            <v>1.0000000000000002</v>
          </cell>
          <cell r="AZ611">
            <v>1</v>
          </cell>
          <cell r="BA611">
            <v>0.99999999999999989</v>
          </cell>
          <cell r="BB611">
            <v>1</v>
          </cell>
          <cell r="BC611">
            <v>1</v>
          </cell>
          <cell r="BD611">
            <v>1</v>
          </cell>
          <cell r="BE611">
            <v>1.0000000000000002</v>
          </cell>
          <cell r="BF611">
            <v>0.99999999999999989</v>
          </cell>
          <cell r="BG611">
            <v>1.0000000000000013</v>
          </cell>
          <cell r="BH611">
            <v>1</v>
          </cell>
          <cell r="BI611">
            <v>0.99999999999999989</v>
          </cell>
          <cell r="BJ611">
            <v>1.0000000000000004</v>
          </cell>
          <cell r="BK611">
            <v>0.99999999999999956</v>
          </cell>
          <cell r="BL611">
            <v>1.0000000000000002</v>
          </cell>
          <cell r="BM611">
            <v>0.99999999999999978</v>
          </cell>
          <cell r="BN611">
            <v>0.99999999999999989</v>
          </cell>
          <cell r="BO611">
            <v>0.99999999999999989</v>
          </cell>
          <cell r="BP611">
            <v>1</v>
          </cell>
          <cell r="BQ611">
            <v>0.99999999999999989</v>
          </cell>
          <cell r="BR611">
            <v>1</v>
          </cell>
          <cell r="BS611">
            <v>0.99999999999999989</v>
          </cell>
          <cell r="BT611">
            <v>1</v>
          </cell>
        </row>
        <row r="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row>
        <row r="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row>
        <row r="617">
          <cell r="I617">
            <v>16421</v>
          </cell>
          <cell r="J617">
            <v>16470</v>
          </cell>
          <cell r="K617">
            <v>16477</v>
          </cell>
          <cell r="L617">
            <v>16483</v>
          </cell>
          <cell r="M617">
            <v>17410</v>
          </cell>
          <cell r="N617">
            <v>17474</v>
          </cell>
          <cell r="O617">
            <v>17495</v>
          </cell>
          <cell r="P617">
            <v>17466</v>
          </cell>
          <cell r="Q617">
            <v>17485</v>
          </cell>
          <cell r="R617">
            <v>17346</v>
          </cell>
          <cell r="S617">
            <v>18373</v>
          </cell>
          <cell r="T617">
            <v>18344</v>
          </cell>
          <cell r="U617">
            <v>18269</v>
          </cell>
          <cell r="V617">
            <v>18175</v>
          </cell>
          <cell r="W617">
            <v>18136</v>
          </cell>
          <cell r="X617">
            <v>18028</v>
          </cell>
          <cell r="Y617">
            <v>17963</v>
          </cell>
          <cell r="Z617">
            <v>17943</v>
          </cell>
          <cell r="AA617">
            <v>17847</v>
          </cell>
          <cell r="AB617">
            <v>17436</v>
          </cell>
          <cell r="AC617">
            <v>17332</v>
          </cell>
          <cell r="AD617">
            <v>17212</v>
          </cell>
          <cell r="AE617">
            <v>17110</v>
          </cell>
          <cell r="AF617">
            <v>17013</v>
          </cell>
          <cell r="AG617">
            <v>16951</v>
          </cell>
          <cell r="AH617">
            <v>16889</v>
          </cell>
          <cell r="AI617">
            <v>16810</v>
          </cell>
          <cell r="AJ617">
            <v>16685</v>
          </cell>
          <cell r="AK617">
            <v>16626</v>
          </cell>
          <cell r="AL617">
            <v>16626</v>
          </cell>
          <cell r="AM617">
            <v>16557</v>
          </cell>
          <cell r="AN617">
            <v>16411</v>
          </cell>
          <cell r="AO617">
            <v>16281</v>
          </cell>
          <cell r="AP617">
            <v>16181</v>
          </cell>
          <cell r="AQ617">
            <v>16054</v>
          </cell>
          <cell r="AR617">
            <v>15911</v>
          </cell>
          <cell r="AS617">
            <v>15194</v>
          </cell>
          <cell r="AT617">
            <v>15288</v>
          </cell>
          <cell r="AU617">
            <v>15156</v>
          </cell>
          <cell r="AV617">
            <v>15042</v>
          </cell>
          <cell r="AW617">
            <v>14980</v>
          </cell>
          <cell r="AX617">
            <v>14936</v>
          </cell>
          <cell r="AY617">
            <v>14937</v>
          </cell>
          <cell r="AZ617">
            <v>14885</v>
          </cell>
          <cell r="BA617">
            <v>14741</v>
          </cell>
          <cell r="BB617">
            <v>14637</v>
          </cell>
          <cell r="BC617">
            <v>14544</v>
          </cell>
          <cell r="BD617">
            <v>13391</v>
          </cell>
          <cell r="BE617">
            <v>13339</v>
          </cell>
          <cell r="BF617">
            <v>13288</v>
          </cell>
          <cell r="BG617">
            <v>13151</v>
          </cell>
          <cell r="BH617">
            <v>13116</v>
          </cell>
          <cell r="BI617">
            <v>13052</v>
          </cell>
          <cell r="BJ617">
            <v>13038</v>
          </cell>
          <cell r="BK617">
            <v>12996</v>
          </cell>
          <cell r="BL617">
            <v>12901</v>
          </cell>
          <cell r="BM617">
            <v>12767</v>
          </cell>
          <cell r="BN617">
            <v>12673</v>
          </cell>
          <cell r="BO617">
            <v>12531</v>
          </cell>
          <cell r="BP617">
            <v>12374</v>
          </cell>
          <cell r="BQ617">
            <v>12228</v>
          </cell>
          <cell r="BR617">
            <v>12140</v>
          </cell>
          <cell r="BS617">
            <v>12012</v>
          </cell>
          <cell r="BT617">
            <v>11904</v>
          </cell>
        </row>
        <row r="618">
          <cell r="I618">
            <v>24796</v>
          </cell>
          <cell r="J618">
            <v>24631</v>
          </cell>
          <cell r="K618">
            <v>24482</v>
          </cell>
          <cell r="L618">
            <v>24309</v>
          </cell>
          <cell r="M618">
            <v>25628</v>
          </cell>
          <cell r="N618">
            <v>25508</v>
          </cell>
          <cell r="O618">
            <v>25343</v>
          </cell>
          <cell r="P618">
            <v>25169</v>
          </cell>
          <cell r="Q618">
            <v>24989</v>
          </cell>
          <cell r="R618">
            <v>24751</v>
          </cell>
          <cell r="S618">
            <v>26925</v>
          </cell>
          <cell r="T618">
            <v>26613</v>
          </cell>
          <cell r="U618">
            <v>26285</v>
          </cell>
          <cell r="V618">
            <v>26047</v>
          </cell>
          <cell r="W618">
            <v>25821</v>
          </cell>
          <cell r="X618">
            <v>25585</v>
          </cell>
          <cell r="Y618">
            <v>25455</v>
          </cell>
          <cell r="Z618">
            <v>25279</v>
          </cell>
          <cell r="AA618">
            <v>25087</v>
          </cell>
          <cell r="AB618">
            <v>24370</v>
          </cell>
          <cell r="AC618">
            <v>24114</v>
          </cell>
          <cell r="AD618">
            <v>23925</v>
          </cell>
          <cell r="AE618">
            <v>23749</v>
          </cell>
          <cell r="AF618">
            <v>23527</v>
          </cell>
          <cell r="AG618">
            <v>23214</v>
          </cell>
          <cell r="AH618">
            <v>22949</v>
          </cell>
          <cell r="AI618">
            <v>22758</v>
          </cell>
          <cell r="AJ618">
            <v>22523</v>
          </cell>
          <cell r="AK618">
            <v>22392</v>
          </cell>
          <cell r="AL618">
            <v>22226</v>
          </cell>
          <cell r="AM618">
            <v>22152</v>
          </cell>
          <cell r="AN618">
            <v>22034</v>
          </cell>
          <cell r="AO618">
            <v>21872</v>
          </cell>
          <cell r="AP618">
            <v>21716</v>
          </cell>
          <cell r="AQ618">
            <v>21601</v>
          </cell>
          <cell r="AR618">
            <v>21428</v>
          </cell>
          <cell r="AS618">
            <v>21019</v>
          </cell>
          <cell r="AT618">
            <v>21074</v>
          </cell>
          <cell r="AU618">
            <v>20899</v>
          </cell>
          <cell r="AV618">
            <v>20720</v>
          </cell>
          <cell r="AW618">
            <v>20522</v>
          </cell>
          <cell r="AX618">
            <v>20379</v>
          </cell>
          <cell r="AY618">
            <v>20179</v>
          </cell>
          <cell r="AZ618">
            <v>19966</v>
          </cell>
          <cell r="BA618">
            <v>19724</v>
          </cell>
          <cell r="BB618">
            <v>19536</v>
          </cell>
          <cell r="BC618">
            <v>19369</v>
          </cell>
          <cell r="BD618">
            <v>17589</v>
          </cell>
          <cell r="BE618">
            <v>17511</v>
          </cell>
          <cell r="BF618">
            <v>17427</v>
          </cell>
          <cell r="BG618">
            <v>17214</v>
          </cell>
          <cell r="BH618">
            <v>17237</v>
          </cell>
          <cell r="BI618">
            <v>17143</v>
          </cell>
          <cell r="BJ618">
            <v>17033</v>
          </cell>
          <cell r="BK618">
            <v>16971</v>
          </cell>
          <cell r="BL618">
            <v>16879</v>
          </cell>
          <cell r="BM618">
            <v>16808</v>
          </cell>
          <cell r="BN618">
            <v>16688</v>
          </cell>
          <cell r="BO618">
            <v>16515</v>
          </cell>
          <cell r="BP618">
            <v>16360</v>
          </cell>
          <cell r="BQ618">
            <v>16202</v>
          </cell>
          <cell r="BR618">
            <v>15999</v>
          </cell>
          <cell r="BS618">
            <v>15895</v>
          </cell>
          <cell r="BT618">
            <v>15712</v>
          </cell>
        </row>
        <row r="619">
          <cell r="I619">
            <v>32290</v>
          </cell>
          <cell r="J619">
            <v>31945</v>
          </cell>
          <cell r="K619">
            <v>31671</v>
          </cell>
          <cell r="L619">
            <v>31378</v>
          </cell>
          <cell r="M619">
            <v>33182</v>
          </cell>
          <cell r="N619">
            <v>32902</v>
          </cell>
          <cell r="O619">
            <v>32680</v>
          </cell>
          <cell r="P619">
            <v>32381</v>
          </cell>
          <cell r="Q619">
            <v>32050</v>
          </cell>
          <cell r="R619">
            <v>31592</v>
          </cell>
          <cell r="S619">
            <v>34739</v>
          </cell>
          <cell r="T619">
            <v>34238</v>
          </cell>
          <cell r="U619">
            <v>33713</v>
          </cell>
          <cell r="V619">
            <v>33251</v>
          </cell>
          <cell r="W619">
            <v>32800</v>
          </cell>
          <cell r="X619">
            <v>32402</v>
          </cell>
          <cell r="Y619">
            <v>32052</v>
          </cell>
          <cell r="Z619">
            <v>31685</v>
          </cell>
          <cell r="AA619">
            <v>31451</v>
          </cell>
          <cell r="AB619">
            <v>30037</v>
          </cell>
          <cell r="AC619">
            <v>29727</v>
          </cell>
          <cell r="AD619">
            <v>29405</v>
          </cell>
          <cell r="AE619">
            <v>29108</v>
          </cell>
          <cell r="AF619">
            <v>28756</v>
          </cell>
          <cell r="AG619">
            <v>28339</v>
          </cell>
          <cell r="AH619">
            <v>27973</v>
          </cell>
          <cell r="AI619">
            <v>27646</v>
          </cell>
          <cell r="AJ619">
            <v>27277</v>
          </cell>
          <cell r="AK619">
            <v>26894</v>
          </cell>
          <cell r="AL619">
            <v>26610</v>
          </cell>
          <cell r="AM619">
            <v>26321</v>
          </cell>
          <cell r="AN619">
            <v>26018</v>
          </cell>
          <cell r="AO619">
            <v>25686</v>
          </cell>
          <cell r="AP619">
            <v>25471</v>
          </cell>
          <cell r="AQ619">
            <v>25124</v>
          </cell>
          <cell r="AR619">
            <v>24844</v>
          </cell>
          <cell r="AS619">
            <v>24155</v>
          </cell>
          <cell r="AT619">
            <v>23907</v>
          </cell>
          <cell r="AU619">
            <v>23581</v>
          </cell>
          <cell r="AV619">
            <v>23239</v>
          </cell>
          <cell r="AW619">
            <v>22890</v>
          </cell>
          <cell r="AX619">
            <v>22614</v>
          </cell>
          <cell r="AY619">
            <v>22345</v>
          </cell>
          <cell r="AZ619">
            <v>21979</v>
          </cell>
          <cell r="BA619">
            <v>21557</v>
          </cell>
          <cell r="BB619">
            <v>21325</v>
          </cell>
          <cell r="BC619">
            <v>21121</v>
          </cell>
          <cell r="BD619">
            <v>20946</v>
          </cell>
          <cell r="BE619">
            <v>20712</v>
          </cell>
          <cell r="BF619">
            <v>20460</v>
          </cell>
          <cell r="BG619">
            <v>20070</v>
          </cell>
          <cell r="BH619">
            <v>19895</v>
          </cell>
          <cell r="BI619">
            <v>19602</v>
          </cell>
          <cell r="BJ619">
            <v>19345</v>
          </cell>
          <cell r="BK619">
            <v>19096</v>
          </cell>
          <cell r="BL619">
            <v>18825</v>
          </cell>
          <cell r="BM619">
            <v>18479</v>
          </cell>
          <cell r="BN619">
            <v>18251</v>
          </cell>
          <cell r="BO619">
            <v>17973</v>
          </cell>
          <cell r="BP619">
            <v>17652</v>
          </cell>
          <cell r="BQ619">
            <v>17352</v>
          </cell>
          <cell r="BR619">
            <v>17055</v>
          </cell>
          <cell r="BS619">
            <v>16696</v>
          </cell>
          <cell r="BT619">
            <v>16450</v>
          </cell>
        </row>
        <row r="620">
          <cell r="I620">
            <v>38782</v>
          </cell>
          <cell r="J620">
            <v>38583</v>
          </cell>
          <cell r="K620">
            <v>38161</v>
          </cell>
          <cell r="L620">
            <v>37729</v>
          </cell>
          <cell r="M620">
            <v>39677</v>
          </cell>
          <cell r="N620">
            <v>39187</v>
          </cell>
          <cell r="O620">
            <v>38763</v>
          </cell>
          <cell r="P620">
            <v>38246</v>
          </cell>
          <cell r="Q620">
            <v>37521</v>
          </cell>
          <cell r="R620">
            <v>36726</v>
          </cell>
          <cell r="S620">
            <v>40199</v>
          </cell>
          <cell r="T620">
            <v>39309</v>
          </cell>
          <cell r="U620">
            <v>38329</v>
          </cell>
          <cell r="V620">
            <v>37382</v>
          </cell>
          <cell r="W620">
            <v>36438</v>
          </cell>
          <cell r="X620">
            <v>35457</v>
          </cell>
          <cell r="Y620">
            <v>34506</v>
          </cell>
          <cell r="Z620">
            <v>33589</v>
          </cell>
          <cell r="AA620">
            <v>32720</v>
          </cell>
          <cell r="AB620">
            <v>30674</v>
          </cell>
          <cell r="AC620">
            <v>29820</v>
          </cell>
          <cell r="AD620">
            <v>28953</v>
          </cell>
          <cell r="AE620">
            <v>28122</v>
          </cell>
          <cell r="AF620">
            <v>27253</v>
          </cell>
          <cell r="AG620">
            <v>26368</v>
          </cell>
          <cell r="AH620">
            <v>25472</v>
          </cell>
          <cell r="AI620">
            <v>24612</v>
          </cell>
          <cell r="AJ620">
            <v>23814</v>
          </cell>
          <cell r="AK620">
            <v>23143</v>
          </cell>
          <cell r="AL620">
            <v>22447</v>
          </cell>
          <cell r="AM620">
            <v>21878</v>
          </cell>
          <cell r="AN620">
            <v>21398</v>
          </cell>
          <cell r="AO620">
            <v>20818</v>
          </cell>
          <cell r="AP620">
            <v>20269</v>
          </cell>
          <cell r="AQ620">
            <v>19733</v>
          </cell>
          <cell r="AR620">
            <v>19171</v>
          </cell>
          <cell r="AS620">
            <v>18266</v>
          </cell>
          <cell r="AT620">
            <v>17727</v>
          </cell>
          <cell r="AU620">
            <v>17172</v>
          </cell>
          <cell r="AV620">
            <v>16647</v>
          </cell>
          <cell r="AW620">
            <v>16174</v>
          </cell>
          <cell r="AX620">
            <v>15685</v>
          </cell>
          <cell r="AY620">
            <v>15268</v>
          </cell>
          <cell r="AZ620">
            <v>14790</v>
          </cell>
          <cell r="BA620">
            <v>14231</v>
          </cell>
          <cell r="BB620">
            <v>13754</v>
          </cell>
          <cell r="BC620">
            <v>13227</v>
          </cell>
          <cell r="BD620">
            <v>12817</v>
          </cell>
          <cell r="BE620">
            <v>12293</v>
          </cell>
          <cell r="BF620">
            <v>11758</v>
          </cell>
          <cell r="BG620">
            <v>11110</v>
          </cell>
          <cell r="BH620">
            <v>10669</v>
          </cell>
          <cell r="BI620">
            <v>10188</v>
          </cell>
          <cell r="BJ620">
            <v>9756</v>
          </cell>
          <cell r="BK620">
            <v>9318</v>
          </cell>
          <cell r="BL620">
            <v>8980</v>
          </cell>
          <cell r="BM620">
            <v>8596</v>
          </cell>
          <cell r="BN620">
            <v>8244</v>
          </cell>
          <cell r="BO620">
            <v>7842</v>
          </cell>
          <cell r="BP620">
            <v>7463</v>
          </cell>
          <cell r="BQ620">
            <v>7058</v>
          </cell>
          <cell r="BR620">
            <v>6660</v>
          </cell>
          <cell r="BS620">
            <v>6302</v>
          </cell>
          <cell r="BT620">
            <v>5886</v>
          </cell>
        </row>
        <row r="621">
          <cell r="I621">
            <v>23282</v>
          </cell>
          <cell r="J621">
            <v>21992</v>
          </cell>
          <cell r="K621">
            <v>20842</v>
          </cell>
          <cell r="L621">
            <v>19631</v>
          </cell>
          <cell r="M621">
            <v>19515</v>
          </cell>
          <cell r="N621">
            <v>18436</v>
          </cell>
          <cell r="O621">
            <v>17422</v>
          </cell>
          <cell r="P621">
            <v>16592</v>
          </cell>
          <cell r="Q621">
            <v>15747</v>
          </cell>
          <cell r="R621">
            <v>14788</v>
          </cell>
          <cell r="S621">
            <v>17675</v>
          </cell>
          <cell r="T621">
            <v>16654</v>
          </cell>
          <cell r="U621">
            <v>15710</v>
          </cell>
          <cell r="V621">
            <v>14909</v>
          </cell>
          <cell r="W621">
            <v>14182</v>
          </cell>
          <cell r="X621">
            <v>13506</v>
          </cell>
          <cell r="Y621">
            <v>12855</v>
          </cell>
          <cell r="Z621">
            <v>12320</v>
          </cell>
          <cell r="AA621">
            <v>11780</v>
          </cell>
          <cell r="AB621">
            <v>10959</v>
          </cell>
          <cell r="AC621">
            <v>10462</v>
          </cell>
          <cell r="AD621">
            <v>9914</v>
          </cell>
          <cell r="AE621">
            <v>9402</v>
          </cell>
          <cell r="AF621">
            <v>8893</v>
          </cell>
          <cell r="AG621">
            <v>8227</v>
          </cell>
          <cell r="AH621">
            <v>7690</v>
          </cell>
          <cell r="AI621">
            <v>7246</v>
          </cell>
          <cell r="AJ621">
            <v>6882</v>
          </cell>
          <cell r="AK621">
            <v>6567</v>
          </cell>
          <cell r="AL621">
            <v>6307</v>
          </cell>
          <cell r="AM621">
            <v>6075</v>
          </cell>
          <cell r="AN621">
            <v>5860</v>
          </cell>
          <cell r="AO621">
            <v>5633</v>
          </cell>
          <cell r="AP621">
            <v>5425</v>
          </cell>
          <cell r="AQ621">
            <v>5193</v>
          </cell>
          <cell r="AR621">
            <v>4966</v>
          </cell>
          <cell r="AS621">
            <v>4658</v>
          </cell>
          <cell r="AT621">
            <v>4396</v>
          </cell>
          <cell r="AU621">
            <v>4166</v>
          </cell>
          <cell r="AV621">
            <v>3893</v>
          </cell>
          <cell r="AW621">
            <v>3659</v>
          </cell>
          <cell r="AX621">
            <v>3460</v>
          </cell>
          <cell r="AY621">
            <v>3269</v>
          </cell>
          <cell r="AZ621">
            <v>3116</v>
          </cell>
          <cell r="BA621">
            <v>2971</v>
          </cell>
          <cell r="BB621">
            <v>2804</v>
          </cell>
          <cell r="BC621">
            <v>2650</v>
          </cell>
          <cell r="BD621">
            <v>2588</v>
          </cell>
          <cell r="BE621">
            <v>2390</v>
          </cell>
          <cell r="BF621">
            <v>2245</v>
          </cell>
          <cell r="BG621">
            <v>2113</v>
          </cell>
          <cell r="BH621">
            <v>2004</v>
          </cell>
          <cell r="BI621">
            <v>1883</v>
          </cell>
          <cell r="BJ621">
            <v>1760</v>
          </cell>
          <cell r="BK621">
            <v>1667</v>
          </cell>
          <cell r="BL621">
            <v>1545</v>
          </cell>
          <cell r="BM621">
            <v>1458</v>
          </cell>
          <cell r="BN621">
            <v>1339</v>
          </cell>
          <cell r="BO621">
            <v>1242</v>
          </cell>
          <cell r="BP621">
            <v>1159</v>
          </cell>
          <cell r="BQ621">
            <v>1039</v>
          </cell>
          <cell r="BR621">
            <v>914</v>
          </cell>
          <cell r="BS621">
            <v>809</v>
          </cell>
          <cell r="BT621">
            <v>714</v>
          </cell>
        </row>
        <row r="622">
          <cell r="I622">
            <v>2336</v>
          </cell>
          <cell r="J622">
            <v>2070</v>
          </cell>
          <cell r="K622">
            <v>1794</v>
          </cell>
          <cell r="L622">
            <v>1543</v>
          </cell>
          <cell r="M622">
            <v>1601</v>
          </cell>
          <cell r="N622">
            <v>1408</v>
          </cell>
          <cell r="O622">
            <v>1218</v>
          </cell>
          <cell r="P622">
            <v>1057</v>
          </cell>
          <cell r="Q622">
            <v>931</v>
          </cell>
          <cell r="R622">
            <v>807</v>
          </cell>
          <cell r="S622">
            <v>2182</v>
          </cell>
          <cell r="T622">
            <v>1989</v>
          </cell>
          <cell r="U622">
            <v>1821</v>
          </cell>
          <cell r="V622">
            <v>1683</v>
          </cell>
          <cell r="W622">
            <v>1635</v>
          </cell>
          <cell r="X622">
            <v>1592</v>
          </cell>
          <cell r="Y622">
            <v>1574</v>
          </cell>
          <cell r="Z622">
            <v>1522</v>
          </cell>
          <cell r="AA622">
            <v>1496</v>
          </cell>
          <cell r="AB622">
            <v>1455</v>
          </cell>
          <cell r="AC622">
            <v>1404</v>
          </cell>
          <cell r="AD622">
            <v>1334</v>
          </cell>
          <cell r="AE622">
            <v>1260</v>
          </cell>
          <cell r="AF622">
            <v>1183</v>
          </cell>
          <cell r="AG622">
            <v>1073</v>
          </cell>
          <cell r="AH622">
            <v>960</v>
          </cell>
          <cell r="AI622">
            <v>892</v>
          </cell>
          <cell r="AJ622">
            <v>832</v>
          </cell>
          <cell r="AK622">
            <v>783</v>
          </cell>
          <cell r="AL622">
            <v>748</v>
          </cell>
          <cell r="AM622">
            <v>718</v>
          </cell>
          <cell r="AN622">
            <v>689</v>
          </cell>
          <cell r="AO622">
            <v>673</v>
          </cell>
          <cell r="AP622">
            <v>657</v>
          </cell>
          <cell r="AQ622">
            <v>621</v>
          </cell>
          <cell r="AR622">
            <v>583</v>
          </cell>
          <cell r="AS622">
            <v>546</v>
          </cell>
          <cell r="AT622">
            <v>510</v>
          </cell>
          <cell r="AU622">
            <v>476</v>
          </cell>
          <cell r="AV622">
            <v>458</v>
          </cell>
          <cell r="AW622">
            <v>427</v>
          </cell>
          <cell r="AX622">
            <v>415</v>
          </cell>
          <cell r="AY622">
            <v>403</v>
          </cell>
          <cell r="AZ622">
            <v>398</v>
          </cell>
          <cell r="BA622">
            <v>385</v>
          </cell>
          <cell r="BB622">
            <v>372</v>
          </cell>
          <cell r="BC622">
            <v>367</v>
          </cell>
          <cell r="BD622">
            <v>448</v>
          </cell>
          <cell r="BE622">
            <v>426</v>
          </cell>
          <cell r="BF622">
            <v>403</v>
          </cell>
          <cell r="BG622">
            <v>398</v>
          </cell>
          <cell r="BH622">
            <v>390</v>
          </cell>
          <cell r="BI622">
            <v>377</v>
          </cell>
          <cell r="BJ622">
            <v>357</v>
          </cell>
          <cell r="BK622">
            <v>341</v>
          </cell>
          <cell r="BL622">
            <v>336</v>
          </cell>
          <cell r="BM622">
            <v>325</v>
          </cell>
          <cell r="BN622">
            <v>306</v>
          </cell>
          <cell r="BO622">
            <v>283</v>
          </cell>
          <cell r="BP622">
            <v>266</v>
          </cell>
          <cell r="BQ622">
            <v>254</v>
          </cell>
          <cell r="BR622">
            <v>243</v>
          </cell>
          <cell r="BS622">
            <v>233</v>
          </cell>
          <cell r="BT622">
            <v>225</v>
          </cell>
        </row>
        <row r="623">
          <cell r="I623">
            <v>3</v>
          </cell>
          <cell r="J623">
            <v>0</v>
          </cell>
          <cell r="K623">
            <v>0</v>
          </cell>
          <cell r="L623">
            <v>2</v>
          </cell>
          <cell r="M623">
            <v>160</v>
          </cell>
          <cell r="N623">
            <v>153</v>
          </cell>
          <cell r="O623">
            <v>150</v>
          </cell>
          <cell r="P623">
            <v>146</v>
          </cell>
          <cell r="Q623">
            <v>143</v>
          </cell>
          <cell r="R623">
            <v>142</v>
          </cell>
          <cell r="S623">
            <v>1539</v>
          </cell>
          <cell r="T623">
            <v>1513</v>
          </cell>
          <cell r="U623">
            <v>1485</v>
          </cell>
          <cell r="V623">
            <v>1460</v>
          </cell>
          <cell r="W623">
            <v>1431</v>
          </cell>
          <cell r="X623">
            <v>1392</v>
          </cell>
          <cell r="Y623">
            <v>1360</v>
          </cell>
          <cell r="Z623">
            <v>1324</v>
          </cell>
          <cell r="AA623">
            <v>1292</v>
          </cell>
          <cell r="AB623">
            <v>1248</v>
          </cell>
          <cell r="AC623">
            <v>1210</v>
          </cell>
          <cell r="AD623">
            <v>1148</v>
          </cell>
          <cell r="AE623">
            <v>1089</v>
          </cell>
          <cell r="AF623">
            <v>1022</v>
          </cell>
          <cell r="AG623">
            <v>915</v>
          </cell>
          <cell r="AH623">
            <v>822</v>
          </cell>
          <cell r="AI623">
            <v>750</v>
          </cell>
          <cell r="AJ623">
            <v>675</v>
          </cell>
          <cell r="AK623">
            <v>615</v>
          </cell>
          <cell r="AL623">
            <v>578</v>
          </cell>
          <cell r="AM623">
            <v>560</v>
          </cell>
          <cell r="AN623">
            <v>538</v>
          </cell>
          <cell r="AO623">
            <v>515</v>
          </cell>
          <cell r="AP623">
            <v>494</v>
          </cell>
          <cell r="AQ623">
            <v>471</v>
          </cell>
          <cell r="AR623">
            <v>440</v>
          </cell>
          <cell r="AS623">
            <v>408</v>
          </cell>
          <cell r="AT623">
            <v>364</v>
          </cell>
          <cell r="AU623">
            <v>343</v>
          </cell>
          <cell r="AV623">
            <v>310</v>
          </cell>
          <cell r="AW623">
            <v>287</v>
          </cell>
          <cell r="AX623">
            <v>273</v>
          </cell>
          <cell r="AY623">
            <v>262</v>
          </cell>
          <cell r="AZ623">
            <v>256</v>
          </cell>
          <cell r="BA623">
            <v>245</v>
          </cell>
          <cell r="BB623">
            <v>238</v>
          </cell>
          <cell r="BC623">
            <v>227</v>
          </cell>
          <cell r="BD623">
            <v>277</v>
          </cell>
          <cell r="BE623">
            <v>265</v>
          </cell>
          <cell r="BF623">
            <v>255</v>
          </cell>
          <cell r="BG623">
            <v>244</v>
          </cell>
          <cell r="BH623">
            <v>229</v>
          </cell>
          <cell r="BI623">
            <v>219</v>
          </cell>
          <cell r="BJ623">
            <v>208</v>
          </cell>
          <cell r="BK623">
            <v>199</v>
          </cell>
          <cell r="BL623">
            <v>184</v>
          </cell>
          <cell r="BM623">
            <v>172</v>
          </cell>
          <cell r="BN623">
            <v>160</v>
          </cell>
          <cell r="BO623">
            <v>147</v>
          </cell>
          <cell r="BP623">
            <v>130</v>
          </cell>
          <cell r="BQ623">
            <v>100</v>
          </cell>
          <cell r="BR623">
            <v>76</v>
          </cell>
          <cell r="BS623">
            <v>58</v>
          </cell>
          <cell r="BT623">
            <v>41</v>
          </cell>
        </row>
        <row r="624">
          <cell r="I624">
            <v>2</v>
          </cell>
          <cell r="J624">
            <v>1</v>
          </cell>
          <cell r="K624">
            <v>0</v>
          </cell>
          <cell r="L624">
            <v>2</v>
          </cell>
          <cell r="M624">
            <v>3</v>
          </cell>
          <cell r="N624">
            <v>2</v>
          </cell>
          <cell r="O624">
            <v>0</v>
          </cell>
          <cell r="P624">
            <v>2</v>
          </cell>
          <cell r="Q624">
            <v>3</v>
          </cell>
          <cell r="R624">
            <v>2</v>
          </cell>
          <cell r="S624">
            <v>9</v>
          </cell>
          <cell r="T624">
            <v>7</v>
          </cell>
          <cell r="U624">
            <v>7</v>
          </cell>
          <cell r="V624">
            <v>6</v>
          </cell>
          <cell r="W624">
            <v>6</v>
          </cell>
          <cell r="X624">
            <v>6</v>
          </cell>
          <cell r="Y624">
            <v>6</v>
          </cell>
          <cell r="Z624">
            <v>6</v>
          </cell>
          <cell r="AA624">
            <v>7</v>
          </cell>
          <cell r="AB624">
            <v>6</v>
          </cell>
          <cell r="AC624">
            <v>6</v>
          </cell>
          <cell r="AD624">
            <v>6</v>
          </cell>
          <cell r="AE624">
            <v>6</v>
          </cell>
          <cell r="AF624">
            <v>6</v>
          </cell>
          <cell r="AG624">
            <v>6</v>
          </cell>
          <cell r="AH624">
            <v>5</v>
          </cell>
          <cell r="AI624">
            <v>5</v>
          </cell>
          <cell r="AJ624">
            <v>5</v>
          </cell>
          <cell r="AK624">
            <v>5</v>
          </cell>
          <cell r="AL624">
            <v>3</v>
          </cell>
          <cell r="AM624">
            <v>2</v>
          </cell>
          <cell r="AN624">
            <v>3</v>
          </cell>
          <cell r="AO624">
            <v>2</v>
          </cell>
          <cell r="AP624">
            <v>2</v>
          </cell>
          <cell r="AQ624">
            <v>2</v>
          </cell>
          <cell r="AR624">
            <v>2</v>
          </cell>
          <cell r="AS624">
            <v>1</v>
          </cell>
          <cell r="AT624">
            <v>1</v>
          </cell>
          <cell r="AU624">
            <v>1</v>
          </cell>
          <cell r="AV624">
            <v>1</v>
          </cell>
          <cell r="AW624">
            <v>2</v>
          </cell>
          <cell r="AX624">
            <v>1</v>
          </cell>
          <cell r="AY624">
            <v>1</v>
          </cell>
          <cell r="AZ624">
            <v>0</v>
          </cell>
          <cell r="BA624">
            <v>0</v>
          </cell>
          <cell r="BB624">
            <v>1</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row>
        <row r="625">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row>
        <row r="626">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row>
        <row r="627">
          <cell r="I627">
            <v>2</v>
          </cell>
          <cell r="J627">
            <v>1</v>
          </cell>
          <cell r="K627">
            <v>1</v>
          </cell>
          <cell r="L627">
            <v>1</v>
          </cell>
          <cell r="M627">
            <v>1</v>
          </cell>
          <cell r="N627">
            <v>1</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row>
        <row r="628">
          <cell r="I628">
            <v>137914</v>
          </cell>
          <cell r="J628">
            <v>135693</v>
          </cell>
          <cell r="K628">
            <v>133428</v>
          </cell>
          <cell r="L628">
            <v>131078</v>
          </cell>
          <cell r="M628">
            <v>137177</v>
          </cell>
          <cell r="N628">
            <v>135071</v>
          </cell>
          <cell r="O628">
            <v>133071</v>
          </cell>
          <cell r="P628">
            <v>131059</v>
          </cell>
          <cell r="Q628">
            <v>128869</v>
          </cell>
          <cell r="R628">
            <v>126154</v>
          </cell>
          <cell r="S628">
            <v>141641</v>
          </cell>
          <cell r="T628">
            <v>138667</v>
          </cell>
          <cell r="U628">
            <v>135619</v>
          </cell>
          <cell r="V628">
            <v>132913</v>
          </cell>
          <cell r="W628">
            <v>130449</v>
          </cell>
          <cell r="X628">
            <v>127968</v>
          </cell>
          <cell r="Y628">
            <v>125771</v>
          </cell>
          <cell r="Z628">
            <v>123668</v>
          </cell>
          <cell r="AA628">
            <v>121680</v>
          </cell>
          <cell r="AB628">
            <v>116185</v>
          </cell>
          <cell r="AC628">
            <v>114075</v>
          </cell>
          <cell r="AD628">
            <v>111897</v>
          </cell>
          <cell r="AE628">
            <v>109846</v>
          </cell>
          <cell r="AF628">
            <v>107653</v>
          </cell>
          <cell r="AG628">
            <v>105093</v>
          </cell>
          <cell r="AH628">
            <v>102760</v>
          </cell>
          <cell r="AI628">
            <v>100719</v>
          </cell>
          <cell r="AJ628">
            <v>98693</v>
          </cell>
          <cell r="AK628">
            <v>97025</v>
          </cell>
          <cell r="AL628">
            <v>95545</v>
          </cell>
          <cell r="AM628">
            <v>94263</v>
          </cell>
          <cell r="AN628">
            <v>92951</v>
          </cell>
          <cell r="AO628">
            <v>91480</v>
          </cell>
          <cell r="AP628">
            <v>90215</v>
          </cell>
          <cell r="AQ628">
            <v>88799</v>
          </cell>
          <cell r="AR628">
            <v>87345</v>
          </cell>
          <cell r="AS628">
            <v>84247</v>
          </cell>
          <cell r="AT628">
            <v>83267</v>
          </cell>
          <cell r="AU628">
            <v>81794</v>
          </cell>
          <cell r="AV628">
            <v>80310</v>
          </cell>
          <cell r="AW628">
            <v>78941</v>
          </cell>
          <cell r="AX628">
            <v>77763</v>
          </cell>
          <cell r="AY628">
            <v>76664</v>
          </cell>
          <cell r="AZ628">
            <v>75390</v>
          </cell>
          <cell r="BA628">
            <v>73854</v>
          </cell>
          <cell r="BB628">
            <v>72667</v>
          </cell>
          <cell r="BC628">
            <v>71505</v>
          </cell>
          <cell r="BD628">
            <v>68056</v>
          </cell>
          <cell r="BE628">
            <v>66936</v>
          </cell>
          <cell r="BF628">
            <v>65836</v>
          </cell>
          <cell r="BG628">
            <v>64300</v>
          </cell>
          <cell r="BH628">
            <v>63540</v>
          </cell>
          <cell r="BI628">
            <v>62464</v>
          </cell>
          <cell r="BJ628">
            <v>61497</v>
          </cell>
          <cell r="BK628">
            <v>60588</v>
          </cell>
          <cell r="BL628">
            <v>59650</v>
          </cell>
          <cell r="BM628">
            <v>58605</v>
          </cell>
          <cell r="BN628">
            <v>57661</v>
          </cell>
          <cell r="BO628">
            <v>56533</v>
          </cell>
          <cell r="BP628">
            <v>55404</v>
          </cell>
          <cell r="BQ628">
            <v>54233</v>
          </cell>
          <cell r="BR628">
            <v>53087</v>
          </cell>
          <cell r="BS628">
            <v>52005</v>
          </cell>
          <cell r="BT628">
            <v>50932</v>
          </cell>
        </row>
        <row r="629">
          <cell r="BF629" t="str">
            <v>OK</v>
          </cell>
          <cell r="BG629" t="str">
            <v>OK</v>
          </cell>
          <cell r="BH629" t="str">
            <v>OK</v>
          </cell>
          <cell r="BI629" t="str">
            <v>OK</v>
          </cell>
          <cell r="BJ629" t="str">
            <v>OK</v>
          </cell>
          <cell r="BK629" t="str">
            <v>OK</v>
          </cell>
          <cell r="BL629" t="str">
            <v>OK</v>
          </cell>
          <cell r="BM629" t="str">
            <v>OK</v>
          </cell>
          <cell r="BN629" t="str">
            <v>OK</v>
          </cell>
          <cell r="BO629" t="str">
            <v>OK</v>
          </cell>
          <cell r="BP629" t="str">
            <v>OK</v>
          </cell>
          <cell r="BQ629" t="str">
            <v>OK</v>
          </cell>
          <cell r="BR629" t="str">
            <v>OK</v>
          </cell>
          <cell r="BS629" t="str">
            <v>OK</v>
          </cell>
          <cell r="BT629" t="str">
            <v>OK</v>
          </cell>
        </row>
        <row r="632">
          <cell r="I632">
            <v>0.11906695476891396</v>
          </cell>
          <cell r="J632">
            <v>0.12137693175034821</v>
          </cell>
          <cell r="K632">
            <v>0.12348982222621939</v>
          </cell>
          <cell r="L632">
            <v>0.12574955370084986</v>
          </cell>
          <cell r="M632">
            <v>0.12691631979121865</v>
          </cell>
          <cell r="N632">
            <v>0.12936899852670078</v>
          </cell>
          <cell r="O632">
            <v>0.13147116952604249</v>
          </cell>
          <cell r="P632">
            <v>0.13326822270885633</v>
          </cell>
          <cell r="Q632">
            <v>0.13568041965096339</v>
          </cell>
          <cell r="R632">
            <v>0.13749861280656975</v>
          </cell>
          <cell r="S632">
            <v>0.1297152660599685</v>
          </cell>
          <cell r="T632">
            <v>0.13228814353811649</v>
          </cell>
          <cell r="U632">
            <v>0.13470826359138469</v>
          </cell>
          <cell r="V632">
            <v>0.13674358414902982</v>
          </cell>
          <cell r="W632">
            <v>0.13902751266778587</v>
          </cell>
          <cell r="X632">
            <v>0.14087896974243561</v>
          </cell>
          <cell r="Y632">
            <v>0.14282306732076552</v>
          </cell>
          <cell r="Z632">
            <v>0.14509007989132192</v>
          </cell>
          <cell r="AA632">
            <v>0.14667159763313609</v>
          </cell>
          <cell r="AB632">
            <v>0.15007100744502302</v>
          </cell>
          <cell r="AC632">
            <v>0.15193513039666887</v>
          </cell>
          <cell r="AD632">
            <v>0.15382003092129368</v>
          </cell>
          <cell r="AE632">
            <v>0.1557635234783242</v>
          </cell>
          <cell r="AF632">
            <v>0.15803554011499912</v>
          </cell>
          <cell r="AG632">
            <v>0.16129523374534935</v>
          </cell>
          <cell r="AH632">
            <v>0.16435383417672245</v>
          </cell>
          <cell r="AI632">
            <v>0.16689998907852541</v>
          </cell>
          <cell r="AJ632">
            <v>0.16905960909081696</v>
          </cell>
          <cell r="AK632">
            <v>0.17135789744911106</v>
          </cell>
          <cell r="AL632">
            <v>0.17401224553875139</v>
          </cell>
          <cell r="AM632">
            <v>0.17564686038000063</v>
          </cell>
          <cell r="AN632">
            <v>0.17655538939871546</v>
          </cell>
          <cell r="AO632">
            <v>0.1779733275032794</v>
          </cell>
          <cell r="AP632">
            <v>0.17936041678213158</v>
          </cell>
          <cell r="AQ632">
            <v>0.18079032421536279</v>
          </cell>
          <cell r="AR632">
            <v>0.1821626881905089</v>
          </cell>
          <cell r="AS632">
            <v>0.18035063563094234</v>
          </cell>
          <cell r="AT632">
            <v>0.18360214730925817</v>
          </cell>
          <cell r="AU632">
            <v>0.18529476489718072</v>
          </cell>
          <cell r="AV632">
            <v>0.18729921553978335</v>
          </cell>
          <cell r="AW632">
            <v>0.18976197413258003</v>
          </cell>
          <cell r="AX632">
            <v>0.19207077916232657</v>
          </cell>
          <cell r="AY632">
            <v>0.19483721172910362</v>
          </cell>
          <cell r="AZ632">
            <v>0.19743997877702613</v>
          </cell>
          <cell r="BA632">
            <v>0.1995965012050803</v>
          </cell>
          <cell r="BB632">
            <v>0.20142568153357096</v>
          </cell>
          <cell r="BC632">
            <v>0.20339836375078665</v>
          </cell>
          <cell r="BD632">
            <v>0.19676442929352297</v>
          </cell>
          <cell r="BE632">
            <v>0.19927990916696545</v>
          </cell>
          <cell r="BF632">
            <v>0.20183486238532111</v>
          </cell>
          <cell r="BG632">
            <v>0.20452566096423017</v>
          </cell>
          <cell r="BH632">
            <v>0.20642115203021719</v>
          </cell>
          <cell r="BI632">
            <v>0.20895235655737704</v>
          </cell>
          <cell r="BJ632">
            <v>0.21201034196790086</v>
          </cell>
          <cell r="BK632">
            <v>0.21449792038027332</v>
          </cell>
          <cell r="BL632">
            <v>0.2162782900251467</v>
          </cell>
          <cell r="BM632">
            <v>0.21784830645849329</v>
          </cell>
          <cell r="BN632">
            <v>0.21978460311128839</v>
          </cell>
          <cell r="BO632">
            <v>0.22165814656926044</v>
          </cell>
          <cell r="BP632">
            <v>0.22334127499819509</v>
          </cell>
          <cell r="BQ632">
            <v>0.22547157634650489</v>
          </cell>
          <cell r="BR632">
            <v>0.22868122139130106</v>
          </cell>
          <cell r="BS632">
            <v>0.23097779059705797</v>
          </cell>
          <cell r="BT632">
            <v>0.23372339590041624</v>
          </cell>
        </row>
        <row r="633">
          <cell r="I633">
            <v>0.17979320446075089</v>
          </cell>
          <cell r="J633">
            <v>0.18152004893399071</v>
          </cell>
          <cell r="K633">
            <v>0.18348472584465031</v>
          </cell>
          <cell r="L633">
            <v>0.18545446222859671</v>
          </cell>
          <cell r="M633">
            <v>0.18682432186153655</v>
          </cell>
          <cell r="N633">
            <v>0.18884882765360439</v>
          </cell>
          <cell r="O633">
            <v>0.19044720487559272</v>
          </cell>
          <cell r="P633">
            <v>0.19204327821820708</v>
          </cell>
          <cell r="Q633">
            <v>0.19391009474737911</v>
          </cell>
          <cell r="R633">
            <v>0.19619671195522934</v>
          </cell>
          <cell r="S633">
            <v>0.19009326395605791</v>
          </cell>
          <cell r="T633">
            <v>0.19192021173026028</v>
          </cell>
          <cell r="U633">
            <v>0.1938150259181973</v>
          </cell>
          <cell r="V633">
            <v>0.1959702963592726</v>
          </cell>
          <cell r="W633">
            <v>0.19793942460271829</v>
          </cell>
          <cell r="X633">
            <v>0.19993279569892472</v>
          </cell>
          <cell r="Y633">
            <v>0.20239164831320416</v>
          </cell>
          <cell r="Z633">
            <v>0.20441019503832844</v>
          </cell>
          <cell r="AA633">
            <v>0.20617192636423406</v>
          </cell>
          <cell r="AB633">
            <v>0.20975168911649525</v>
          </cell>
          <cell r="AC633">
            <v>0.21138724523339908</v>
          </cell>
          <cell r="AD633">
            <v>0.21381270275342504</v>
          </cell>
          <cell r="AE633">
            <v>0.21620268375726018</v>
          </cell>
          <cell r="AF633">
            <v>0.21854476884062682</v>
          </cell>
          <cell r="AG633">
            <v>0.22089006879620907</v>
          </cell>
          <cell r="AH633">
            <v>0.22332619696379916</v>
          </cell>
          <cell r="AI633">
            <v>0.22595538081196198</v>
          </cell>
          <cell r="AJ633">
            <v>0.22821274051857782</v>
          </cell>
          <cell r="AK633">
            <v>0.23078587992785365</v>
          </cell>
          <cell r="AL633">
            <v>0.23262337118635198</v>
          </cell>
          <cell r="AM633">
            <v>0.23500206868018203</v>
          </cell>
          <cell r="AN633">
            <v>0.23704962829878107</v>
          </cell>
          <cell r="AO633">
            <v>0.23909051158723219</v>
          </cell>
          <cell r="AP633">
            <v>0.24071385024663305</v>
          </cell>
          <cell r="AQ633">
            <v>0.24325724388788161</v>
          </cell>
          <cell r="AR633">
            <v>0.24532600606789171</v>
          </cell>
          <cell r="AS633">
            <v>0.24949256353341959</v>
          </cell>
          <cell r="AT633">
            <v>0.2530894592095308</v>
          </cell>
          <cell r="AU633">
            <v>0.25550773895395751</v>
          </cell>
          <cell r="AV633">
            <v>0.25800024903498942</v>
          </cell>
          <cell r="AW633">
            <v>0.2599663039485185</v>
          </cell>
          <cell r="AX633">
            <v>0.26206550673199336</v>
          </cell>
          <cell r="AY633">
            <v>0.26321350307836794</v>
          </cell>
          <cell r="AZ633">
            <v>0.26483618517044699</v>
          </cell>
          <cell r="BA633">
            <v>0.26706745741598287</v>
          </cell>
          <cell r="BB633">
            <v>0.26884280347337858</v>
          </cell>
          <cell r="BC633">
            <v>0.27087616250611846</v>
          </cell>
          <cell r="BD633">
            <v>0.25844892441518752</v>
          </cell>
          <cell r="BE633">
            <v>0.26160810326281819</v>
          </cell>
          <cell r="BF633">
            <v>0.26470320189561941</v>
          </cell>
          <cell r="BG633">
            <v>0.26771384136858478</v>
          </cell>
          <cell r="BH633">
            <v>0.27127793515895499</v>
          </cell>
          <cell r="BI633">
            <v>0.27444608094262296</v>
          </cell>
          <cell r="BJ633">
            <v>0.27697286046473812</v>
          </cell>
          <cell r="BK633">
            <v>0.28010497128144185</v>
          </cell>
          <cell r="BL633">
            <v>0.28296730930427494</v>
          </cell>
          <cell r="BM633">
            <v>0.28680146745158264</v>
          </cell>
          <cell r="BN633">
            <v>0.28941572293231127</v>
          </cell>
          <cell r="BO633">
            <v>0.29213026020200589</v>
          </cell>
          <cell r="BP633">
            <v>0.29528553895025628</v>
          </cell>
          <cell r="BQ633">
            <v>0.29874799476333597</v>
          </cell>
          <cell r="BR633">
            <v>0.3013732175485524</v>
          </cell>
          <cell r="BS633">
            <v>0.30564368810691278</v>
          </cell>
          <cell r="BT633">
            <v>0.30848975104060317</v>
          </cell>
        </row>
        <row r="634">
          <cell r="I634">
            <v>0.23413141522978087</v>
          </cell>
          <cell r="J634">
            <v>0.23542113447266994</v>
          </cell>
          <cell r="K634">
            <v>0.23736397158017808</v>
          </cell>
          <cell r="L634">
            <v>0.23938418346328141</v>
          </cell>
          <cell r="M634">
            <v>0.24189186233843865</v>
          </cell>
          <cell r="N634">
            <v>0.24359040800764042</v>
          </cell>
          <cell r="O634">
            <v>0.24558318491632286</v>
          </cell>
          <cell r="P634">
            <v>0.24707192943636072</v>
          </cell>
          <cell r="Q634">
            <v>0.24870217042112533</v>
          </cell>
          <cell r="R634">
            <v>0.25042408484867701</v>
          </cell>
          <cell r="S634">
            <v>0.24526090609357459</v>
          </cell>
          <cell r="T634">
            <v>0.2469080603171627</v>
          </cell>
          <cell r="U634">
            <v>0.24858611256534852</v>
          </cell>
          <cell r="V634">
            <v>0.25017116459639011</v>
          </cell>
          <cell r="W634">
            <v>0.25143925978734982</v>
          </cell>
          <cell r="X634">
            <v>0.25320392598149538</v>
          </cell>
          <cell r="Y634">
            <v>0.25484412145884189</v>
          </cell>
          <cell r="Z634">
            <v>0.25621017563152959</v>
          </cell>
          <cell r="AA634">
            <v>0.25847304404996713</v>
          </cell>
          <cell r="AB634">
            <v>0.25852734862503768</v>
          </cell>
          <cell r="AC634">
            <v>0.26059171597633135</v>
          </cell>
          <cell r="AD634">
            <v>0.26278631241230777</v>
          </cell>
          <cell r="AE634">
            <v>0.26498916665149391</v>
          </cell>
          <cell r="AF634">
            <v>0.26711749788672867</v>
          </cell>
          <cell r="AG634">
            <v>0.26965639956990473</v>
          </cell>
          <cell r="AH634">
            <v>0.27221681588166602</v>
          </cell>
          <cell r="AI634">
            <v>0.27448644247857901</v>
          </cell>
          <cell r="AJ634">
            <v>0.27638231688164305</v>
          </cell>
          <cell r="AK634">
            <v>0.27718629219273383</v>
          </cell>
          <cell r="AL634">
            <v>0.2785075095504736</v>
          </cell>
          <cell r="AM634">
            <v>0.27922939011064785</v>
          </cell>
          <cell r="AN634">
            <v>0.27991092080773738</v>
          </cell>
          <cell r="AO634">
            <v>0.28078268473983387</v>
          </cell>
          <cell r="AP634">
            <v>0.28233664024829574</v>
          </cell>
          <cell r="AQ634">
            <v>0.28293111408912264</v>
          </cell>
          <cell r="AR634">
            <v>0.2844352853626424</v>
          </cell>
          <cell r="AS634">
            <v>0.28671644094151721</v>
          </cell>
          <cell r="AT634">
            <v>0.28711254158310012</v>
          </cell>
          <cell r="AU634">
            <v>0.28829743012934933</v>
          </cell>
          <cell r="AV634">
            <v>0.28936620595193624</v>
          </cell>
          <cell r="AW634">
            <v>0.28996339038015734</v>
          </cell>
          <cell r="AX634">
            <v>0.29080668184097835</v>
          </cell>
          <cell r="AY634">
            <v>0.29146665970990293</v>
          </cell>
          <cell r="AZ634">
            <v>0.29153733916965113</v>
          </cell>
          <cell r="BA634">
            <v>0.29188669537195006</v>
          </cell>
          <cell r="BB634">
            <v>0.29346195659652935</v>
          </cell>
          <cell r="BC634">
            <v>0.2953779455982099</v>
          </cell>
          <cell r="BD634">
            <v>0.30777594921829082</v>
          </cell>
          <cell r="BE634">
            <v>0.30942990319110791</v>
          </cell>
          <cell r="BF634">
            <v>0.31077222188468318</v>
          </cell>
          <cell r="BG634">
            <v>0.31213063763608084</v>
          </cell>
          <cell r="BH634">
            <v>0.31310985206169339</v>
          </cell>
          <cell r="BI634">
            <v>0.31381275614754101</v>
          </cell>
          <cell r="BJ634">
            <v>0.31456819031822691</v>
          </cell>
          <cell r="BK634">
            <v>0.31517792302106029</v>
          </cell>
          <cell r="BL634">
            <v>0.31559094719195308</v>
          </cell>
          <cell r="BM634">
            <v>0.31531439296988312</v>
          </cell>
          <cell r="BN634">
            <v>0.3165224328402213</v>
          </cell>
          <cell r="BO634">
            <v>0.31792050660676063</v>
          </cell>
          <cell r="BP634">
            <v>0.31860515486246482</v>
          </cell>
          <cell r="BQ634">
            <v>0.31995279626795492</v>
          </cell>
          <cell r="BR634">
            <v>0.32126509314898188</v>
          </cell>
          <cell r="BS634">
            <v>0.32104605326410923</v>
          </cell>
          <cell r="BT634">
            <v>0.322979659153381</v>
          </cell>
        </row>
        <row r="635">
          <cell r="I635">
            <v>0.28120422872224721</v>
          </cell>
          <cell r="J635">
            <v>0.2843403860184387</v>
          </cell>
          <cell r="K635">
            <v>0.28600443684983662</v>
          </cell>
          <cell r="L635">
            <v>0.28783625017165354</v>
          </cell>
          <cell r="M635">
            <v>0.28923944976198634</v>
          </cell>
          <cell r="N635">
            <v>0.29012149165994183</v>
          </cell>
          <cell r="O635">
            <v>0.29129562414049642</v>
          </cell>
          <cell r="P635">
            <v>0.29182276684546654</v>
          </cell>
          <cell r="Q635">
            <v>0.29115613530018858</v>
          </cell>
          <cell r="R635">
            <v>0.29112037668246749</v>
          </cell>
          <cell r="S635">
            <v>0.28380906658382815</v>
          </cell>
          <cell r="T635">
            <v>0.28347768394787515</v>
          </cell>
          <cell r="U635">
            <v>0.28262264137030946</v>
          </cell>
          <cell r="V635">
            <v>0.28125164581342682</v>
          </cell>
          <cell r="W635">
            <v>0.27932755329669068</v>
          </cell>
          <cell r="X635">
            <v>0.2770770817704426</v>
          </cell>
          <cell r="Y635">
            <v>0.2743557735885061</v>
          </cell>
          <cell r="Z635">
            <v>0.2716062360513633</v>
          </cell>
          <cell r="AA635">
            <v>0.26890203813280739</v>
          </cell>
          <cell r="AB635">
            <v>0.2640099840771184</v>
          </cell>
          <cell r="AC635">
            <v>0.2614069690992768</v>
          </cell>
          <cell r="AD635">
            <v>0.25874688329445827</v>
          </cell>
          <cell r="AE635">
            <v>0.25601296360359049</v>
          </cell>
          <cell r="AF635">
            <v>0.25315597335884743</v>
          </cell>
          <cell r="AG635">
            <v>0.25090158240796245</v>
          </cell>
          <cell r="AH635">
            <v>0.24787855196574543</v>
          </cell>
          <cell r="AI635">
            <v>0.24436302981562566</v>
          </cell>
          <cell r="AJ635">
            <v>0.2412937087736719</v>
          </cell>
          <cell r="AK635">
            <v>0.23852615305333677</v>
          </cell>
          <cell r="AL635">
            <v>0.23493641739494478</v>
          </cell>
          <cell r="AM635">
            <v>0.23209530780900248</v>
          </cell>
          <cell r="AN635">
            <v>0.23020731353078502</v>
          </cell>
          <cell r="AO635">
            <v>0.22756886751202449</v>
          </cell>
          <cell r="AP635">
            <v>0.22467438895970737</v>
          </cell>
          <cell r="AQ635">
            <v>0.22222097095688015</v>
          </cell>
          <cell r="AR635">
            <v>0.21948594653385997</v>
          </cell>
          <cell r="AS635">
            <v>0.21681484207152776</v>
          </cell>
          <cell r="AT635">
            <v>0.21289346319670457</v>
          </cell>
          <cell r="AU635">
            <v>0.20994204953908599</v>
          </cell>
          <cell r="AV635">
            <v>0.20728427344041839</v>
          </cell>
          <cell r="AW635">
            <v>0.20488719423366819</v>
          </cell>
          <cell r="AX635">
            <v>0.20170260921003563</v>
          </cell>
          <cell r="AY635">
            <v>0.19915475320880727</v>
          </cell>
          <cell r="AZ635">
            <v>0.1961798647035416</v>
          </cell>
          <cell r="BA635">
            <v>0.192690984916186</v>
          </cell>
          <cell r="BB635">
            <v>0.18927436112678384</v>
          </cell>
          <cell r="BC635">
            <v>0.18498007132368366</v>
          </cell>
          <cell r="BD635">
            <v>0.18833019865992712</v>
          </cell>
          <cell r="BE635">
            <v>0.18365304171148561</v>
          </cell>
          <cell r="BF635">
            <v>0.1785952974056747</v>
          </cell>
          <cell r="BG635">
            <v>0.17278382581648521</v>
          </cell>
          <cell r="BH635">
            <v>0.16790997796663518</v>
          </cell>
          <cell r="BI635">
            <v>0.16310194672131148</v>
          </cell>
          <cell r="BJ635">
            <v>0.15864188496999854</v>
          </cell>
          <cell r="BK635">
            <v>0.1537928302634185</v>
          </cell>
          <cell r="BL635">
            <v>0.15054484492875106</v>
          </cell>
          <cell r="BM635">
            <v>0.14667690470096409</v>
          </cell>
          <cell r="BN635">
            <v>0.14297358699987861</v>
          </cell>
          <cell r="BO635">
            <v>0.13871544053915413</v>
          </cell>
          <cell r="BP635">
            <v>0.13470146559815177</v>
          </cell>
          <cell r="BQ635">
            <v>0.13014216436487011</v>
          </cell>
          <cell r="BR635">
            <v>0.12545444270725414</v>
          </cell>
          <cell r="BS635">
            <v>0.1211806557061821</v>
          </cell>
          <cell r="BT635">
            <v>0.11556585250922799</v>
          </cell>
        </row>
        <row r="636">
          <cell r="I636">
            <v>0.16881534869556392</v>
          </cell>
          <cell r="J636">
            <v>0.16207173546166714</v>
          </cell>
          <cell r="K636">
            <v>0.15620409509248434</v>
          </cell>
          <cell r="L636">
            <v>0.14976578830925097</v>
          </cell>
          <cell r="M636">
            <v>0.14226145782456243</v>
          </cell>
          <cell r="N636">
            <v>0.1364911787134174</v>
          </cell>
          <cell r="O636">
            <v>0.13092259019621105</v>
          </cell>
          <cell r="P636">
            <v>0.12659947046749936</v>
          </cell>
          <cell r="Q636">
            <v>0.12219385577602061</v>
          </cell>
          <cell r="R636">
            <v>0.11722180826608748</v>
          </cell>
          <cell r="S636">
            <v>0.12478731440755149</v>
          </cell>
          <cell r="T636">
            <v>0.12010067283492107</v>
          </cell>
          <cell r="U636">
            <v>0.11583922606714399</v>
          </cell>
          <cell r="V636">
            <v>0.11217111945407898</v>
          </cell>
          <cell r="W636">
            <v>0.1087168165336645</v>
          </cell>
          <cell r="X636">
            <v>0.10554201050262565</v>
          </cell>
          <cell r="Y636">
            <v>0.10220957136382791</v>
          </cell>
          <cell r="Z636">
            <v>9.9621567422453663E-2</v>
          </cell>
          <cell r="AA636">
            <v>9.6811308349769892E-2</v>
          </cell>
          <cell r="AB636">
            <v>9.4323707879674659E-2</v>
          </cell>
          <cell r="AC636">
            <v>9.171159325005479E-2</v>
          </cell>
          <cell r="AD636">
            <v>8.8599336890175781E-2</v>
          </cell>
          <cell r="AE636">
            <v>8.559255685232052E-2</v>
          </cell>
          <cell r="AF636">
            <v>8.2608009066166291E-2</v>
          </cell>
          <cell r="AG636">
            <v>7.828304454150134E-2</v>
          </cell>
          <cell r="AH636">
            <v>7.4834565978980153E-2</v>
          </cell>
          <cell r="AI636">
            <v>7.1942731758655273E-2</v>
          </cell>
          <cell r="AJ636">
            <v>6.9731389257596796E-2</v>
          </cell>
          <cell r="AK636">
            <v>6.7683586704457607E-2</v>
          </cell>
          <cell r="AL636">
            <v>6.6010780260610177E-2</v>
          </cell>
          <cell r="AM636">
            <v>6.4447344132904746E-2</v>
          </cell>
          <cell r="AN636">
            <v>6.3043969403233965E-2</v>
          </cell>
          <cell r="AO636">
            <v>6.1576300830782686E-2</v>
          </cell>
          <cell r="AP636">
            <v>6.0134124037022667E-2</v>
          </cell>
          <cell r="AQ636">
            <v>5.8480388292660952E-2</v>
          </cell>
          <cell r="AR636">
            <v>5.6855000286221306E-2</v>
          </cell>
          <cell r="AS636">
            <v>5.5289802604247033E-2</v>
          </cell>
          <cell r="AT636">
            <v>5.2794024043138335E-2</v>
          </cell>
          <cell r="AU636">
            <v>5.0932831259016556E-2</v>
          </cell>
          <cell r="AV636">
            <v>4.8474660689826921E-2</v>
          </cell>
          <cell r="AW636">
            <v>4.6351072319833798E-2</v>
          </cell>
          <cell r="AX636">
            <v>4.4494168177668041E-2</v>
          </cell>
          <cell r="AY636">
            <v>4.2640613586559531E-2</v>
          </cell>
          <cell r="AZ636">
            <v>4.1331741610293141E-2</v>
          </cell>
          <cell r="BA636">
            <v>4.0228017439813683E-2</v>
          </cell>
          <cell r="BB636">
            <v>3.8586978958812114E-2</v>
          </cell>
          <cell r="BC636">
            <v>3.7060345430389482E-2</v>
          </cell>
          <cell r="BD636">
            <v>3.8027506759139532E-2</v>
          </cell>
          <cell r="BE636">
            <v>3.5705748774949204E-2</v>
          </cell>
          <cell r="BF636">
            <v>3.4099884561638011E-2</v>
          </cell>
          <cell r="BG636">
            <v>3.2861586314152411E-2</v>
          </cell>
          <cell r="BH636">
            <v>3.1539187913125592E-2</v>
          </cell>
          <cell r="BI636">
            <v>3.0145363729508198E-2</v>
          </cell>
          <cell r="BJ636">
            <v>2.8619282241410152E-2</v>
          </cell>
          <cell r="BK636">
            <v>2.7513699082326534E-2</v>
          </cell>
          <cell r="BL636">
            <v>2.5901089689857503E-2</v>
          </cell>
          <cell r="BM636">
            <v>2.4878423342718198E-2</v>
          </cell>
          <cell r="BN636">
            <v>2.322193510344947E-2</v>
          </cell>
          <cell r="BO636">
            <v>2.1969469159605893E-2</v>
          </cell>
          <cell r="BP636">
            <v>2.0919067215363511E-2</v>
          </cell>
          <cell r="BQ636">
            <v>1.9158077185477476E-2</v>
          </cell>
          <cell r="BR636">
            <v>1.7217021116280821E-2</v>
          </cell>
          <cell r="BS636">
            <v>1.5556196519565427E-2</v>
          </cell>
          <cell r="BT636">
            <v>1.4018691588785047E-2</v>
          </cell>
        </row>
        <row r="637">
          <cell r="I637">
            <v>1.6938091854344011E-2</v>
          </cell>
          <cell r="J637">
            <v>1.5255024209060157E-2</v>
          </cell>
          <cell r="K637">
            <v>1.3445453727853223E-2</v>
          </cell>
          <cell r="L637">
            <v>1.1771616899861151E-2</v>
          </cell>
          <cell r="M637">
            <v>1.1671052727498049E-2</v>
          </cell>
          <cell r="N637">
            <v>1.0424147300308726E-2</v>
          </cell>
          <cell r="O637">
            <v>9.1530085443109321E-3</v>
          </cell>
          <cell r="P637">
            <v>8.0650699303367185E-3</v>
          </cell>
          <cell r="Q637">
            <v>7.2243906602829228E-3</v>
          </cell>
          <cell r="R637">
            <v>6.3969434183616851E-3</v>
          </cell>
          <cell r="S637">
            <v>1.5405143990793626E-2</v>
          </cell>
          <cell r="T637">
            <v>1.4343715519914615E-2</v>
          </cell>
          <cell r="U637">
            <v>1.3427322130379962E-2</v>
          </cell>
          <cell r="V637">
            <v>1.2662418273607548E-2</v>
          </cell>
          <cell r="W637">
            <v>1.2533633833912103E-2</v>
          </cell>
          <cell r="X637">
            <v>1.2440610152538134E-2</v>
          </cell>
          <cell r="Y637">
            <v>1.2514808660183984E-2</v>
          </cell>
          <cell r="Z637">
            <v>1.2307144936442733E-2</v>
          </cell>
          <cell r="AA637">
            <v>1.2294543063773833E-2</v>
          </cell>
          <cell r="AB637">
            <v>1.2523131213151439E-2</v>
          </cell>
          <cell r="AC637">
            <v>1.2307692307692308E-2</v>
          </cell>
          <cell r="AD637">
            <v>1.1921677971706122E-2</v>
          </cell>
          <cell r="AE637">
            <v>1.1470604300566248E-2</v>
          </cell>
          <cell r="AF637">
            <v>1.098901098901099E-2</v>
          </cell>
          <cell r="AG637">
            <v>1.0210004472229358E-2</v>
          </cell>
          <cell r="AH637">
            <v>9.3421564811210587E-3</v>
          </cell>
          <cell r="AI637">
            <v>8.856323037361372E-3</v>
          </cell>
          <cell r="AJ637">
            <v>8.4301824850799949E-3</v>
          </cell>
          <cell r="AK637">
            <v>8.070085029631538E-3</v>
          </cell>
          <cell r="AL637">
            <v>7.8287717829295094E-3</v>
          </cell>
          <cell r="AM637">
            <v>7.6169865164486599E-3</v>
          </cell>
          <cell r="AN637">
            <v>7.4125076653290441E-3</v>
          </cell>
          <cell r="AO637">
            <v>7.3567993003935284E-3</v>
          </cell>
          <cell r="AP637">
            <v>7.2826026713961097E-3</v>
          </cell>
          <cell r="AQ637">
            <v>6.9933219968693339E-3</v>
          </cell>
          <cell r="AR637">
            <v>6.6746808632434599E-3</v>
          </cell>
          <cell r="AS637">
            <v>6.4809429415884244E-3</v>
          </cell>
          <cell r="AT637">
            <v>6.1248754008190517E-3</v>
          </cell>
          <cell r="AU637">
            <v>5.819497762672079E-3</v>
          </cell>
          <cell r="AV637">
            <v>5.7029012576266967E-3</v>
          </cell>
          <cell r="AW637">
            <v>5.4091030009754118E-3</v>
          </cell>
          <cell r="AX637">
            <v>5.3367282640844615E-3</v>
          </cell>
          <cell r="AY637">
            <v>5.2567045810289056E-3</v>
          </cell>
          <cell r="AZ637">
            <v>5.2792147499668395E-3</v>
          </cell>
          <cell r="BA637">
            <v>5.2129877867143279E-3</v>
          </cell>
          <cell r="BB637">
            <v>5.1192425722817788E-3</v>
          </cell>
          <cell r="BC637">
            <v>5.1325082162086569E-3</v>
          </cell>
          <cell r="BD637">
            <v>6.5828141530504293E-3</v>
          </cell>
          <cell r="BE637">
            <v>6.3642882753675153E-3</v>
          </cell>
          <cell r="BF637">
            <v>6.1212710371225465E-3</v>
          </cell>
          <cell r="BG637">
            <v>6.1897356143079318E-3</v>
          </cell>
          <cell r="BH637">
            <v>6.1378659112370157E-3</v>
          </cell>
          <cell r="BI637">
            <v>6.0354764344262299E-3</v>
          </cell>
          <cell r="BJ637">
            <v>5.8051612273769451E-3</v>
          </cell>
          <cell r="BK637">
            <v>5.6281771968046479E-3</v>
          </cell>
          <cell r="BL637">
            <v>5.6328583403185244E-3</v>
          </cell>
          <cell r="BM637">
            <v>5.5456019110997354E-3</v>
          </cell>
          <cell r="BN637">
            <v>5.3068798668077207E-3</v>
          </cell>
          <cell r="BO637">
            <v>5.0059257424866889E-3</v>
          </cell>
          <cell r="BP637">
            <v>4.8010973936899867E-3</v>
          </cell>
          <cell r="BQ637">
            <v>4.6834952888462743E-3</v>
          </cell>
          <cell r="BR637">
            <v>4.5773918285079212E-3</v>
          </cell>
          <cell r="BS637">
            <v>4.4803384289972114E-3</v>
          </cell>
          <cell r="BT637">
            <v>4.4176549124322626E-3</v>
          </cell>
        </row>
        <row r="638">
          <cell r="I638">
            <v>2.1752686456777412E-5</v>
          </cell>
          <cell r="J638">
            <v>0</v>
          </cell>
          <cell r="K638">
            <v>0</v>
          </cell>
          <cell r="L638">
            <v>1.5258090602541998E-5</v>
          </cell>
          <cell r="M638">
            <v>1.1663762875700737E-3</v>
          </cell>
          <cell r="N638">
            <v>1.1327375972636613E-3</v>
          </cell>
          <cell r="O638">
            <v>1.1272178010235138E-3</v>
          </cell>
          <cell r="P638">
            <v>1.1140020906614577E-3</v>
          </cell>
          <cell r="Q638">
            <v>1.1096539897104813E-3</v>
          </cell>
          <cell r="R638">
            <v>1.1256083834044104E-3</v>
          </cell>
          <cell r="S638">
            <v>1.0865497984340692E-2</v>
          </cell>
          <cell r="T638">
            <v>1.0911031463866674E-2</v>
          </cell>
          <cell r="U638">
            <v>1.0949793170573445E-2</v>
          </cell>
          <cell r="V638">
            <v>1.0984629043058242E-2</v>
          </cell>
          <cell r="W638">
            <v>1.0969804291332244E-2</v>
          </cell>
          <cell r="X638">
            <v>1.0877719429857465E-2</v>
          </cell>
          <cell r="Y638">
            <v>1.0813303543742199E-2</v>
          </cell>
          <cell r="Z638">
            <v>1.0706084031439014E-2</v>
          </cell>
          <cell r="AA638">
            <v>1.061801446416831E-2</v>
          </cell>
          <cell r="AB638">
            <v>1.0741489865301029E-2</v>
          </cell>
          <cell r="AC638">
            <v>1.0607056760902915E-2</v>
          </cell>
          <cell r="AD638">
            <v>1.0259435016130906E-2</v>
          </cell>
          <cell r="AE638">
            <v>9.9138794312036843E-3</v>
          </cell>
          <cell r="AF638">
            <v>9.49346511476689E-3</v>
          </cell>
          <cell r="AG638">
            <v>8.7065741771573755E-3</v>
          </cell>
          <cell r="AH638">
            <v>7.9992214869599072E-3</v>
          </cell>
          <cell r="AI638">
            <v>7.4464599529383731E-3</v>
          </cell>
          <cell r="AJ638">
            <v>6.8393908382560062E-3</v>
          </cell>
          <cell r="AK638">
            <v>6.3385725328523575E-3</v>
          </cell>
          <cell r="AL638">
            <v>6.049505468627348E-3</v>
          </cell>
          <cell r="AM638">
            <v>5.9408251381772277E-3</v>
          </cell>
          <cell r="AN638">
            <v>5.7879958257576573E-3</v>
          </cell>
          <cell r="AO638">
            <v>5.629645824223874E-3</v>
          </cell>
          <cell r="AP638">
            <v>5.4758077924957045E-3</v>
          </cell>
          <cell r="AQ638">
            <v>5.3041137850651475E-3</v>
          </cell>
          <cell r="AR638">
            <v>5.0374949911271396E-3</v>
          </cell>
          <cell r="AS638">
            <v>4.8429024178902515E-3</v>
          </cell>
          <cell r="AT638">
            <v>4.3714796978394799E-3</v>
          </cell>
          <cell r="AU638">
            <v>4.1934616231019389E-3</v>
          </cell>
          <cell r="AV638">
            <v>3.8600423359482008E-3</v>
          </cell>
          <cell r="AW638">
            <v>3.635626607212982E-3</v>
          </cell>
          <cell r="AX638">
            <v>3.5106670267350797E-3</v>
          </cell>
          <cell r="AY638">
            <v>3.4175101742669311E-3</v>
          </cell>
          <cell r="AZ638">
            <v>3.3956758190741478E-3</v>
          </cell>
          <cell r="BA638">
            <v>3.3173558642727542E-3</v>
          </cell>
          <cell r="BB638">
            <v>3.2752143338792023E-3</v>
          </cell>
          <cell r="BC638">
            <v>3.1746031746031746E-3</v>
          </cell>
          <cell r="BD638">
            <v>4.0701775008816273E-3</v>
          </cell>
          <cell r="BE638">
            <v>3.9590056173060837E-3</v>
          </cell>
          <cell r="BF638">
            <v>3.8732608299410659E-3</v>
          </cell>
          <cell r="BG638">
            <v>3.7947122861586315E-3</v>
          </cell>
          <cell r="BH638">
            <v>3.604028958136607E-3</v>
          </cell>
          <cell r="BI638">
            <v>3.506019467213115E-3</v>
          </cell>
          <cell r="BJ638">
            <v>3.3822788103484722E-3</v>
          </cell>
          <cell r="BK638">
            <v>3.2844787746748533E-3</v>
          </cell>
          <cell r="BL638">
            <v>3.0846605196982397E-3</v>
          </cell>
          <cell r="BM638">
            <v>2.9349031652589367E-3</v>
          </cell>
          <cell r="BN638">
            <v>2.7748391460432529E-3</v>
          </cell>
          <cell r="BO638">
            <v>2.6002511807263016E-3</v>
          </cell>
          <cell r="BP638">
            <v>2.3464009818785648E-3</v>
          </cell>
          <cell r="BQ638">
            <v>1.8438957830103442E-3</v>
          </cell>
          <cell r="BR638">
            <v>1.4316122591218189E-3</v>
          </cell>
          <cell r="BS638">
            <v>1.1152773771752715E-3</v>
          </cell>
          <cell r="BT638">
            <v>8.0499489515432345E-4</v>
          </cell>
        </row>
        <row r="639">
          <cell r="I639">
            <v>1.4501790971184941E-5</v>
          </cell>
          <cell r="J639">
            <v>7.3695769125894483E-6</v>
          </cell>
          <cell r="K639">
            <v>0</v>
          </cell>
          <cell r="L639">
            <v>1.5258090602541998E-5</v>
          </cell>
          <cell r="M639">
            <v>2.186955539193888E-5</v>
          </cell>
          <cell r="N639">
            <v>1.4807027415211259E-5</v>
          </cell>
          <cell r="O639">
            <v>0</v>
          </cell>
          <cell r="P639">
            <v>1.5260302611800791E-5</v>
          </cell>
          <cell r="Q639">
            <v>2.3279454329590515E-5</v>
          </cell>
          <cell r="R639">
            <v>1.5853639202879021E-5</v>
          </cell>
          <cell r="S639">
            <v>6.3540923885033288E-5</v>
          </cell>
          <cell r="T639">
            <v>5.0480647883057971E-5</v>
          </cell>
          <cell r="U639">
            <v>5.1615186662635767E-5</v>
          </cell>
          <cell r="V639">
            <v>4.5142311135855784E-5</v>
          </cell>
          <cell r="W639">
            <v>4.5994986546466434E-5</v>
          </cell>
          <cell r="X639">
            <v>4.6886721680420107E-5</v>
          </cell>
          <cell r="Y639">
            <v>4.7705750928274401E-5</v>
          </cell>
          <cell r="Z639">
            <v>4.851699712132484E-5</v>
          </cell>
          <cell r="AA639">
            <v>5.752794214332676E-5</v>
          </cell>
          <cell r="AB639">
            <v>5.164177819856264E-5</v>
          </cell>
          <cell r="AC639">
            <v>5.2596975673898752E-5</v>
          </cell>
          <cell r="AD639">
            <v>5.3620740502426337E-5</v>
          </cell>
          <cell r="AE639">
            <v>5.4621925240791654E-5</v>
          </cell>
          <cell r="AF639">
            <v>5.5734628853817359E-5</v>
          </cell>
          <cell r="AG639">
            <v>5.709228968627787E-5</v>
          </cell>
          <cell r="AH639">
            <v>4.8657065005838845E-5</v>
          </cell>
          <cell r="AI639">
            <v>4.9643066352922484E-5</v>
          </cell>
          <cell r="AJ639">
            <v>5.0662154357451893E-5</v>
          </cell>
          <cell r="AK639">
            <v>5.1533110023189902E-5</v>
          </cell>
          <cell r="AL639">
            <v>3.1398817311214611E-5</v>
          </cell>
          <cell r="AM639">
            <v>2.1217232636347242E-5</v>
          </cell>
          <cell r="AN639">
            <v>3.2275069660358684E-5</v>
          </cell>
          <cell r="AO639">
            <v>2.1862702229995627E-5</v>
          </cell>
          <cell r="AP639">
            <v>2.2169262317796375E-5</v>
          </cell>
          <cell r="AQ639">
            <v>2.2522776157389159E-5</v>
          </cell>
          <cell r="AR639">
            <v>2.2897704505123362E-5</v>
          </cell>
          <cell r="AS639">
            <v>1.1869858867378067E-5</v>
          </cell>
          <cell r="AT639">
            <v>1.2009559609449122E-5</v>
          </cell>
          <cell r="AU639">
            <v>1.2225835635865712E-5</v>
          </cell>
          <cell r="AV639">
            <v>1.2451749470800647E-5</v>
          </cell>
          <cell r="AW639">
            <v>2.5335377053749003E-5</v>
          </cell>
          <cell r="AX639">
            <v>1.2859586178516776E-5</v>
          </cell>
          <cell r="AY639">
            <v>1.3043931962850881E-5</v>
          </cell>
          <cell r="AZ639">
            <v>0</v>
          </cell>
          <cell r="BA639">
            <v>0</v>
          </cell>
          <cell r="BB639">
            <v>1.3761404764198329E-5</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row>
        <row r="640">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row>
        <row r="641">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row>
        <row r="642">
          <cell r="I642">
            <v>1.4501790971184941E-5</v>
          </cell>
          <cell r="J642">
            <v>7.3695769125894483E-6</v>
          </cell>
          <cell r="K642">
            <v>7.4946787780675724E-6</v>
          </cell>
          <cell r="L642">
            <v>7.6290453012709989E-6</v>
          </cell>
          <cell r="M642">
            <v>7.2898517973129607E-6</v>
          </cell>
          <cell r="N642">
            <v>7.4035137076056296E-6</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row>
        <row r="643">
          <cell r="I643">
            <v>1</v>
          </cell>
          <cell r="J643">
            <v>1</v>
          </cell>
          <cell r="K643">
            <v>1</v>
          </cell>
          <cell r="L643">
            <v>1</v>
          </cell>
          <cell r="M643">
            <v>1</v>
          </cell>
          <cell r="N643">
            <v>1</v>
          </cell>
          <cell r="O643">
            <v>0.99999999999999989</v>
          </cell>
          <cell r="P643">
            <v>0.99999999999999989</v>
          </cell>
          <cell r="Q643">
            <v>1</v>
          </cell>
          <cell r="R643">
            <v>1</v>
          </cell>
          <cell r="S643">
            <v>1</v>
          </cell>
          <cell r="T643">
            <v>1.0000000000000002</v>
          </cell>
          <cell r="U643">
            <v>1.0000000000000002</v>
          </cell>
          <cell r="V643">
            <v>1</v>
          </cell>
          <cell r="W643">
            <v>1</v>
          </cell>
          <cell r="X643">
            <v>1</v>
          </cell>
          <cell r="Y643">
            <v>0.99999999999999989</v>
          </cell>
          <cell r="Z643">
            <v>0.99999999999999989</v>
          </cell>
          <cell r="AA643">
            <v>1.0000000000000002</v>
          </cell>
          <cell r="AB643">
            <v>1</v>
          </cell>
          <cell r="AC643">
            <v>1</v>
          </cell>
          <cell r="AD643">
            <v>0.99999999999999989</v>
          </cell>
          <cell r="AE643">
            <v>1</v>
          </cell>
          <cell r="AF643">
            <v>1</v>
          </cell>
          <cell r="AG643">
            <v>0.99999999999999989</v>
          </cell>
          <cell r="AH643">
            <v>1</v>
          </cell>
          <cell r="AI643">
            <v>1</v>
          </cell>
          <cell r="AJ643">
            <v>1.0000000000000002</v>
          </cell>
          <cell r="AK643">
            <v>1</v>
          </cell>
          <cell r="AL643">
            <v>0.99999999999999989</v>
          </cell>
          <cell r="AM643">
            <v>1</v>
          </cell>
          <cell r="AN643">
            <v>0.99999999999999989</v>
          </cell>
          <cell r="AO643">
            <v>1</v>
          </cell>
          <cell r="AP643">
            <v>1</v>
          </cell>
          <cell r="AQ643">
            <v>1</v>
          </cell>
          <cell r="AR643">
            <v>1</v>
          </cell>
          <cell r="AS643">
            <v>0.99999999999999989</v>
          </cell>
          <cell r="AT643">
            <v>1</v>
          </cell>
          <cell r="AU643">
            <v>1</v>
          </cell>
          <cell r="AV643">
            <v>1</v>
          </cell>
          <cell r="AW643">
            <v>0.99999999999999989</v>
          </cell>
          <cell r="AX643">
            <v>1</v>
          </cell>
          <cell r="AY643">
            <v>1</v>
          </cell>
          <cell r="AZ643">
            <v>1</v>
          </cell>
          <cell r="BA643">
            <v>0.99999999999999978</v>
          </cell>
          <cell r="BB643">
            <v>1.0000000000000002</v>
          </cell>
          <cell r="BC643">
            <v>1</v>
          </cell>
          <cell r="BD643">
            <v>1</v>
          </cell>
          <cell r="BE643">
            <v>1</v>
          </cell>
          <cell r="BF643">
            <v>1</v>
          </cell>
          <cell r="BG643">
            <v>1</v>
          </cell>
          <cell r="BH643">
            <v>1</v>
          </cell>
          <cell r="BI643">
            <v>1</v>
          </cell>
          <cell r="BJ643">
            <v>1.0000000000000002</v>
          </cell>
          <cell r="BK643">
            <v>0.99999999999999989</v>
          </cell>
          <cell r="BL643">
            <v>1</v>
          </cell>
          <cell r="BM643">
            <v>1</v>
          </cell>
          <cell r="BN643">
            <v>1</v>
          </cell>
          <cell r="BO643">
            <v>0.99999999999999989</v>
          </cell>
          <cell r="BP643">
            <v>1</v>
          </cell>
          <cell r="BQ643">
            <v>1</v>
          </cell>
          <cell r="BR643">
            <v>1.0000000000000002</v>
          </cell>
          <cell r="BS643">
            <v>1</v>
          </cell>
          <cell r="BT643">
            <v>1</v>
          </cell>
        </row>
        <row r="647">
          <cell r="I647">
            <v>794426675.51999998</v>
          </cell>
          <cell r="J647">
            <v>803735690.97000003</v>
          </cell>
          <cell r="K647">
            <v>808605957.61000001</v>
          </cell>
          <cell r="L647">
            <v>817497148.47000003</v>
          </cell>
          <cell r="M647">
            <v>898116178.25</v>
          </cell>
          <cell r="N647">
            <v>906236028.25999999</v>
          </cell>
          <cell r="O647">
            <v>914540611.24000001</v>
          </cell>
          <cell r="P647">
            <v>915951602.10000002</v>
          </cell>
          <cell r="Q647">
            <v>917569739.86000001</v>
          </cell>
          <cell r="R647">
            <v>916745721.39999998</v>
          </cell>
          <cell r="S647">
            <v>993103129.29999995</v>
          </cell>
          <cell r="T647">
            <v>992028962.53999996</v>
          </cell>
          <cell r="U647">
            <v>991085110.67999995</v>
          </cell>
          <cell r="V647">
            <v>989392217.5</v>
          </cell>
          <cell r="W647">
            <v>986813137.70000005</v>
          </cell>
          <cell r="X647">
            <v>982342088.90999997</v>
          </cell>
          <cell r="Y647">
            <v>979469746.44000006</v>
          </cell>
          <cell r="Z647">
            <v>981778755.55999994</v>
          </cell>
          <cell r="AA647">
            <v>981033134.16999996</v>
          </cell>
          <cell r="AB647">
            <v>951381495.88</v>
          </cell>
          <cell r="AC647">
            <v>947519375.12</v>
          </cell>
          <cell r="AD647">
            <v>942360371.10000002</v>
          </cell>
          <cell r="AE647">
            <v>939599904</v>
          </cell>
          <cell r="AF647">
            <v>930255391.61000001</v>
          </cell>
          <cell r="AG647">
            <v>925866250.44000006</v>
          </cell>
          <cell r="AH647">
            <v>921293838.86000001</v>
          </cell>
          <cell r="AI647">
            <v>918531297.52999997</v>
          </cell>
          <cell r="AJ647">
            <v>910987568.48000002</v>
          </cell>
          <cell r="AK647">
            <v>912416329.20000005</v>
          </cell>
          <cell r="AL647">
            <v>907118063.05999994</v>
          </cell>
          <cell r="AM647">
            <v>902125137.61000001</v>
          </cell>
          <cell r="AN647">
            <v>894903089.99000001</v>
          </cell>
          <cell r="AO647">
            <v>890174765.27999997</v>
          </cell>
          <cell r="AP647">
            <v>879970751.25999999</v>
          </cell>
          <cell r="AQ647">
            <v>875518082.44000006</v>
          </cell>
          <cell r="AR647">
            <v>869716886.67999995</v>
          </cell>
          <cell r="AS647">
            <v>805536956.24000001</v>
          </cell>
          <cell r="AT647">
            <v>796414923.55999994</v>
          </cell>
          <cell r="AU647">
            <v>787910168.57000005</v>
          </cell>
          <cell r="AV647">
            <v>782006748.74000001</v>
          </cell>
          <cell r="AW647">
            <v>779359276.65999997</v>
          </cell>
          <cell r="AX647">
            <v>777266751.72000003</v>
          </cell>
          <cell r="AY647">
            <v>777916712.13999999</v>
          </cell>
          <cell r="AZ647">
            <v>773967222.54999995</v>
          </cell>
          <cell r="BA647">
            <v>765319953.92999995</v>
          </cell>
          <cell r="BB647">
            <v>758608469.26999998</v>
          </cell>
          <cell r="BC647">
            <v>749032730.76999998</v>
          </cell>
          <cell r="BD647">
            <v>714734642.39999998</v>
          </cell>
          <cell r="BE647">
            <v>713079371.79999995</v>
          </cell>
          <cell r="BF647">
            <v>710410444.25999999</v>
          </cell>
          <cell r="BG647">
            <v>706325520.07000005</v>
          </cell>
          <cell r="BH647">
            <v>704232354</v>
          </cell>
          <cell r="BI647">
            <v>699276888.83000004</v>
          </cell>
          <cell r="BJ647">
            <v>702226528.27999997</v>
          </cell>
          <cell r="BK647">
            <v>700319367.05999994</v>
          </cell>
          <cell r="BL647">
            <v>696626113.07000005</v>
          </cell>
          <cell r="BM647">
            <v>690475815.69000006</v>
          </cell>
          <cell r="BN647">
            <v>686756722.85000002</v>
          </cell>
          <cell r="BO647">
            <v>680057124.70000005</v>
          </cell>
          <cell r="BP647">
            <v>672002235.20000005</v>
          </cell>
          <cell r="BQ647">
            <v>659934340.36000001</v>
          </cell>
          <cell r="BR647">
            <v>654108036.14999998</v>
          </cell>
          <cell r="BS647">
            <v>647592457.55999994</v>
          </cell>
          <cell r="BT647">
            <v>644435250.25999999</v>
          </cell>
        </row>
        <row r="648">
          <cell r="I648">
            <v>1790109874.24</v>
          </cell>
          <cell r="J648">
            <v>1776426725.0699999</v>
          </cell>
          <cell r="K648">
            <v>1769605176.96</v>
          </cell>
          <cell r="L648">
            <v>1757754923.1300001</v>
          </cell>
          <cell r="M648">
            <v>1878189466.9100001</v>
          </cell>
          <cell r="N648">
            <v>1869926812.8699999</v>
          </cell>
          <cell r="O648">
            <v>1854732080.71</v>
          </cell>
          <cell r="P648">
            <v>1842307651.77</v>
          </cell>
          <cell r="Q648">
            <v>1824314617.6199999</v>
          </cell>
          <cell r="R648">
            <v>1812666918.4000001</v>
          </cell>
          <cell r="S648">
            <v>1995440330.9400001</v>
          </cell>
          <cell r="T648">
            <v>1968378016.5699999</v>
          </cell>
          <cell r="U648">
            <v>1943593228.1600001</v>
          </cell>
          <cell r="V648">
            <v>1924227708.6700001</v>
          </cell>
          <cell r="W648">
            <v>1905667082</v>
          </cell>
          <cell r="X648">
            <v>1884074752.0699999</v>
          </cell>
          <cell r="Y648">
            <v>1872463144.4000001</v>
          </cell>
          <cell r="Z648">
            <v>1850962254.8900001</v>
          </cell>
          <cell r="AA648">
            <v>1835142353.6500001</v>
          </cell>
          <cell r="AB648">
            <v>1770323088.5999999</v>
          </cell>
          <cell r="AC648">
            <v>1749085328.6800001</v>
          </cell>
          <cell r="AD648">
            <v>1732314773</v>
          </cell>
          <cell r="AE648">
            <v>1720100307</v>
          </cell>
          <cell r="AF648">
            <v>1702899671.4100001</v>
          </cell>
          <cell r="AG648">
            <v>1682389742.0799999</v>
          </cell>
          <cell r="AH648">
            <v>1661828482.78</v>
          </cell>
          <cell r="AI648">
            <v>1643769199.6300001</v>
          </cell>
          <cell r="AJ648">
            <v>1629161776.1099999</v>
          </cell>
          <cell r="AK648">
            <v>1619128294.8199999</v>
          </cell>
          <cell r="AL648">
            <v>1606848789.3399999</v>
          </cell>
          <cell r="AM648">
            <v>1602776403.79</v>
          </cell>
          <cell r="AN648">
            <v>1591808399.72</v>
          </cell>
          <cell r="AO648">
            <v>1579198319.6600001</v>
          </cell>
          <cell r="AP648">
            <v>1569496421.9100001</v>
          </cell>
          <cell r="AQ648">
            <v>1561010297.77</v>
          </cell>
          <cell r="AR648">
            <v>1547556096.6900001</v>
          </cell>
          <cell r="AS648">
            <v>1508603357.22</v>
          </cell>
          <cell r="AT648">
            <v>1497403415.1300001</v>
          </cell>
          <cell r="AU648">
            <v>1489716614.76</v>
          </cell>
          <cell r="AV648">
            <v>1478451464.6900001</v>
          </cell>
          <cell r="AW648">
            <v>1463173353.8699999</v>
          </cell>
          <cell r="AX648">
            <v>1456030283.95</v>
          </cell>
          <cell r="AY648">
            <v>1444648224.8900001</v>
          </cell>
          <cell r="AZ648">
            <v>1431649176.45</v>
          </cell>
          <cell r="BA648">
            <v>1418992926.7</v>
          </cell>
          <cell r="BB648">
            <v>1411067144.6900001</v>
          </cell>
          <cell r="BC648">
            <v>1401968991.3199999</v>
          </cell>
          <cell r="BD648">
            <v>1337607559.9100001</v>
          </cell>
          <cell r="BE648">
            <v>1332306452.8900001</v>
          </cell>
          <cell r="BF648">
            <v>1326684673.6500001</v>
          </cell>
          <cell r="BG648">
            <v>1314084657.8099999</v>
          </cell>
          <cell r="BH648">
            <v>1316123757.95</v>
          </cell>
          <cell r="BI648">
            <v>1313983331.98</v>
          </cell>
          <cell r="BJ648">
            <v>1305510777.72</v>
          </cell>
          <cell r="BK648">
            <v>1307686029.73</v>
          </cell>
          <cell r="BL648">
            <v>1303928942.6199999</v>
          </cell>
          <cell r="BM648">
            <v>1301480884.1700001</v>
          </cell>
          <cell r="BN648">
            <v>1290643627.5</v>
          </cell>
          <cell r="BO648">
            <v>1281471886.7</v>
          </cell>
          <cell r="BP648">
            <v>1268454781.5999999</v>
          </cell>
          <cell r="BQ648">
            <v>1261176570.95</v>
          </cell>
          <cell r="BR648">
            <v>1249118405.98</v>
          </cell>
          <cell r="BS648">
            <v>1242603222.2</v>
          </cell>
          <cell r="BT648">
            <v>1226750708.0999999</v>
          </cell>
        </row>
        <row r="649">
          <cell r="I649">
            <v>3038524651.3099999</v>
          </cell>
          <cell r="J649">
            <v>3019119570.8699999</v>
          </cell>
          <cell r="K649">
            <v>3002784863.4099998</v>
          </cell>
          <cell r="L649">
            <v>2985219805.6399999</v>
          </cell>
          <cell r="M649">
            <v>3194283984.0900002</v>
          </cell>
          <cell r="N649">
            <v>3175776471.96</v>
          </cell>
          <cell r="O649">
            <v>3159660180.3800001</v>
          </cell>
          <cell r="P649">
            <v>3128003901.8600001</v>
          </cell>
          <cell r="Q649">
            <v>3098070406.6799998</v>
          </cell>
          <cell r="R649">
            <v>3057035190.0500002</v>
          </cell>
          <cell r="S649">
            <v>3396120306.6599998</v>
          </cell>
          <cell r="T649">
            <v>3355500659.4899998</v>
          </cell>
          <cell r="U649">
            <v>3306357403.3800001</v>
          </cell>
          <cell r="V649">
            <v>3262668300.0900002</v>
          </cell>
          <cell r="W649">
            <v>3220247264.27</v>
          </cell>
          <cell r="X649">
            <v>3188134518.0300002</v>
          </cell>
          <cell r="Y649">
            <v>3155677378.6900001</v>
          </cell>
          <cell r="Z649">
            <v>3124636007.1300001</v>
          </cell>
          <cell r="AA649">
            <v>3106668080.6900001</v>
          </cell>
          <cell r="AB649">
            <v>2956227948.9299998</v>
          </cell>
          <cell r="AC649">
            <v>2927179843.79</v>
          </cell>
          <cell r="AD649">
            <v>2896032605.4499998</v>
          </cell>
          <cell r="AE649">
            <v>2867084808</v>
          </cell>
          <cell r="AF649">
            <v>2831625386.7399998</v>
          </cell>
          <cell r="AG649">
            <v>2794976189.1300001</v>
          </cell>
          <cell r="AH649">
            <v>2761507744.9000001</v>
          </cell>
          <cell r="AI649">
            <v>2735914377.8699999</v>
          </cell>
          <cell r="AJ649">
            <v>2709572267.52</v>
          </cell>
          <cell r="AK649">
            <v>2674033918.0500002</v>
          </cell>
          <cell r="AL649">
            <v>2649130257.0799999</v>
          </cell>
          <cell r="AM649">
            <v>2625877608.0700002</v>
          </cell>
          <cell r="AN649">
            <v>2596303763.3000002</v>
          </cell>
          <cell r="AO649">
            <v>2566943435.25</v>
          </cell>
          <cell r="AP649">
            <v>2543550264.0500002</v>
          </cell>
          <cell r="AQ649">
            <v>2512609712.1100001</v>
          </cell>
          <cell r="AR649">
            <v>2490554465.8099999</v>
          </cell>
          <cell r="AS649">
            <v>2412964127.6300001</v>
          </cell>
          <cell r="AT649">
            <v>2375437123.5100002</v>
          </cell>
          <cell r="AU649">
            <v>2342815869.8099999</v>
          </cell>
          <cell r="AV649">
            <v>2311946686.3800001</v>
          </cell>
          <cell r="AW649">
            <v>2284781996.46</v>
          </cell>
          <cell r="AX649">
            <v>2260291256.5700002</v>
          </cell>
          <cell r="AY649">
            <v>2240262136.0999999</v>
          </cell>
          <cell r="AZ649">
            <v>2206548771.8400002</v>
          </cell>
          <cell r="BA649">
            <v>2165831639.6900001</v>
          </cell>
          <cell r="BB649">
            <v>2144344532.7</v>
          </cell>
          <cell r="BC649">
            <v>2129212677.46</v>
          </cell>
          <cell r="BD649">
            <v>2126421411.1099999</v>
          </cell>
          <cell r="BE649">
            <v>2108867737.97</v>
          </cell>
          <cell r="BF649">
            <v>2088049331.98</v>
          </cell>
          <cell r="BG649">
            <v>2054489144.96</v>
          </cell>
          <cell r="BH649">
            <v>2041603615.3199999</v>
          </cell>
          <cell r="BI649">
            <v>2023583542.1300001</v>
          </cell>
          <cell r="BJ649">
            <v>2002371377.6400001</v>
          </cell>
          <cell r="BK649">
            <v>1983340348.8900001</v>
          </cell>
          <cell r="BL649">
            <v>1958336840.6199999</v>
          </cell>
          <cell r="BM649">
            <v>1927221444.95</v>
          </cell>
          <cell r="BN649">
            <v>1908368715.1199999</v>
          </cell>
          <cell r="BO649">
            <v>1883109137.9300001</v>
          </cell>
          <cell r="BP649">
            <v>1859801870.8</v>
          </cell>
          <cell r="BQ649">
            <v>1836587223.2</v>
          </cell>
          <cell r="BR649">
            <v>1809988768.72</v>
          </cell>
          <cell r="BS649">
            <v>1780100940.03</v>
          </cell>
          <cell r="BT649">
            <v>1764649673.6600001</v>
          </cell>
        </row>
        <row r="650">
          <cell r="I650">
            <v>4861467405.8599997</v>
          </cell>
          <cell r="J650">
            <v>4855762414.0100002</v>
          </cell>
          <cell r="K650">
            <v>4831511430.2700005</v>
          </cell>
          <cell r="L650">
            <v>4803064738.6899996</v>
          </cell>
          <cell r="M650">
            <v>5105550150.8900003</v>
          </cell>
          <cell r="N650">
            <v>5061049704.9899998</v>
          </cell>
          <cell r="O650">
            <v>5021599864.54</v>
          </cell>
          <cell r="P650">
            <v>4962025431.7399998</v>
          </cell>
          <cell r="Q650">
            <v>4869239250.5200005</v>
          </cell>
          <cell r="R650">
            <v>4776803929.0699997</v>
          </cell>
          <cell r="S650">
            <v>5232626710.0299997</v>
          </cell>
          <cell r="T650">
            <v>5119554933.3000002</v>
          </cell>
          <cell r="U650">
            <v>4997634421.3100004</v>
          </cell>
          <cell r="V650">
            <v>4880115278.3199997</v>
          </cell>
          <cell r="W650">
            <v>4760758301.8199997</v>
          </cell>
          <cell r="X650">
            <v>4640230396.3400002</v>
          </cell>
          <cell r="Y650">
            <v>4519937402.96</v>
          </cell>
          <cell r="Z650">
            <v>4394758783.6800003</v>
          </cell>
          <cell r="AA650">
            <v>4276315137.7800002</v>
          </cell>
          <cell r="AB650">
            <v>3995755368.7600002</v>
          </cell>
          <cell r="AC650">
            <v>3883704631.4099998</v>
          </cell>
          <cell r="AD650">
            <v>3771326157.2199998</v>
          </cell>
          <cell r="AE650">
            <v>3664153782</v>
          </cell>
          <cell r="AF650">
            <v>3553145876.1900001</v>
          </cell>
          <cell r="AG650">
            <v>3437826323.5100002</v>
          </cell>
          <cell r="AH650">
            <v>3325309684.0900002</v>
          </cell>
          <cell r="AI650">
            <v>3218715816.6399999</v>
          </cell>
          <cell r="AJ650">
            <v>3114239348.8400002</v>
          </cell>
          <cell r="AK650">
            <v>3030069216.8499999</v>
          </cell>
          <cell r="AL650">
            <v>2943853986.8499999</v>
          </cell>
          <cell r="AM650">
            <v>2872171151.9099998</v>
          </cell>
          <cell r="AN650">
            <v>2807280366.75</v>
          </cell>
          <cell r="AO650">
            <v>2726560855.77</v>
          </cell>
          <cell r="AP650">
            <v>2655173218.3899999</v>
          </cell>
          <cell r="AQ650">
            <v>2583910066.7399998</v>
          </cell>
          <cell r="AR650">
            <v>2506121534.6100001</v>
          </cell>
          <cell r="AS650">
            <v>2381149260.5799999</v>
          </cell>
          <cell r="AT650">
            <v>2295759739.75</v>
          </cell>
          <cell r="AU650">
            <v>2222168263.48</v>
          </cell>
          <cell r="AV650">
            <v>2152821379.8299999</v>
          </cell>
          <cell r="AW650">
            <v>2087297700.8099999</v>
          </cell>
          <cell r="AX650">
            <v>2021613011.8900001</v>
          </cell>
          <cell r="AY650">
            <v>1966708393.3900001</v>
          </cell>
          <cell r="AZ650">
            <v>1902650736.0999999</v>
          </cell>
          <cell r="BA650">
            <v>1830256974.6300001</v>
          </cell>
          <cell r="BB650">
            <v>1764963777.8399999</v>
          </cell>
          <cell r="BC650">
            <v>1696390614.27</v>
          </cell>
          <cell r="BD650">
            <v>1645220461.4300001</v>
          </cell>
          <cell r="BE650">
            <v>1577449407.99</v>
          </cell>
          <cell r="BF650">
            <v>1509337506.55</v>
          </cell>
          <cell r="BG650">
            <v>1429694520.01</v>
          </cell>
          <cell r="BH650">
            <v>1371053312.4100001</v>
          </cell>
          <cell r="BI650">
            <v>1306274591.4300001</v>
          </cell>
          <cell r="BJ650">
            <v>1250181791.05</v>
          </cell>
          <cell r="BK650">
            <v>1197264401.9400001</v>
          </cell>
          <cell r="BL650">
            <v>1152650729.6199999</v>
          </cell>
          <cell r="BM650">
            <v>1099166788.8699999</v>
          </cell>
          <cell r="BN650">
            <v>1050009545.02</v>
          </cell>
          <cell r="BO650">
            <v>996802499.54999995</v>
          </cell>
          <cell r="BP650">
            <v>948405385.26999998</v>
          </cell>
          <cell r="BQ650">
            <v>894850330.12</v>
          </cell>
          <cell r="BR650">
            <v>839044294.44000006</v>
          </cell>
          <cell r="BS650">
            <v>788325167.5</v>
          </cell>
          <cell r="BT650">
            <v>731674848.27999997</v>
          </cell>
        </row>
        <row r="651">
          <cell r="I651">
            <v>3387169853.7199998</v>
          </cell>
          <cell r="J651">
            <v>3185147259.0900002</v>
          </cell>
          <cell r="K651">
            <v>2991567024.75</v>
          </cell>
          <cell r="L651">
            <v>2800819433.77</v>
          </cell>
          <cell r="M651">
            <v>2784892174.5300002</v>
          </cell>
          <cell r="N651">
            <v>2613203092.1300001</v>
          </cell>
          <cell r="O651">
            <v>2449626756.6900001</v>
          </cell>
          <cell r="P651">
            <v>2313026667.6700001</v>
          </cell>
          <cell r="Q651">
            <v>2178348770.4200001</v>
          </cell>
          <cell r="R651">
            <v>2031083477.05</v>
          </cell>
          <cell r="S651">
            <v>2460047993.73</v>
          </cell>
          <cell r="T651">
            <v>2303278379.6599998</v>
          </cell>
          <cell r="U651">
            <v>2156432561.71</v>
          </cell>
          <cell r="V651">
            <v>2026758632.26</v>
          </cell>
          <cell r="W651">
            <v>1915214897.51</v>
          </cell>
          <cell r="X651">
            <v>1814609346.8399999</v>
          </cell>
          <cell r="Y651">
            <v>1721870146.55</v>
          </cell>
          <cell r="Z651">
            <v>1646923127.8199999</v>
          </cell>
          <cell r="AA651">
            <v>1570267963.5799999</v>
          </cell>
          <cell r="AB651">
            <v>1458086550.02</v>
          </cell>
          <cell r="AC651">
            <v>1388963068.55</v>
          </cell>
          <cell r="AD651">
            <v>1314573059.96</v>
          </cell>
          <cell r="AE651">
            <v>1242718556</v>
          </cell>
          <cell r="AF651">
            <v>1171249539.75</v>
          </cell>
          <cell r="AG651">
            <v>1081453916.1099999</v>
          </cell>
          <cell r="AH651">
            <v>1010659799.35</v>
          </cell>
          <cell r="AI651">
            <v>949727625.89999998</v>
          </cell>
          <cell r="AJ651">
            <v>897783485.63</v>
          </cell>
          <cell r="AK651">
            <v>853457272.32000005</v>
          </cell>
          <cell r="AL651">
            <v>819703470.48000002</v>
          </cell>
          <cell r="AM651">
            <v>787697517.66999996</v>
          </cell>
          <cell r="AN651">
            <v>758548717.01999998</v>
          </cell>
          <cell r="AO651">
            <v>726387033.52999997</v>
          </cell>
          <cell r="AP651">
            <v>698842578.55999994</v>
          </cell>
          <cell r="AQ651">
            <v>666989603.12</v>
          </cell>
          <cell r="AR651">
            <v>636170590.49000001</v>
          </cell>
          <cell r="AS651">
            <v>593466543.61000001</v>
          </cell>
          <cell r="AT651">
            <v>558762060.78999996</v>
          </cell>
          <cell r="AU651">
            <v>528260509.50999999</v>
          </cell>
          <cell r="AV651">
            <v>492784347.17000002</v>
          </cell>
          <cell r="AW651">
            <v>462432199.75999999</v>
          </cell>
          <cell r="AX651">
            <v>438211891.23000002</v>
          </cell>
          <cell r="AY651">
            <v>413148519.18000001</v>
          </cell>
          <cell r="AZ651">
            <v>394103947.11000001</v>
          </cell>
          <cell r="BA651">
            <v>374613915.45999998</v>
          </cell>
          <cell r="BB651">
            <v>354893963.25</v>
          </cell>
          <cell r="BC651">
            <v>333558563.45999998</v>
          </cell>
          <cell r="BD651">
            <v>329121452.26999998</v>
          </cell>
          <cell r="BE651">
            <v>303635776.17000002</v>
          </cell>
          <cell r="BF651">
            <v>285801494.17000002</v>
          </cell>
          <cell r="BG651">
            <v>266546904.94</v>
          </cell>
          <cell r="BH651">
            <v>253347006.78999999</v>
          </cell>
          <cell r="BI651">
            <v>236232399.86000001</v>
          </cell>
          <cell r="BJ651">
            <v>220609115.37</v>
          </cell>
          <cell r="BK651">
            <v>207540065.44</v>
          </cell>
          <cell r="BL651">
            <v>191338010.5</v>
          </cell>
          <cell r="BM651">
            <v>181961508.22999999</v>
          </cell>
          <cell r="BN651">
            <v>166820468.61000001</v>
          </cell>
          <cell r="BO651">
            <v>154191521.66999999</v>
          </cell>
          <cell r="BP651">
            <v>144590165.21000001</v>
          </cell>
          <cell r="BQ651">
            <v>129423360.37</v>
          </cell>
          <cell r="BR651">
            <v>114074660.19</v>
          </cell>
          <cell r="BS651">
            <v>101009145.89</v>
          </cell>
          <cell r="BT651">
            <v>88887688.659999996</v>
          </cell>
        </row>
        <row r="652">
          <cell r="I652">
            <v>324599094.13</v>
          </cell>
          <cell r="J652">
            <v>286949144.38999999</v>
          </cell>
          <cell r="K652">
            <v>249005095.24000001</v>
          </cell>
          <cell r="L652">
            <v>214743124.50999999</v>
          </cell>
          <cell r="M652">
            <v>225901995.21000001</v>
          </cell>
          <cell r="N652">
            <v>199771853.09999999</v>
          </cell>
          <cell r="O652">
            <v>171082373.12</v>
          </cell>
          <cell r="P652">
            <v>147969599.12</v>
          </cell>
          <cell r="Q652">
            <v>129191567.93000001</v>
          </cell>
          <cell r="R652">
            <v>113090217.61</v>
          </cell>
          <cell r="S652">
            <v>321081666.30000001</v>
          </cell>
          <cell r="T652">
            <v>292160824.33999997</v>
          </cell>
          <cell r="U652">
            <v>269042510.52999997</v>
          </cell>
          <cell r="V652">
            <v>249990593.61000001</v>
          </cell>
          <cell r="W652">
            <v>242373215.38</v>
          </cell>
          <cell r="X652">
            <v>235266967.44</v>
          </cell>
          <cell r="Y652">
            <v>232092656.02000001</v>
          </cell>
          <cell r="Z652">
            <v>224250655.91999999</v>
          </cell>
          <cell r="AA652">
            <v>220701131.78999999</v>
          </cell>
          <cell r="AB652">
            <v>214230338.56</v>
          </cell>
          <cell r="AC652">
            <v>205859722.03999999</v>
          </cell>
          <cell r="AD652">
            <v>193177385.03</v>
          </cell>
          <cell r="AE652">
            <v>182483112</v>
          </cell>
          <cell r="AF652">
            <v>171219042.34999999</v>
          </cell>
          <cell r="AG652">
            <v>153082458.02000001</v>
          </cell>
          <cell r="AH652">
            <v>136162250.84</v>
          </cell>
          <cell r="AI652">
            <v>125971445.53</v>
          </cell>
          <cell r="AJ652">
            <v>117800310.64</v>
          </cell>
          <cell r="AK652">
            <v>109766958.73999999</v>
          </cell>
          <cell r="AL652">
            <v>104146884.44</v>
          </cell>
          <cell r="AM652">
            <v>99904401.370000005</v>
          </cell>
          <cell r="AN652">
            <v>95725227.540000007</v>
          </cell>
          <cell r="AO652">
            <v>93380934.099999994</v>
          </cell>
          <cell r="AP652">
            <v>91081621.480000004</v>
          </cell>
          <cell r="AQ652">
            <v>86112028.060000002</v>
          </cell>
          <cell r="AR652">
            <v>80769218.019999996</v>
          </cell>
          <cell r="AS652">
            <v>75523024.409999996</v>
          </cell>
          <cell r="AT652">
            <v>70093531.079999998</v>
          </cell>
          <cell r="AU652">
            <v>65302897.75</v>
          </cell>
          <cell r="AV652">
            <v>62880678.82</v>
          </cell>
          <cell r="AW652">
            <v>58295439.340000004</v>
          </cell>
          <cell r="AX652">
            <v>56152296</v>
          </cell>
          <cell r="AY652">
            <v>55177299.460000001</v>
          </cell>
          <cell r="AZ652">
            <v>54953502.82</v>
          </cell>
          <cell r="BA652">
            <v>52369903.57</v>
          </cell>
          <cell r="BB652">
            <v>50648908.340000004</v>
          </cell>
          <cell r="BC652">
            <v>49333760.340000004</v>
          </cell>
          <cell r="BD652">
            <v>63623906.579999998</v>
          </cell>
          <cell r="BE652">
            <v>60310730.210000001</v>
          </cell>
          <cell r="BF652">
            <v>57131029.670000002</v>
          </cell>
          <cell r="BG652">
            <v>56460897.969999999</v>
          </cell>
          <cell r="BH652">
            <v>55245836.159999996</v>
          </cell>
          <cell r="BI652">
            <v>53303147.82</v>
          </cell>
          <cell r="BJ652">
            <v>50681857.299999997</v>
          </cell>
          <cell r="BK652">
            <v>47968384.549999997</v>
          </cell>
          <cell r="BL652">
            <v>46873702.079999998</v>
          </cell>
          <cell r="BM652">
            <v>45079168.409999996</v>
          </cell>
          <cell r="BN652">
            <v>42014575.969999999</v>
          </cell>
          <cell r="BO652">
            <v>39157318.75</v>
          </cell>
          <cell r="BP652">
            <v>36323258.490000002</v>
          </cell>
          <cell r="BQ652">
            <v>33482636.739999998</v>
          </cell>
          <cell r="BR652">
            <v>31163851.09</v>
          </cell>
          <cell r="BS652">
            <v>29829928.620000001</v>
          </cell>
          <cell r="BT652">
            <v>28652585.739999998</v>
          </cell>
        </row>
        <row r="653">
          <cell r="I653">
            <v>263907.65000000002</v>
          </cell>
          <cell r="J653">
            <v>0</v>
          </cell>
          <cell r="K653">
            <v>0</v>
          </cell>
          <cell r="L653">
            <v>130805.42</v>
          </cell>
          <cell r="M653">
            <v>22303721.940000001</v>
          </cell>
          <cell r="N653">
            <v>21274260.18</v>
          </cell>
          <cell r="O653">
            <v>20855813.440000001</v>
          </cell>
          <cell r="P653">
            <v>20089840.719999999</v>
          </cell>
          <cell r="Q653">
            <v>19643208.18</v>
          </cell>
          <cell r="R653">
            <v>19334933.760000002</v>
          </cell>
          <cell r="S653">
            <v>226085286.52000001</v>
          </cell>
          <cell r="T653">
            <v>221438517.21000001</v>
          </cell>
          <cell r="U653">
            <v>217076131.55000001</v>
          </cell>
          <cell r="V653">
            <v>213761186.87</v>
          </cell>
          <cell r="W653">
            <v>209244276.41</v>
          </cell>
          <cell r="X653">
            <v>203910007.93000001</v>
          </cell>
          <cell r="Y653">
            <v>199393346</v>
          </cell>
          <cell r="Z653">
            <v>193799710.59999999</v>
          </cell>
          <cell r="AA653">
            <v>188527653.38999999</v>
          </cell>
          <cell r="AB653">
            <v>182440514.94999999</v>
          </cell>
          <cell r="AC653">
            <v>176243033.09999999</v>
          </cell>
          <cell r="AD653">
            <v>166928494.38</v>
          </cell>
          <cell r="AE653">
            <v>156877218</v>
          </cell>
          <cell r="AF653">
            <v>146265865</v>
          </cell>
          <cell r="AG653">
            <v>130209535.28</v>
          </cell>
          <cell r="AH653">
            <v>116073175.87</v>
          </cell>
          <cell r="AI653">
            <v>104605923.2</v>
          </cell>
          <cell r="AJ653">
            <v>92627731.030000001</v>
          </cell>
          <cell r="AK653">
            <v>82441242.069999993</v>
          </cell>
          <cell r="AL653">
            <v>76705939.019999996</v>
          </cell>
          <cell r="AM653">
            <v>74222269.700000003</v>
          </cell>
          <cell r="AN653">
            <v>71295506.069999993</v>
          </cell>
          <cell r="AO653">
            <v>68208600.590000004</v>
          </cell>
          <cell r="AP653">
            <v>65427789.840000004</v>
          </cell>
          <cell r="AQ653">
            <v>61930748.689999998</v>
          </cell>
          <cell r="AR653">
            <v>57556686.140000001</v>
          </cell>
          <cell r="AS653">
            <v>53099902.920000002</v>
          </cell>
          <cell r="AT653">
            <v>47461704.200000003</v>
          </cell>
          <cell r="AU653">
            <v>44123547.039999999</v>
          </cell>
          <cell r="AV653">
            <v>40350768.939999998</v>
          </cell>
          <cell r="AW653">
            <v>37254803.840000004</v>
          </cell>
          <cell r="AX653">
            <v>35647732.539999999</v>
          </cell>
          <cell r="AY653">
            <v>34024447.689999998</v>
          </cell>
          <cell r="AZ653">
            <v>33499150.149999999</v>
          </cell>
          <cell r="BA653">
            <v>32145976.510000002</v>
          </cell>
          <cell r="BB653">
            <v>31242590.489999998</v>
          </cell>
          <cell r="BC653">
            <v>29316585.52</v>
          </cell>
          <cell r="BD653">
            <v>39506937.649999999</v>
          </cell>
          <cell r="BE653">
            <v>38236926.950000003</v>
          </cell>
          <cell r="BF653">
            <v>36034888.420000002</v>
          </cell>
          <cell r="BG653">
            <v>34083718.5</v>
          </cell>
          <cell r="BH653">
            <v>32067104.800000001</v>
          </cell>
          <cell r="BI653">
            <v>30753655.34</v>
          </cell>
          <cell r="BJ653">
            <v>28601885.670000002</v>
          </cell>
          <cell r="BK653">
            <v>27561887.039999999</v>
          </cell>
          <cell r="BL653">
            <v>25309009.899999999</v>
          </cell>
          <cell r="BM653">
            <v>23262343.489999998</v>
          </cell>
          <cell r="BN653">
            <v>21815046.199999999</v>
          </cell>
          <cell r="BO653">
            <v>20197843.579999998</v>
          </cell>
          <cell r="BP653">
            <v>17511743.670000002</v>
          </cell>
          <cell r="BQ653">
            <v>13751714.32</v>
          </cell>
          <cell r="BR653">
            <v>10572461.689999999</v>
          </cell>
          <cell r="BS653">
            <v>8290972.9100000001</v>
          </cell>
          <cell r="BT653">
            <v>6168222.54</v>
          </cell>
        </row>
        <row r="654">
          <cell r="I654">
            <v>202870.83</v>
          </cell>
          <cell r="J654">
            <v>61179.25</v>
          </cell>
          <cell r="K654">
            <v>0</v>
          </cell>
          <cell r="L654">
            <v>237271.89</v>
          </cell>
          <cell r="M654">
            <v>258809.99</v>
          </cell>
          <cell r="N654">
            <v>164148.44</v>
          </cell>
          <cell r="O654">
            <v>163820.82</v>
          </cell>
          <cell r="P654">
            <v>163950.84</v>
          </cell>
          <cell r="Q654">
            <v>249925.28</v>
          </cell>
          <cell r="R654">
            <v>163648.43</v>
          </cell>
          <cell r="S654">
            <v>1001878.38</v>
          </cell>
          <cell r="T654">
            <v>675334.71</v>
          </cell>
          <cell r="U654">
            <v>674713.31</v>
          </cell>
          <cell r="V654">
            <v>561440.57999999996</v>
          </cell>
          <cell r="W654">
            <v>561265.36</v>
          </cell>
          <cell r="X654">
            <v>560717.24</v>
          </cell>
          <cell r="Y654">
            <v>559755.05000000005</v>
          </cell>
          <cell r="Z654">
            <v>559592.56999999995</v>
          </cell>
          <cell r="AA654">
            <v>687661.25</v>
          </cell>
          <cell r="AB654">
            <v>558262.44999999995</v>
          </cell>
          <cell r="AC654">
            <v>556904.62</v>
          </cell>
          <cell r="AD654">
            <v>556519.62</v>
          </cell>
          <cell r="AE654">
            <v>555909</v>
          </cell>
          <cell r="AF654">
            <v>555346.28</v>
          </cell>
          <cell r="AG654">
            <v>554979.39</v>
          </cell>
          <cell r="AH654">
            <v>374657.86</v>
          </cell>
          <cell r="AI654">
            <v>374285.99</v>
          </cell>
          <cell r="AJ654">
            <v>374147.72</v>
          </cell>
          <cell r="AK654">
            <v>512851.15</v>
          </cell>
          <cell r="AL654">
            <v>223517.94</v>
          </cell>
          <cell r="AM654">
            <v>154345.85</v>
          </cell>
          <cell r="AN654">
            <v>365539</v>
          </cell>
          <cell r="AO654">
            <v>153778.32999999999</v>
          </cell>
          <cell r="AP654">
            <v>153622.25</v>
          </cell>
          <cell r="AQ654">
            <v>153484.89000000001</v>
          </cell>
          <cell r="AR654">
            <v>153327.72</v>
          </cell>
          <cell r="AS654">
            <v>80901.679999999993</v>
          </cell>
          <cell r="AT654">
            <v>80820.740000000005</v>
          </cell>
          <cell r="AU654">
            <v>80739.520000000004</v>
          </cell>
          <cell r="AV654">
            <v>80658</v>
          </cell>
          <cell r="AW654">
            <v>148224.07999999999</v>
          </cell>
          <cell r="AX654">
            <v>80494.09</v>
          </cell>
          <cell r="AY654">
            <v>80411.7</v>
          </cell>
          <cell r="AZ654">
            <v>0</v>
          </cell>
          <cell r="BA654">
            <v>0</v>
          </cell>
          <cell r="BB654">
            <v>43969.49</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t="str">
            <v xml:space="preserve">                                          -  </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row>
        <row r="656">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t="str">
            <v xml:space="preserve">                                          -  </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row>
        <row r="657">
          <cell r="I657">
            <v>8979.0300000000007</v>
          </cell>
          <cell r="J657">
            <v>8760.5300000000007</v>
          </cell>
          <cell r="K657">
            <v>8760.5300000000007</v>
          </cell>
          <cell r="L657">
            <v>8760.5300000000007</v>
          </cell>
          <cell r="M657">
            <v>8760.5300000000007</v>
          </cell>
          <cell r="N657">
            <v>8760.5300000000007</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t="str">
            <v xml:space="preserve">                                          -  </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row>
        <row r="658">
          <cell r="I658">
            <v>14196773312.289999</v>
          </cell>
          <cell r="J658">
            <v>13927210744.18</v>
          </cell>
          <cell r="K658">
            <v>13653088308.77</v>
          </cell>
          <cell r="L658">
            <v>13379476012.050001</v>
          </cell>
          <cell r="M658">
            <v>14109505242.34</v>
          </cell>
          <cell r="N658">
            <v>13847411132.460001</v>
          </cell>
          <cell r="O658">
            <v>13592261500.940001</v>
          </cell>
          <cell r="P658">
            <v>13329538645.82</v>
          </cell>
          <cell r="Q658">
            <v>13036627486.490002</v>
          </cell>
          <cell r="R658">
            <v>12726924035.77</v>
          </cell>
          <cell r="S658">
            <v>14625507301.859999</v>
          </cell>
          <cell r="T658">
            <v>14253015627.819998</v>
          </cell>
          <cell r="U658">
            <v>13881896080.630001</v>
          </cell>
          <cell r="V658">
            <v>13547475357.900002</v>
          </cell>
          <cell r="W658">
            <v>13240879440.449999</v>
          </cell>
          <cell r="X658">
            <v>12949128794.800001</v>
          </cell>
          <cell r="Y658">
            <v>12681463576.110001</v>
          </cell>
          <cell r="Z658">
            <v>12417668888.17</v>
          </cell>
          <cell r="AA658">
            <v>12179343116.300001</v>
          </cell>
          <cell r="AB658">
            <v>11529003568.150002</v>
          </cell>
          <cell r="AC658">
            <v>11279111907.310001</v>
          </cell>
          <cell r="AD658">
            <v>11017269365.76</v>
          </cell>
          <cell r="AE658">
            <v>10773573596</v>
          </cell>
          <cell r="AF658">
            <v>10507216119.330002</v>
          </cell>
          <cell r="AG658">
            <v>10206359393.960001</v>
          </cell>
          <cell r="AH658">
            <v>9933209634.5500031</v>
          </cell>
          <cell r="AI658">
            <v>9697609972.2900009</v>
          </cell>
          <cell r="AJ658">
            <v>9472546635.9699993</v>
          </cell>
          <cell r="AK658">
            <v>9281826083.1999989</v>
          </cell>
          <cell r="AL658">
            <v>9107730908.210001</v>
          </cell>
          <cell r="AM658">
            <v>8964928835.9700012</v>
          </cell>
          <cell r="AN658">
            <v>8816230609.3900013</v>
          </cell>
          <cell r="AO658">
            <v>8651007722.5100002</v>
          </cell>
          <cell r="AP658">
            <v>8503696267.7399998</v>
          </cell>
          <cell r="AQ658">
            <v>8348234023.8199997</v>
          </cell>
          <cell r="AR658">
            <v>8188598806.1600018</v>
          </cell>
          <cell r="AS658">
            <v>7830424074.29</v>
          </cell>
          <cell r="AT658">
            <v>7641413318.7600002</v>
          </cell>
          <cell r="AU658">
            <v>7480378610.4399996</v>
          </cell>
          <cell r="AV658">
            <v>7321322732.5699997</v>
          </cell>
          <cell r="AW658">
            <v>7172742994.8199997</v>
          </cell>
          <cell r="AX658">
            <v>7045293717.9900007</v>
          </cell>
          <cell r="AY658">
            <v>6931966144.5500002</v>
          </cell>
          <cell r="AZ658">
            <v>6797372507.0199995</v>
          </cell>
          <cell r="BA658">
            <v>6639531290.4899998</v>
          </cell>
          <cell r="BB658">
            <v>6515813356.0699997</v>
          </cell>
          <cell r="BC658">
            <v>6388813923.1400003</v>
          </cell>
          <cell r="BD658">
            <v>6256236371.3500004</v>
          </cell>
          <cell r="BE658">
            <v>6133886403.9799995</v>
          </cell>
          <cell r="BF658">
            <v>6013449368.7000008</v>
          </cell>
          <cell r="BG658">
            <v>5861685364.2600002</v>
          </cell>
          <cell r="BH658">
            <v>5773672987.4300003</v>
          </cell>
          <cell r="BI658">
            <v>5663407557.3899994</v>
          </cell>
          <cell r="BJ658">
            <v>5560183333.0300007</v>
          </cell>
          <cell r="BK658">
            <v>5471680484.6500006</v>
          </cell>
          <cell r="BL658">
            <v>5375063348.4099998</v>
          </cell>
          <cell r="BM658">
            <v>5268647953.8099995</v>
          </cell>
          <cell r="BN658">
            <v>5166428701.2699995</v>
          </cell>
          <cell r="BO658">
            <v>5054987332.8800001</v>
          </cell>
          <cell r="BP658">
            <v>4947089440.2399998</v>
          </cell>
          <cell r="BQ658">
            <v>4829206176.0599995</v>
          </cell>
          <cell r="BR658">
            <v>4708070478.2600002</v>
          </cell>
          <cell r="BS658">
            <v>4597751834.71</v>
          </cell>
          <cell r="BT658">
            <v>4491218977.2399998</v>
          </cell>
        </row>
        <row r="659">
          <cell r="BE659" t="str">
            <v>OK</v>
          </cell>
          <cell r="BF659" t="str">
            <v>OK</v>
          </cell>
          <cell r="BG659" t="str">
            <v>OK</v>
          </cell>
          <cell r="BH659" t="str">
            <v>OK</v>
          </cell>
          <cell r="BI659" t="str">
            <v>OK</v>
          </cell>
          <cell r="BJ659" t="str">
            <v>OK</v>
          </cell>
          <cell r="BK659" t="str">
            <v>OK</v>
          </cell>
          <cell r="BL659" t="str">
            <v>OK</v>
          </cell>
          <cell r="BM659" t="str">
            <v>OK</v>
          </cell>
          <cell r="BN659" t="str">
            <v>OK</v>
          </cell>
          <cell r="BO659" t="str">
            <v>OK</v>
          </cell>
          <cell r="BP659" t="str">
            <v>OK</v>
          </cell>
          <cell r="BQ659" t="str">
            <v>OK</v>
          </cell>
          <cell r="BR659" t="str">
            <v>OK</v>
          </cell>
          <cell r="BS659" t="str">
            <v>OK</v>
          </cell>
          <cell r="BT659" t="str">
            <v>OK</v>
          </cell>
        </row>
        <row r="662">
          <cell r="I662">
            <v>5.5958256009643617E-2</v>
          </cell>
          <cell r="J662">
            <v>5.7709738563830569E-2</v>
          </cell>
          <cell r="K662">
            <v>5.9225132023103928E-2</v>
          </cell>
          <cell r="L662">
            <v>6.1100834422344708E-2</v>
          </cell>
          <cell r="M662">
            <v>6.3653272232035499E-2</v>
          </cell>
          <cell r="N662">
            <v>6.5444437201382252E-2</v>
          </cell>
          <cell r="O662">
            <v>6.7283918218962541E-2</v>
          </cell>
          <cell r="P662">
            <v>6.8715926817709674E-2</v>
          </cell>
          <cell r="Q662">
            <v>7.038398088853022E-2</v>
          </cell>
          <cell r="R662">
            <v>7.2031994441344629E-2</v>
          </cell>
          <cell r="S662">
            <v>6.7902132131423709E-2</v>
          </cell>
          <cell r="T662">
            <v>6.9601338302309218E-2</v>
          </cell>
          <cell r="U662">
            <v>7.1394073613827366E-2</v>
          </cell>
          <cell r="V662">
            <v>7.3031483089065097E-2</v>
          </cell>
          <cell r="W662">
            <v>7.4527763970522382E-2</v>
          </cell>
          <cell r="X662">
            <v>7.5861635518250495E-2</v>
          </cell>
          <cell r="Y662">
            <v>7.7236333216709779E-2</v>
          </cell>
          <cell r="Z662">
            <v>7.9063048338751871E-2</v>
          </cell>
          <cell r="AA662">
            <v>8.0548936408323391E-2</v>
          </cell>
          <cell r="AB662">
            <v>8.2520704435228409E-2</v>
          </cell>
          <cell r="AC662">
            <v>8.4006558575406273E-2</v>
          </cell>
          <cell r="AD662">
            <v>8.5534839878628449E-2</v>
          </cell>
          <cell r="AE662">
            <v>8.7213392624788263E-2</v>
          </cell>
          <cell r="AF662">
            <v>8.8534906015554402E-2</v>
          </cell>
          <cell r="AG662">
            <v>9.0714643165310874E-2</v>
          </cell>
          <cell r="AH662">
            <v>9.2748856890679798E-2</v>
          </cell>
          <cell r="AI662">
            <v>9.4717286027651754E-2</v>
          </cell>
          <cell r="AJ662">
            <v>9.6171346892156409E-2</v>
          </cell>
          <cell r="AK662">
            <v>9.8301381756275674E-2</v>
          </cell>
          <cell r="AL662">
            <v>9.9598689531142676E-2</v>
          </cell>
          <cell r="AM662">
            <v>0.10062825417982144</v>
          </cell>
          <cell r="AN662">
            <v>0.1015063159800806</v>
          </cell>
          <cell r="AO662">
            <v>0.10289838985621955</v>
          </cell>
          <cell r="AP662">
            <v>0.10348097151568032</v>
          </cell>
          <cell r="AQ662">
            <v>0.1048746453371918</v>
          </cell>
          <cell r="AR662">
            <v>0.10621070921507862</v>
          </cell>
          <cell r="AS662">
            <v>0.1028727114390723</v>
          </cell>
          <cell r="AT662">
            <v>0.10422351080064821</v>
          </cell>
          <cell r="AU662">
            <v>0.10533025259849177</v>
          </cell>
          <cell r="AV662">
            <v>0.10681222195835269</v>
          </cell>
          <cell r="AW662">
            <v>0.10865568126765959</v>
          </cell>
          <cell r="AX662">
            <v>0.11032425088754876</v>
          </cell>
          <cell r="AY662">
            <v>0.11222165485496607</v>
          </cell>
          <cell r="AZ662">
            <v>0.11386270529541875</v>
          </cell>
          <cell r="BA662">
            <v>0.1152671657751189</v>
          </cell>
          <cell r="BB662">
            <v>0.11642575190759503</v>
          </cell>
          <cell r="BC662">
            <v>0.11724128136789784</v>
          </cell>
          <cell r="BD662">
            <v>0.11424354835330033</v>
          </cell>
          <cell r="BE662">
            <v>0.11625245803986771</v>
          </cell>
          <cell r="BF662">
            <v>0.11813692952295995</v>
          </cell>
          <cell r="BG662">
            <v>0.12049870918978761</v>
          </cell>
          <cell r="BH662">
            <v>0.12197302402356366</v>
          </cell>
          <cell r="BI662">
            <v>0.12347281768862564</v>
          </cell>
          <cell r="BJ662">
            <v>0.12629557088674706</v>
          </cell>
          <cell r="BK662">
            <v>0.12798981391999104</v>
          </cell>
          <cell r="BL662">
            <v>0.12960333077303532</v>
          </cell>
          <cell r="BM662">
            <v>0.13105370139424205</v>
          </cell>
          <cell r="BN662">
            <v>0.13292677835294292</v>
          </cell>
          <cell r="BO662">
            <v>0.13453191470463055</v>
          </cell>
          <cell r="BP662">
            <v>0.13583789889341458</v>
          </cell>
          <cell r="BQ662">
            <v>0.13665482820582742</v>
          </cell>
          <cell r="BR662">
            <v>0.13893335691774605</v>
          </cell>
          <cell r="BS662">
            <v>0.1408498067840685</v>
          </cell>
          <cell r="BT662">
            <v>0.14348782669600013</v>
          </cell>
        </row>
        <row r="663">
          <cell r="I663">
            <v>0.12609272789404338</v>
          </cell>
          <cell r="J663">
            <v>0.12755078943659595</v>
          </cell>
          <cell r="K663">
            <v>0.1296120802077653</v>
          </cell>
          <cell r="L663">
            <v>0.13137696286064623</v>
          </cell>
          <cell r="M663">
            <v>0.13311518970019606</v>
          </cell>
          <cell r="N663">
            <v>0.13503800782564085</v>
          </cell>
          <cell r="O663">
            <v>0.13645500276622344</v>
          </cell>
          <cell r="P663">
            <v>0.13821240935054627</v>
          </cell>
          <cell r="Q663">
            <v>0.13993761956537892</v>
          </cell>
          <cell r="R663">
            <v>0.14242773142240497</v>
          </cell>
          <cell r="S663">
            <v>0.13643563192411315</v>
          </cell>
          <cell r="T663">
            <v>0.138102564956709</v>
          </cell>
          <cell r="U663">
            <v>0.14000920456910626</v>
          </cell>
          <cell r="V663">
            <v>0.14203588918491122</v>
          </cell>
          <cell r="W663">
            <v>0.14392299926682475</v>
          </cell>
          <cell r="X663">
            <v>0.14549818616574348</v>
          </cell>
          <cell r="Y663">
            <v>0.1476535522230607</v>
          </cell>
          <cell r="Z663">
            <v>0.14905875422828879</v>
          </cell>
          <cell r="AA663">
            <v>0.15067662813390739</v>
          </cell>
          <cell r="AB663">
            <v>0.15355386769856594</v>
          </cell>
          <cell r="AC663">
            <v>0.15507296523464906</v>
          </cell>
          <cell r="AD663">
            <v>0.15723630924226753</v>
          </cell>
          <cell r="AE663">
            <v>0.15965921536365954</v>
          </cell>
          <cell r="AF663">
            <v>0.16206953888358644</v>
          </cell>
          <cell r="AG663">
            <v>0.16483739961926264</v>
          </cell>
          <cell r="AH663">
            <v>0.16730025278030736</v>
          </cell>
          <cell r="AI663">
            <v>0.16950250673381528</v>
          </cell>
          <cell r="AJ663">
            <v>0.17198772819165667</v>
          </cell>
          <cell r="AK663">
            <v>0.17444070598894371</v>
          </cell>
          <cell r="AL663">
            <v>0.17642690649671422</v>
          </cell>
          <cell r="AM663">
            <v>0.17878294776408901</v>
          </cell>
          <cell r="AN663">
            <v>0.18055430605735232</v>
          </cell>
          <cell r="AO663">
            <v>0.18254501328797937</v>
          </cell>
          <cell r="AP663">
            <v>0.18456637825413774</v>
          </cell>
          <cell r="AQ663">
            <v>0.18698688768378705</v>
          </cell>
          <cell r="AR663">
            <v>0.18898912174398222</v>
          </cell>
          <cell r="AS663">
            <v>0.19265921524905252</v>
          </cell>
          <cell r="AT663">
            <v>0.19595896108038155</v>
          </cell>
          <cell r="AU663">
            <v>0.19914989499072616</v>
          </cell>
          <cell r="AV663">
            <v>0.20193775342164436</v>
          </cell>
          <cell r="AW663">
            <v>0.2039907682356209</v>
          </cell>
          <cell r="AX663">
            <v>0.20666708049829904</v>
          </cell>
          <cell r="AY663">
            <v>0.20840382003680166</v>
          </cell>
          <cell r="AZ663">
            <v>0.21061802556376918</v>
          </cell>
          <cell r="BA663">
            <v>0.21371884017362283</v>
          </cell>
          <cell r="BB663">
            <v>0.21656039968908539</v>
          </cell>
          <cell r="BC663">
            <v>0.21944119960077887</v>
          </cell>
          <cell r="BD663">
            <v>0.21380387193097131</v>
          </cell>
          <cell r="BE663">
            <v>0.21720429188671103</v>
          </cell>
          <cell r="BF663">
            <v>0.22061957992951478</v>
          </cell>
          <cell r="BG663">
            <v>0.22418205279701064</v>
          </cell>
          <cell r="BH663">
            <v>0.22795259808017601</v>
          </cell>
          <cell r="BI663">
            <v>0.23201285068481875</v>
          </cell>
          <cell r="BJ663">
            <v>0.23479635463900556</v>
          </cell>
          <cell r="BK663">
            <v>0.23899166506496897</v>
          </cell>
          <cell r="BL663">
            <v>0.24258857209668344</v>
          </cell>
          <cell r="BM663">
            <v>0.24702369480368108</v>
          </cell>
          <cell r="BN663">
            <v>0.24981349828417007</v>
          </cell>
          <cell r="BO663">
            <v>0.25350644864423455</v>
          </cell>
          <cell r="BP663">
            <v>0.25640425484978963</v>
          </cell>
          <cell r="BQ663">
            <v>0.26115608341637531</v>
          </cell>
          <cell r="BR663">
            <v>0.26531429632328846</v>
          </cell>
          <cell r="BS663">
            <v>0.27026322143338916</v>
          </cell>
          <cell r="BT663">
            <v>0.27314426535797148</v>
          </cell>
        </row>
        <row r="664">
          <cell r="I664">
            <v>0.21402924343939342</v>
          </cell>
          <cell r="J664">
            <v>0.2167784796486727</v>
          </cell>
          <cell r="K664">
            <v>0.21993447896188983</v>
          </cell>
          <cell r="L664">
            <v>0.22311933613479418</v>
          </cell>
          <cell r="M664">
            <v>0.22639234538887645</v>
          </cell>
          <cell r="N664">
            <v>0.22934080902065493</v>
          </cell>
          <cell r="O664">
            <v>0.23246022600149999</v>
          </cell>
          <cell r="P664">
            <v>0.23466707925715857</v>
          </cell>
          <cell r="Q664">
            <v>0.23764354775731406</v>
          </cell>
          <cell r="R664">
            <v>0.24020220294062944</v>
          </cell>
          <cell r="S664">
            <v>0.23220529972509729</v>
          </cell>
          <cell r="T664">
            <v>0.23542390937539612</v>
          </cell>
          <cell r="U664">
            <v>0.23817765124992551</v>
          </cell>
          <cell r="V664">
            <v>0.24083220038392064</v>
          </cell>
          <cell r="W664">
            <v>0.24320493806720728</v>
          </cell>
          <cell r="X664">
            <v>0.24620455696681801</v>
          </cell>
          <cell r="Y664">
            <v>0.24884173342853178</v>
          </cell>
          <cell r="Z664">
            <v>0.25162822710684146</v>
          </cell>
          <cell r="AA664">
            <v>0.25507681744611066</v>
          </cell>
          <cell r="AB664">
            <v>0.25641660456215559</v>
          </cell>
          <cell r="AC664">
            <v>0.2595221918042051</v>
          </cell>
          <cell r="AD664">
            <v>0.26286301163248577</v>
          </cell>
          <cell r="AE664">
            <v>0.26612198658618602</v>
          </cell>
          <cell r="AF664">
            <v>0.26949339906796926</v>
          </cell>
          <cell r="AG664">
            <v>0.27384653834393025</v>
          </cell>
          <cell r="AH664">
            <v>0.27800759739277392</v>
          </cell>
          <cell r="AI664">
            <v>0.28212254211992599</v>
          </cell>
          <cell r="AJ664">
            <v>0.28604475350176378</v>
          </cell>
          <cell r="AK664">
            <v>0.28809351673696748</v>
          </cell>
          <cell r="AL664">
            <v>0.29086610965767434</v>
          </cell>
          <cell r="AM664">
            <v>0.29290557193652073</v>
          </cell>
          <cell r="AN664">
            <v>0.29449136238958246</v>
          </cell>
          <cell r="AO664">
            <v>0.29672189848713115</v>
          </cell>
          <cell r="AP664">
            <v>0.29911113755312801</v>
          </cell>
          <cell r="AQ664">
            <v>0.3009749972198642</v>
          </cell>
          <cell r="AR664">
            <v>0.30414903999649384</v>
          </cell>
          <cell r="AS664">
            <v>0.30815241993758663</v>
          </cell>
          <cell r="AT664">
            <v>0.31086358300737371</v>
          </cell>
          <cell r="AU664">
            <v>0.31319482499725965</v>
          </cell>
          <cell r="AV664">
            <v>0.31578264895972408</v>
          </cell>
          <cell r="AW664">
            <v>0.3185367157459873</v>
          </cell>
          <cell r="AX664">
            <v>0.32082285665371152</v>
          </cell>
          <cell r="AY664">
            <v>0.32317845895155195</v>
          </cell>
          <cell r="AZ664">
            <v>0.32461789751277903</v>
          </cell>
          <cell r="BA664">
            <v>0.32620249004507079</v>
          </cell>
          <cell r="BB664">
            <v>0.32909852009532659</v>
          </cell>
          <cell r="BC664">
            <v>0.33327198179118761</v>
          </cell>
          <cell r="BD664">
            <v>0.33988827865388832</v>
          </cell>
          <cell r="BE664">
            <v>0.34380612862371429</v>
          </cell>
          <cell r="BF664">
            <v>0.3472298848724486</v>
          </cell>
          <cell r="BG664">
            <v>0.35049461328761816</v>
          </cell>
          <cell r="BH664">
            <v>0.35360568909337664</v>
          </cell>
          <cell r="BI664">
            <v>0.35730847932522369</v>
          </cell>
          <cell r="BJ664">
            <v>0.36012686231855157</v>
          </cell>
          <cell r="BK664">
            <v>0.36247371432852693</v>
          </cell>
          <cell r="BL664">
            <v>0.36433744379948496</v>
          </cell>
          <cell r="BM664">
            <v>0.36579051434938603</v>
          </cell>
          <cell r="BN664">
            <v>0.36937869957459957</v>
          </cell>
          <cell r="BO664">
            <v>0.37252499638948217</v>
          </cell>
          <cell r="BP664">
            <v>0.37593859849636652</v>
          </cell>
          <cell r="BQ664">
            <v>0.38030830663320631</v>
          </cell>
          <cell r="BR664">
            <v>0.38444385594434266</v>
          </cell>
          <cell r="BS664">
            <v>0.38716768630081544</v>
          </cell>
          <cell r="BT664">
            <v>0.3929110743881909</v>
          </cell>
        </row>
        <row r="665">
          <cell r="I665">
            <v>0.34243467152155466</v>
          </cell>
          <cell r="J665">
            <v>0.34865289993828519</v>
          </cell>
          <cell r="K665">
            <v>0.35387681680535976</v>
          </cell>
          <cell r="L665">
            <v>0.35898750701179927</v>
          </cell>
          <cell r="M665">
            <v>0.3618518199751749</v>
          </cell>
          <cell r="N665">
            <v>0.36548706877968612</v>
          </cell>
          <cell r="O665">
            <v>0.36944550133859044</v>
          </cell>
          <cell r="P665">
            <v>0.3722578525473601</v>
          </cell>
          <cell r="Q665">
            <v>0.3735045168365857</v>
          </cell>
          <cell r="R665">
            <v>0.3753305917159892</v>
          </cell>
          <cell r="S665">
            <v>0.35777403149390519</v>
          </cell>
          <cell r="T665">
            <v>0.35919099978444613</v>
          </cell>
          <cell r="U665">
            <v>0.36001093743119228</v>
          </cell>
          <cell r="V665">
            <v>0.36022322605475238</v>
          </cell>
          <cell r="W665">
            <v>0.35955000747731319</v>
          </cell>
          <cell r="X665">
            <v>0.3583430568860651</v>
          </cell>
          <cell r="Y665">
            <v>0.35642080078792265</v>
          </cell>
          <cell r="Z665">
            <v>0.35391173844768692</v>
          </cell>
          <cell r="AA665">
            <v>0.35111213280927051</v>
          </cell>
          <cell r="AB665">
            <v>0.34658288941801224</v>
          </cell>
          <cell r="AC665">
            <v>0.34432716541210728</v>
          </cell>
          <cell r="AD665">
            <v>0.34231042484453622</v>
          </cell>
          <cell r="AE665">
            <v>0.34010569931600254</v>
          </cell>
          <cell r="AF665">
            <v>0.33816244339481316</v>
          </cell>
          <cell r="AG665">
            <v>0.33683179190656992</v>
          </cell>
          <cell r="AH665">
            <v>0.33476688869263393</v>
          </cell>
          <cell r="AI665">
            <v>0.33190815322921569</v>
          </cell>
          <cell r="AJ665">
            <v>0.32876474178700082</v>
          </cell>
          <cell r="AK665">
            <v>0.32645184144684536</v>
          </cell>
          <cell r="AL665">
            <v>0.32322584148773165</v>
          </cell>
          <cell r="AM665">
            <v>0.32037857795211738</v>
          </cell>
          <cell r="AN665">
            <v>0.3184218393470809</v>
          </cell>
          <cell r="AO665">
            <v>0.31517262996719608</v>
          </cell>
          <cell r="AP665">
            <v>0.31223754174555635</v>
          </cell>
          <cell r="AQ665">
            <v>0.30951576816933191</v>
          </cell>
          <cell r="AR665">
            <v>0.30605010624341872</v>
          </cell>
          <cell r="AS665">
            <v>0.30408943857819137</v>
          </cell>
          <cell r="AT665">
            <v>0.30043653496844758</v>
          </cell>
          <cell r="AU665">
            <v>0.2970662822305048</v>
          </cell>
          <cell r="AV665">
            <v>0.29404814655319755</v>
          </cell>
          <cell r="AW665">
            <v>0.29100411130266363</v>
          </cell>
          <cell r="AX665">
            <v>0.2869451711754552</v>
          </cell>
          <cell r="AY665">
            <v>0.28371581054766853</v>
          </cell>
          <cell r="AZ665">
            <v>0.27990973484755083</v>
          </cell>
          <cell r="BA665">
            <v>0.27566056918076914</v>
          </cell>
          <cell r="BB665">
            <v>0.27087390036975129</v>
          </cell>
          <cell r="BC665">
            <v>0.26552512480066892</v>
          </cell>
          <cell r="BD665">
            <v>0.26297287438885347</v>
          </cell>
          <cell r="BE665">
            <v>0.25716964809887333</v>
          </cell>
          <cell r="BF665">
            <v>0.25099363343875486</v>
          </cell>
          <cell r="BG665">
            <v>0.24390502580148118</v>
          </cell>
          <cell r="BH665">
            <v>0.23746639537690351</v>
          </cell>
          <cell r="BI665">
            <v>0.23065170185844813</v>
          </cell>
          <cell r="BJ665">
            <v>0.22484542616128417</v>
          </cell>
          <cell r="BK665">
            <v>0.21881109565859158</v>
          </cell>
          <cell r="BL665">
            <v>0.21444411998622603</v>
          </cell>
          <cell r="BM665">
            <v>0.20862407177445635</v>
          </cell>
          <cell r="BN665">
            <v>0.20323701452840898</v>
          </cell>
          <cell r="BO665">
            <v>0.19719188870490945</v>
          </cell>
          <cell r="BP665">
            <v>0.19170977131636208</v>
          </cell>
          <cell r="BQ665">
            <v>0.18529967400358144</v>
          </cell>
          <cell r="BR665">
            <v>0.1782140472013691</v>
          </cell>
          <cell r="BS665">
            <v>0.17145883376059226</v>
          </cell>
          <cell r="BT665">
            <v>0.16291230776942386</v>
          </cell>
        </row>
        <row r="666">
          <cell r="I666">
            <v>0.23858730284773669</v>
          </cell>
          <cell r="J666">
            <v>0.2286995808131238</v>
          </cell>
          <cell r="K666">
            <v>0.2191128451742585</v>
          </cell>
          <cell r="L666">
            <v>0.20933700477115014</v>
          </cell>
          <cell r="M666">
            <v>0.19737702539512561</v>
          </cell>
          <cell r="N666">
            <v>0.18871419842546142</v>
          </cell>
          <cell r="O666">
            <v>0.18022216218548998</v>
          </cell>
          <cell r="P666">
            <v>0.17352638595600159</v>
          </cell>
          <cell r="Q666">
            <v>0.16709450144812732</v>
          </cell>
          <cell r="R666">
            <v>0.15958950264348898</v>
          </cell>
          <cell r="S666">
            <v>0.16820257533337962</v>
          </cell>
          <cell r="T666">
            <v>0.16159937235768587</v>
          </cell>
          <cell r="U666">
            <v>0.15534135604998239</v>
          </cell>
          <cell r="V666">
            <v>0.14960415713752356</v>
          </cell>
          <cell r="W666">
            <v>0.14464408547208329</v>
          </cell>
          <cell r="X666">
            <v>0.14013370131654687</v>
          </cell>
          <cell r="Y666">
            <v>0.13577850349968662</v>
          </cell>
          <cell r="Z666">
            <v>0.13262739912391946</v>
          </cell>
          <cell r="AA666">
            <v>0.12892878939246408</v>
          </cell>
          <cell r="AB666">
            <v>0.12647116824979623</v>
          </cell>
          <cell r="AC666">
            <v>0.12314471919103949</v>
          </cell>
          <cell r="AD666">
            <v>0.11931931736601571</v>
          </cell>
          <cell r="AE666">
            <v>0.11534877865051157</v>
          </cell>
          <cell r="AF666">
            <v>0.11147096685251062</v>
          </cell>
          <cell r="AG666">
            <v>0.10595883158396237</v>
          </cell>
          <cell r="AH666">
            <v>0.10174554212917154</v>
          </cell>
          <cell r="AI666">
            <v>9.7934194983481132E-2</v>
          </cell>
          <cell r="AJ666">
            <v>9.4777415211750607E-2</v>
          </cell>
          <cell r="AK666">
            <v>9.1949285051219409E-2</v>
          </cell>
          <cell r="AL666">
            <v>9.0000844199414481E-2</v>
          </cell>
          <cell r="AM666">
            <v>8.7864335800360141E-2</v>
          </cell>
          <cell r="AN666">
            <v>8.6040026699401903E-2</v>
          </cell>
          <cell r="AO666">
            <v>8.3965597630890371E-2</v>
          </cell>
          <cell r="AP666">
            <v>8.2181037111021968E-2</v>
          </cell>
          <cell r="AQ666">
            <v>7.989589189963768E-2</v>
          </cell>
          <cell r="AR666">
            <v>7.7689798407443125E-2</v>
          </cell>
          <cell r="AS666">
            <v>7.5789834366513639E-2</v>
          </cell>
          <cell r="AT666">
            <v>7.3122868438252775E-2</v>
          </cell>
          <cell r="AU666">
            <v>7.0619488266641023E-2</v>
          </cell>
          <cell r="AV666">
            <v>6.7308103353752605E-2</v>
          </cell>
          <cell r="AW666">
            <v>6.447076105946617E-2</v>
          </cell>
          <cell r="AX666">
            <v>6.2199236649429633E-2</v>
          </cell>
          <cell r="AY666">
            <v>5.9600481387928103E-2</v>
          </cell>
          <cell r="AZ666">
            <v>5.7978865613586485E-2</v>
          </cell>
          <cell r="BA666">
            <v>5.6421741094370738E-2</v>
          </cell>
          <cell r="BB666">
            <v>5.4466563705264509E-2</v>
          </cell>
          <cell r="BC666">
            <v>5.220977907211629E-2</v>
          </cell>
          <cell r="BD666">
            <v>5.2606940136915033E-2</v>
          </cell>
          <cell r="BE666">
            <v>4.950136930690216E-2</v>
          </cell>
          <cell r="BF666">
            <v>4.7527047564014852E-2</v>
          </cell>
          <cell r="BG666">
            <v>4.5472741775803217E-2</v>
          </cell>
          <cell r="BH666">
            <v>4.3879694492841514E-2</v>
          </cell>
          <cell r="BI666">
            <v>4.1712060710119285E-2</v>
          </cell>
          <cell r="BJ666">
            <v>3.967659016915543E-2</v>
          </cell>
          <cell r="BK666">
            <v>3.7929858298967438E-2</v>
          </cell>
          <cell r="BL666">
            <v>3.5597349853857964E-2</v>
          </cell>
          <cell r="BM666">
            <v>3.453666098499053E-2</v>
          </cell>
          <cell r="BN666">
            <v>3.2289319809831615E-2</v>
          </cell>
          <cell r="BO666">
            <v>3.0502850257816922E-2</v>
          </cell>
          <cell r="BP666">
            <v>2.9227319812310783E-2</v>
          </cell>
          <cell r="BQ666">
            <v>2.6800131460858963E-2</v>
          </cell>
          <cell r="BR666">
            <v>2.4229599093036409E-2</v>
          </cell>
          <cell r="BS666">
            <v>2.196924704100979E-2</v>
          </cell>
          <cell r="BT666">
            <v>1.9791439497929886E-2</v>
          </cell>
        </row>
        <row r="667">
          <cell r="I667">
            <v>2.2864286622721372E-2</v>
          </cell>
          <cell r="J667">
            <v>2.0603489791372064E-2</v>
          </cell>
          <cell r="K667">
            <v>1.8238005175726629E-2</v>
          </cell>
          <cell r="L667">
            <v>1.6050189433173257E-2</v>
          </cell>
          <cell r="M667">
            <v>1.6010624846866363E-2</v>
          </cell>
          <cell r="N667">
            <v>1.4426657169996974E-2</v>
          </cell>
          <cell r="O667">
            <v>1.2586748210234805E-2</v>
          </cell>
          <cell r="P667">
            <v>1.1100879261594076E-2</v>
          </cell>
          <cell r="Q667">
            <v>9.909891807822431E-3</v>
          </cell>
          <cell r="R667">
            <v>8.885903403850863E-3</v>
          </cell>
          <cell r="S667">
            <v>2.1953540460040416E-2</v>
          </cell>
          <cell r="T667">
            <v>2.0498176103149763E-2</v>
          </cell>
          <cell r="U667">
            <v>1.9380818655270471E-2</v>
          </cell>
          <cell r="V667">
            <v>1.8452928461259156E-2</v>
          </cell>
          <cell r="W667">
            <v>1.8304918224658559E-2</v>
          </cell>
          <cell r="X667">
            <v>1.8168555674145156E-2</v>
          </cell>
          <cell r="Y667">
            <v>1.8301724767575581E-2</v>
          </cell>
          <cell r="Z667">
            <v>1.8058997863410413E-2</v>
          </cell>
          <cell r="AA667">
            <v>1.812093884559576E-2</v>
          </cell>
          <cell r="AB667">
            <v>1.8581860721409806E-2</v>
          </cell>
          <cell r="AC667">
            <v>1.8251412321441916E-2</v>
          </cell>
          <cell r="AD667">
            <v>1.7534053005036437E-2</v>
          </cell>
          <cell r="AE667">
            <v>1.6938029927948153E-2</v>
          </cell>
          <cell r="AF667">
            <v>1.6295376473223041E-2</v>
          </cell>
          <cell r="AG667">
            <v>1.499873285969063E-2</v>
          </cell>
          <cell r="AH667">
            <v>1.370777984654589E-2</v>
          </cell>
          <cell r="AI667">
            <v>1.2989947614922795E-2</v>
          </cell>
          <cell r="AJ667">
            <v>1.2435970512161762E-2</v>
          </cell>
          <cell r="AK667">
            <v>1.182600899392814E-2</v>
          </cell>
          <cell r="AL667">
            <v>1.143499796926572E-2</v>
          </cell>
          <cell r="AM667">
            <v>1.1143914602997559E-2</v>
          </cell>
          <cell r="AN667">
            <v>1.0857840700995828E-2</v>
          </cell>
          <cell r="AO667">
            <v>1.0794226186739142E-2</v>
          </cell>
          <cell r="AP667">
            <v>1.0710827222925552E-2</v>
          </cell>
          <cell r="AQ667">
            <v>1.0314999293778387E-2</v>
          </cell>
          <cell r="AR667">
            <v>9.8636189086758145E-3</v>
          </cell>
          <cell r="AS667">
            <v>9.6448191941440695E-3</v>
          </cell>
          <cell r="AT667">
            <v>9.1728490733405752E-3</v>
          </cell>
          <cell r="AU667">
            <v>8.7298920483596821E-3</v>
          </cell>
          <cell r="AV667">
            <v>8.5887046804078021E-3</v>
          </cell>
          <cell r="AW667">
            <v>8.1273564913868675E-3</v>
          </cell>
          <cell r="AX667">
            <v>7.9701852396325736E-3</v>
          </cell>
          <cell r="AY667">
            <v>7.959833950340495E-3</v>
          </cell>
          <cell r="AZ667">
            <v>8.0845213004358176E-3</v>
          </cell>
          <cell r="BA667">
            <v>7.8875904455802462E-3</v>
          </cell>
          <cell r="BB667">
            <v>7.7732288468356E-3</v>
          </cell>
          <cell r="BC667">
            <v>7.7218965732145234E-3</v>
          </cell>
          <cell r="BD667">
            <v>1.0169677551085067E-2</v>
          </cell>
          <cell r="BE667">
            <v>9.8323845989171099E-3</v>
          </cell>
          <cell r="BF667">
            <v>9.5005422291184437E-3</v>
          </cell>
          <cell r="BG667">
            <v>9.6321952580830511E-3</v>
          </cell>
          <cell r="BH667">
            <v>9.5685772783247348E-3</v>
          </cell>
          <cell r="BI667">
            <v>9.4118509536624158E-3</v>
          </cell>
          <cell r="BJ667">
            <v>9.1151414017100613E-3</v>
          </cell>
          <cell r="BK667">
            <v>8.7666640412517299E-3</v>
          </cell>
          <cell r="BL667">
            <v>8.7205859804174637E-3</v>
          </cell>
          <cell r="BM667">
            <v>8.5561170162073933E-3</v>
          </cell>
          <cell r="BN667">
            <v>8.1322279662297617E-3</v>
          </cell>
          <cell r="BO667">
            <v>7.7462743566739517E-3</v>
          </cell>
          <cell r="BP667">
            <v>7.3423492598585077E-3</v>
          </cell>
          <cell r="BQ667">
            <v>6.9333624449468938E-3</v>
          </cell>
          <cell r="BR667">
            <v>6.6192405644525266E-3</v>
          </cell>
          <cell r="BS667">
            <v>6.4879379515013569E-3</v>
          </cell>
          <cell r="BT667">
            <v>6.3796902099856967E-3</v>
          </cell>
        </row>
        <row r="668">
          <cell r="I668">
            <v>1.858926984285492E-5</v>
          </cell>
          <cell r="J668">
            <v>0</v>
          </cell>
          <cell r="K668">
            <v>0</v>
          </cell>
          <cell r="L668">
            <v>9.7765727060007645E-6</v>
          </cell>
          <cell r="M668">
            <v>1.5807586132127922E-3</v>
          </cell>
          <cell r="N668">
            <v>1.5363348409675342E-3</v>
          </cell>
          <cell r="O668">
            <v>1.5343887725054197E-3</v>
          </cell>
          <cell r="P668">
            <v>1.5071669960835408E-3</v>
          </cell>
          <cell r="Q668">
            <v>1.5067706889957905E-3</v>
          </cell>
          <cell r="R668">
            <v>1.5192149890780899E-3</v>
          </cell>
          <cell r="S668">
            <v>1.5458286803579635E-2</v>
          </cell>
          <cell r="T668">
            <v>1.5536257237926643E-2</v>
          </cell>
          <cell r="U668">
            <v>1.5637354601212981E-2</v>
          </cell>
          <cell r="V668">
            <v>1.577867323784047E-2</v>
          </cell>
          <cell r="W668">
            <v>1.5802898693478982E-2</v>
          </cell>
          <cell r="X668">
            <v>1.5747005930768439E-2</v>
          </cell>
          <cell r="Y668">
            <v>1.5723212451252671E-2</v>
          </cell>
          <cell r="Z668">
            <v>1.5606770670510315E-2</v>
          </cell>
          <cell r="AA668">
            <v>1.5479295688589925E-2</v>
          </cell>
          <cell r="AB668">
            <v>1.5824482477740723E-2</v>
          </cell>
          <cell r="AC668">
            <v>1.5625612596837233E-2</v>
          </cell>
          <cell r="AD668">
            <v>1.5151530641411783E-2</v>
          </cell>
          <cell r="AE668">
            <v>1.456129821754271E-2</v>
          </cell>
          <cell r="AF668">
            <v>1.3920515514182335E-2</v>
          </cell>
          <cell r="AG668">
            <v>1.2757686678861849E-2</v>
          </cell>
          <cell r="AH668">
            <v>1.1685364563964363E-2</v>
          </cell>
          <cell r="AI668">
            <v>1.078677359668016E-2</v>
          </cell>
          <cell r="AJ668">
            <v>9.7785457902382564E-3</v>
          </cell>
          <cell r="AK668">
            <v>8.8820067658041679E-3</v>
          </cell>
          <cell r="AL668">
            <v>8.4220690963601914E-3</v>
          </cell>
          <cell r="AM668">
            <v>8.2791811355153039E-3</v>
          </cell>
          <cell r="AN668">
            <v>8.0868467748636801E-3</v>
          </cell>
          <cell r="AO668">
            <v>7.8844688130979938E-3</v>
          </cell>
          <cell r="AP668">
            <v>7.6940412474760861E-3</v>
          </cell>
          <cell r="AQ668">
            <v>7.4184250840708486E-3</v>
          </cell>
          <cell r="AR668">
            <v>7.0288809480691713E-3</v>
          </cell>
          <cell r="AS668">
            <v>6.7812295242534069E-3</v>
          </cell>
          <cell r="AT668">
            <v>6.2111159572378408E-3</v>
          </cell>
          <cell r="AU668">
            <v>5.8985713608692104E-3</v>
          </cell>
          <cell r="AV668">
            <v>5.5114042112217737E-3</v>
          </cell>
          <cell r="AW668">
            <v>5.1939409883923933E-3</v>
          </cell>
          <cell r="AX668">
            <v>5.0597936675052038E-3</v>
          </cell>
          <cell r="AY668">
            <v>4.9083401419596443E-3</v>
          </cell>
          <cell r="AZ668">
            <v>4.9282498664599723E-3</v>
          </cell>
          <cell r="BA668">
            <v>4.8416032854674022E-3</v>
          </cell>
          <cell r="BB668">
            <v>4.7948872662067635E-3</v>
          </cell>
          <cell r="BC668">
            <v>4.5887367941358616E-3</v>
          </cell>
          <cell r="BD668">
            <v>6.3148089849864491E-3</v>
          </cell>
          <cell r="BE668">
            <v>6.2337194450144693E-3</v>
          </cell>
          <cell r="BF668">
            <v>5.9923824431883585E-3</v>
          </cell>
          <cell r="BG668">
            <v>5.8146618902160828E-3</v>
          </cell>
          <cell r="BH668">
            <v>5.5540216548138508E-3</v>
          </cell>
          <cell r="BI668">
            <v>5.4302387791022632E-3</v>
          </cell>
          <cell r="BJ668">
            <v>5.144054423546051E-3</v>
          </cell>
          <cell r="BK668">
            <v>5.037188687702223E-3</v>
          </cell>
          <cell r="BL668">
            <v>4.708597510294771E-3</v>
          </cell>
          <cell r="BM668">
            <v>4.4152396770366746E-3</v>
          </cell>
          <cell r="BN668">
            <v>4.2224614838171437E-3</v>
          </cell>
          <cell r="BO668">
            <v>3.9956269422524136E-3</v>
          </cell>
          <cell r="BP668">
            <v>3.5398073718979394E-3</v>
          </cell>
          <cell r="BQ668">
            <v>2.8476138352037808E-3</v>
          </cell>
          <cell r="BR668">
            <v>2.2456039557647721E-3</v>
          </cell>
          <cell r="BS668">
            <v>1.8032667286234571E-3</v>
          </cell>
          <cell r="BT668">
            <v>1.3733960804980774E-3</v>
          </cell>
        </row>
        <row r="669">
          <cell r="I669">
            <v>1.4289925290585349E-5</v>
          </cell>
          <cell r="J669">
            <v>4.3927855421851792E-6</v>
          </cell>
          <cell r="K669">
            <v>0</v>
          </cell>
          <cell r="L669">
            <v>1.773401961230059E-5</v>
          </cell>
          <cell r="M669">
            <v>1.8342952892732153E-5</v>
          </cell>
          <cell r="N669">
            <v>1.1854088712309283E-5</v>
          </cell>
          <cell r="O669">
            <v>1.2052506493394837E-5</v>
          </cell>
          <cell r="P669">
            <v>1.2299813546165997E-5</v>
          </cell>
          <cell r="Q669">
            <v>1.9171007245470523E-5</v>
          </cell>
          <cell r="R669">
            <v>1.2858443213776831E-5</v>
          </cell>
          <cell r="S669">
            <v>6.8502128461047371E-5</v>
          </cell>
          <cell r="T669">
            <v>4.738188237735712E-5</v>
          </cell>
          <cell r="U669">
            <v>4.8603829482735877E-5</v>
          </cell>
          <cell r="V669">
            <v>4.1442450727367776E-5</v>
          </cell>
          <cell r="W669">
            <v>4.2388827911639461E-5</v>
          </cell>
          <cell r="X669">
            <v>4.3301541662414226E-5</v>
          </cell>
          <cell r="Y669">
            <v>4.4139625260170732E-5</v>
          </cell>
          <cell r="Z669">
            <v>4.5064220590799425E-5</v>
          </cell>
          <cell r="AA669">
            <v>5.6461275738235928E-5</v>
          </cell>
          <cell r="AB669">
            <v>4.8422437090942926E-5</v>
          </cell>
          <cell r="AC669">
            <v>4.9374864313481068E-5</v>
          </cell>
          <cell r="AD669">
            <v>5.0513389618082537E-5</v>
          </cell>
          <cell r="AE669">
            <v>5.1599313361204239E-5</v>
          </cell>
          <cell r="AF669">
            <v>5.2853798160517134E-5</v>
          </cell>
          <cell r="AG669">
            <v>5.4375842411392061E-5</v>
          </cell>
          <cell r="AH669">
            <v>3.7717703922894486E-5</v>
          </cell>
          <cell r="AI669">
            <v>3.8595694307101096E-5</v>
          </cell>
          <cell r="AJ669">
            <v>3.9498113271805164E-5</v>
          </cell>
          <cell r="AK669">
            <v>5.5253260016178803E-5</v>
          </cell>
          <cell r="AL669">
            <v>2.454156169661466E-5</v>
          </cell>
          <cell r="AM669">
            <v>1.7216628578323773E-5</v>
          </cell>
          <cell r="AN669">
            <v>4.1462050642217921E-5</v>
          </cell>
          <cell r="AO669">
            <v>1.7775770746322117E-5</v>
          </cell>
          <cell r="AP669">
            <v>1.8065350074036417E-5</v>
          </cell>
          <cell r="AQ669">
            <v>1.8385312338161805E-5</v>
          </cell>
          <cell r="AR669">
            <v>1.8724536838299714E-5</v>
          </cell>
          <cell r="AS669">
            <v>1.0331711186068234E-5</v>
          </cell>
          <cell r="AT669">
            <v>1.0576674317770718E-5</v>
          </cell>
          <cell r="AU669">
            <v>1.0793507147795406E-5</v>
          </cell>
          <cell r="AV669">
            <v>1.101686169920919E-5</v>
          </cell>
          <cell r="AW669">
            <v>2.0664908823171864E-5</v>
          </cell>
          <cell r="AX669">
            <v>1.142522841800905E-5</v>
          </cell>
          <cell r="AY669">
            <v>1.1600128783551647E-5</v>
          </cell>
          <cell r="AZ669">
            <v>0</v>
          </cell>
          <cell r="BA669">
            <v>0</v>
          </cell>
          <cell r="BB669">
            <v>6.7481199348718166E-6</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row>
        <row r="670">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t="e">
            <v>#VALUE!</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row>
        <row r="671">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t="e">
            <v>#VALUE!</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row>
        <row r="672">
          <cell r="I672">
            <v>6.3246977341160668E-7</v>
          </cell>
          <cell r="J672">
            <v>6.2902257752227319E-7</v>
          </cell>
          <cell r="K672">
            <v>6.4165189603093049E-7</v>
          </cell>
          <cell r="L672">
            <v>6.5477377380922659E-7</v>
          </cell>
          <cell r="M672">
            <v>6.2089561962181922E-7</v>
          </cell>
          <cell r="N672">
            <v>6.3264749751412106E-7</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t="e">
            <v>#VALUE!</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row>
        <row r="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v>1</v>
          </cell>
          <cell r="BD673">
            <v>1</v>
          </cell>
          <cell r="BE673">
            <v>1</v>
          </cell>
          <cell r="BF673">
            <v>0.99999999999999978</v>
          </cell>
          <cell r="BG673">
            <v>0.99999999999999989</v>
          </cell>
          <cell r="BH673">
            <v>0.99999999999999989</v>
          </cell>
          <cell r="BI673">
            <v>1.0000000000000002</v>
          </cell>
          <cell r="BJ673">
            <v>1</v>
          </cell>
          <cell r="BK673">
            <v>0.99999999999999989</v>
          </cell>
          <cell r="BL673">
            <v>1</v>
          </cell>
          <cell r="BM673">
            <v>1</v>
          </cell>
          <cell r="BN673">
            <v>1</v>
          </cell>
          <cell r="BO673">
            <v>1</v>
          </cell>
          <cell r="BP673">
            <v>1</v>
          </cell>
          <cell r="BQ673">
            <v>1.0000000000000002</v>
          </cell>
          <cell r="BR673">
            <v>1</v>
          </cell>
          <cell r="BS673">
            <v>0.99999999999999989</v>
          </cell>
          <cell r="BT673">
            <v>1</v>
          </cell>
        </row>
        <row r="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row>
        <row r="678">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5</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row>
        <row r="679">
          <cell r="I679">
            <v>0</v>
          </cell>
          <cell r="J679">
            <v>0</v>
          </cell>
          <cell r="K679">
            <v>0</v>
          </cell>
          <cell r="L679">
            <v>0</v>
          </cell>
          <cell r="M679">
            <v>0</v>
          </cell>
          <cell r="N679">
            <v>0</v>
          </cell>
          <cell r="O679">
            <v>0</v>
          </cell>
          <cell r="P679">
            <v>0</v>
          </cell>
          <cell r="Q679">
            <v>0</v>
          </cell>
          <cell r="R679">
            <v>0</v>
          </cell>
          <cell r="S679">
            <v>5273</v>
          </cell>
          <cell r="T679">
            <v>4175</v>
          </cell>
          <cell r="U679">
            <v>3188</v>
          </cell>
          <cell r="V679">
            <v>2167</v>
          </cell>
          <cell r="W679">
            <v>1291</v>
          </cell>
          <cell r="X679">
            <v>387</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98</v>
          </cell>
          <cell r="BE679">
            <v>80</v>
          </cell>
          <cell r="BF679">
            <v>64</v>
          </cell>
          <cell r="BG679">
            <v>46</v>
          </cell>
          <cell r="BH679">
            <v>29</v>
          </cell>
          <cell r="BI679">
            <v>11</v>
          </cell>
          <cell r="BJ679">
            <v>4</v>
          </cell>
          <cell r="BK679">
            <v>0</v>
          </cell>
          <cell r="BL679">
            <v>0</v>
          </cell>
          <cell r="BM679">
            <v>0</v>
          </cell>
          <cell r="BN679">
            <v>0</v>
          </cell>
          <cell r="BO679">
            <v>0</v>
          </cell>
          <cell r="BP679">
            <v>0</v>
          </cell>
          <cell r="BQ679">
            <v>0</v>
          </cell>
          <cell r="BR679">
            <v>0</v>
          </cell>
          <cell r="BS679">
            <v>0</v>
          </cell>
          <cell r="BT679">
            <v>0</v>
          </cell>
        </row>
        <row r="680">
          <cell r="I680">
            <v>6665</v>
          </cell>
          <cell r="J680">
            <v>5639</v>
          </cell>
          <cell r="K680">
            <v>4369</v>
          </cell>
          <cell r="L680">
            <v>3036</v>
          </cell>
          <cell r="M680">
            <v>1680</v>
          </cell>
          <cell r="N680">
            <v>25</v>
          </cell>
          <cell r="O680">
            <v>0</v>
          </cell>
          <cell r="P680">
            <v>0</v>
          </cell>
          <cell r="Q680">
            <v>0</v>
          </cell>
          <cell r="R680">
            <v>0</v>
          </cell>
          <cell r="S680">
            <v>2763</v>
          </cell>
          <cell r="T680">
            <v>3315</v>
          </cell>
          <cell r="U680">
            <v>3857</v>
          </cell>
          <cell r="V680">
            <v>4446</v>
          </cell>
          <cell r="W680">
            <v>4877</v>
          </cell>
          <cell r="X680">
            <v>5441</v>
          </cell>
          <cell r="Y680">
            <v>5023</v>
          </cell>
          <cell r="Z680">
            <v>3971</v>
          </cell>
          <cell r="AA680">
            <v>3037</v>
          </cell>
          <cell r="AB680">
            <v>2061</v>
          </cell>
          <cell r="AC680">
            <v>1230</v>
          </cell>
          <cell r="AD680">
            <v>369</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88</v>
          </cell>
          <cell r="BE680">
            <v>93</v>
          </cell>
          <cell r="BF680">
            <v>98</v>
          </cell>
          <cell r="BG680">
            <v>101</v>
          </cell>
          <cell r="BH680">
            <v>101</v>
          </cell>
          <cell r="BI680">
            <v>96</v>
          </cell>
          <cell r="BJ680">
            <v>91</v>
          </cell>
          <cell r="BK680">
            <v>77</v>
          </cell>
          <cell r="BL680">
            <v>61</v>
          </cell>
          <cell r="BM680">
            <v>44</v>
          </cell>
          <cell r="BN680">
            <v>27</v>
          </cell>
          <cell r="BO680">
            <v>10</v>
          </cell>
          <cell r="BP680">
            <v>4</v>
          </cell>
          <cell r="BQ680">
            <v>0</v>
          </cell>
          <cell r="BR680">
            <v>0</v>
          </cell>
          <cell r="BS680">
            <v>0</v>
          </cell>
          <cell r="BT680">
            <v>0</v>
          </cell>
        </row>
        <row r="681">
          <cell r="I681">
            <v>6468</v>
          </cell>
          <cell r="J681">
            <v>6042</v>
          </cell>
          <cell r="K681">
            <v>6154</v>
          </cell>
          <cell r="L681">
            <v>6287</v>
          </cell>
          <cell r="M681">
            <v>6932</v>
          </cell>
          <cell r="N681">
            <v>7486</v>
          </cell>
          <cell r="O681">
            <v>6644</v>
          </cell>
          <cell r="P681">
            <v>5654</v>
          </cell>
          <cell r="Q681">
            <v>4344</v>
          </cell>
          <cell r="R681">
            <v>2920</v>
          </cell>
          <cell r="S681">
            <v>3622</v>
          </cell>
          <cell r="T681">
            <v>2559</v>
          </cell>
          <cell r="U681">
            <v>2560</v>
          </cell>
          <cell r="V681">
            <v>2525</v>
          </cell>
          <cell r="W681">
            <v>2504</v>
          </cell>
          <cell r="X681">
            <v>2337</v>
          </cell>
          <cell r="Y681">
            <v>2580</v>
          </cell>
          <cell r="Z681">
            <v>3089</v>
          </cell>
          <cell r="AA681">
            <v>3604</v>
          </cell>
          <cell r="AB681">
            <v>4146</v>
          </cell>
          <cell r="AC681">
            <v>4500</v>
          </cell>
          <cell r="AD681">
            <v>4930</v>
          </cell>
          <cell r="AE681">
            <v>4527</v>
          </cell>
          <cell r="AF681">
            <v>3615</v>
          </cell>
          <cell r="AG681">
            <v>2716</v>
          </cell>
          <cell r="AH681">
            <v>1794</v>
          </cell>
          <cell r="AI681">
            <v>1053</v>
          </cell>
          <cell r="AJ681">
            <v>299</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85</v>
          </cell>
          <cell r="BE681">
            <v>91</v>
          </cell>
          <cell r="BF681">
            <v>83</v>
          </cell>
          <cell r="BG681">
            <v>80</v>
          </cell>
          <cell r="BH681">
            <v>77</v>
          </cell>
          <cell r="BI681">
            <v>88</v>
          </cell>
          <cell r="BJ681">
            <v>78</v>
          </cell>
          <cell r="BK681">
            <v>81</v>
          </cell>
          <cell r="BL681">
            <v>88</v>
          </cell>
          <cell r="BM681">
            <v>88</v>
          </cell>
          <cell r="BN681">
            <v>89</v>
          </cell>
          <cell r="BO681">
            <v>81</v>
          </cell>
          <cell r="BP681">
            <v>77</v>
          </cell>
          <cell r="BQ681">
            <v>62</v>
          </cell>
          <cell r="BR681">
            <v>48</v>
          </cell>
          <cell r="BS681">
            <v>33</v>
          </cell>
          <cell r="BT681">
            <v>20</v>
          </cell>
        </row>
        <row r="682">
          <cell r="I682">
            <v>1976</v>
          </cell>
          <cell r="J682">
            <v>2754</v>
          </cell>
          <cell r="K682">
            <v>3186</v>
          </cell>
          <cell r="L682">
            <v>3646</v>
          </cell>
          <cell r="M682">
            <v>4422</v>
          </cell>
          <cell r="N682">
            <v>4506</v>
          </cell>
          <cell r="O682">
            <v>4394</v>
          </cell>
          <cell r="P682">
            <v>4115</v>
          </cell>
          <cell r="Q682">
            <v>4130</v>
          </cell>
          <cell r="R682">
            <v>4052</v>
          </cell>
          <cell r="S682">
            <v>4399</v>
          </cell>
          <cell r="T682">
            <v>4651</v>
          </cell>
          <cell r="U682">
            <v>4038</v>
          </cell>
          <cell r="V682">
            <v>3636</v>
          </cell>
          <cell r="W682">
            <v>3135</v>
          </cell>
          <cell r="X682">
            <v>2635</v>
          </cell>
          <cell r="Y682">
            <v>2173</v>
          </cell>
          <cell r="Z682">
            <v>1648</v>
          </cell>
          <cell r="AA682">
            <v>1646</v>
          </cell>
          <cell r="AB682">
            <v>1684</v>
          </cell>
          <cell r="AC682">
            <v>1712</v>
          </cell>
          <cell r="AD682">
            <v>1632</v>
          </cell>
          <cell r="AE682">
            <v>1829</v>
          </cell>
          <cell r="AF682">
            <v>2123</v>
          </cell>
          <cell r="AG682">
            <v>2337</v>
          </cell>
          <cell r="AH682">
            <v>2656</v>
          </cell>
          <cell r="AI682">
            <v>2845</v>
          </cell>
          <cell r="AJ682">
            <v>3125</v>
          </cell>
          <cell r="AK682">
            <v>2794</v>
          </cell>
          <cell r="AL682">
            <v>2154</v>
          </cell>
          <cell r="AM682">
            <v>1629</v>
          </cell>
          <cell r="AN682">
            <v>1095</v>
          </cell>
          <cell r="AO682">
            <v>638</v>
          </cell>
          <cell r="AP682">
            <v>177</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73</v>
          </cell>
          <cell r="BE682">
            <v>65</v>
          </cell>
          <cell r="BF682">
            <v>64</v>
          </cell>
          <cell r="BG682">
            <v>53</v>
          </cell>
          <cell r="BH682">
            <v>55</v>
          </cell>
          <cell r="BI682">
            <v>44</v>
          </cell>
          <cell r="BJ682">
            <v>49</v>
          </cell>
          <cell r="BK682">
            <v>54</v>
          </cell>
          <cell r="BL682">
            <v>47</v>
          </cell>
          <cell r="BM682">
            <v>45</v>
          </cell>
          <cell r="BN682">
            <v>40</v>
          </cell>
          <cell r="BO682">
            <v>47</v>
          </cell>
          <cell r="BP682">
            <v>36</v>
          </cell>
          <cell r="BQ682">
            <v>38</v>
          </cell>
          <cell r="BR682">
            <v>30</v>
          </cell>
          <cell r="BS682">
            <v>33</v>
          </cell>
          <cell r="BT682">
            <v>32</v>
          </cell>
        </row>
        <row r="683">
          <cell r="I683">
            <v>2445</v>
          </cell>
          <cell r="J683">
            <v>2056</v>
          </cell>
          <cell r="K683">
            <v>1849</v>
          </cell>
          <cell r="L683">
            <v>1638</v>
          </cell>
          <cell r="M683">
            <v>2123</v>
          </cell>
          <cell r="N683">
            <v>2158</v>
          </cell>
          <cell r="O683">
            <v>2374</v>
          </cell>
          <cell r="P683">
            <v>2904</v>
          </cell>
          <cell r="Q683">
            <v>3174</v>
          </cell>
          <cell r="R683">
            <v>3449</v>
          </cell>
          <cell r="S683">
            <v>4437</v>
          </cell>
          <cell r="T683">
            <v>4312</v>
          </cell>
          <cell r="U683">
            <v>3969</v>
          </cell>
          <cell r="V683">
            <v>3508</v>
          </cell>
          <cell r="W683">
            <v>3351</v>
          </cell>
          <cell r="X683">
            <v>3202</v>
          </cell>
          <cell r="Y683">
            <v>3291</v>
          </cell>
          <cell r="Z683">
            <v>3463</v>
          </cell>
          <cell r="AA683">
            <v>3205</v>
          </cell>
          <cell r="AB683">
            <v>2845</v>
          </cell>
          <cell r="AC683">
            <v>2479</v>
          </cell>
          <cell r="AD683">
            <v>2099</v>
          </cell>
          <cell r="AE683">
            <v>1737</v>
          </cell>
          <cell r="AF683">
            <v>1341</v>
          </cell>
          <cell r="AG683">
            <v>1351</v>
          </cell>
          <cell r="AH683">
            <v>1381</v>
          </cell>
          <cell r="AI683">
            <v>1390</v>
          </cell>
          <cell r="AJ683">
            <v>1322</v>
          </cell>
          <cell r="AK683">
            <v>1415</v>
          </cell>
          <cell r="AL683">
            <v>1612</v>
          </cell>
          <cell r="AM683">
            <v>1814</v>
          </cell>
          <cell r="AN683">
            <v>2066</v>
          </cell>
          <cell r="AO683">
            <v>2228</v>
          </cell>
          <cell r="AP683">
            <v>2474</v>
          </cell>
          <cell r="AQ683">
            <v>2239</v>
          </cell>
          <cell r="AR683">
            <v>1773</v>
          </cell>
          <cell r="AS683">
            <v>1348</v>
          </cell>
          <cell r="AT683">
            <v>911</v>
          </cell>
          <cell r="AU683">
            <v>539</v>
          </cell>
          <cell r="AV683">
            <v>137</v>
          </cell>
          <cell r="AW683">
            <v>0</v>
          </cell>
          <cell r="AX683">
            <v>0</v>
          </cell>
          <cell r="AY683">
            <v>0</v>
          </cell>
          <cell r="AZ683">
            <v>0</v>
          </cell>
          <cell r="BA683">
            <v>0</v>
          </cell>
          <cell r="BB683">
            <v>0</v>
          </cell>
          <cell r="BC683">
            <v>0</v>
          </cell>
          <cell r="BD683">
            <v>64</v>
          </cell>
          <cell r="BE683">
            <v>56</v>
          </cell>
          <cell r="BF683">
            <v>56</v>
          </cell>
          <cell r="BG683">
            <v>58</v>
          </cell>
          <cell r="BH683">
            <v>55</v>
          </cell>
          <cell r="BI683">
            <v>54</v>
          </cell>
          <cell r="BJ683">
            <v>55</v>
          </cell>
          <cell r="BK683">
            <v>50</v>
          </cell>
          <cell r="BL683">
            <v>50</v>
          </cell>
          <cell r="BM683">
            <v>45</v>
          </cell>
          <cell r="BN683">
            <v>46</v>
          </cell>
          <cell r="BO683">
            <v>34</v>
          </cell>
          <cell r="BP683">
            <v>35</v>
          </cell>
          <cell r="BQ683">
            <v>36</v>
          </cell>
          <cell r="BR683">
            <v>32</v>
          </cell>
          <cell r="BS683">
            <v>32</v>
          </cell>
          <cell r="BT683">
            <v>29</v>
          </cell>
        </row>
        <row r="684">
          <cell r="I684">
            <v>6387</v>
          </cell>
          <cell r="J684">
            <v>5998</v>
          </cell>
          <cell r="K684">
            <v>5438</v>
          </cell>
          <cell r="L684">
            <v>4879</v>
          </cell>
          <cell r="M684">
            <v>4392</v>
          </cell>
          <cell r="N684">
            <v>3387</v>
          </cell>
          <cell r="O684">
            <v>2243</v>
          </cell>
          <cell r="P684">
            <v>1907</v>
          </cell>
          <cell r="Q684">
            <v>1780</v>
          </cell>
          <cell r="R684">
            <v>1681</v>
          </cell>
          <cell r="S684">
            <v>2229</v>
          </cell>
          <cell r="T684">
            <v>2431</v>
          </cell>
          <cell r="U684">
            <v>2807</v>
          </cell>
          <cell r="V684">
            <v>3283</v>
          </cell>
          <cell r="W684">
            <v>3504</v>
          </cell>
          <cell r="X684">
            <v>3678</v>
          </cell>
          <cell r="Y684">
            <v>3615</v>
          </cell>
          <cell r="Z684">
            <v>3486</v>
          </cell>
          <cell r="AA684">
            <v>3189</v>
          </cell>
          <cell r="AB684">
            <v>2789</v>
          </cell>
          <cell r="AC684">
            <v>2655</v>
          </cell>
          <cell r="AD684">
            <v>2506</v>
          </cell>
          <cell r="AE684">
            <v>2584</v>
          </cell>
          <cell r="AF684">
            <v>2684</v>
          </cell>
          <cell r="AG684">
            <v>2479</v>
          </cell>
          <cell r="AH684">
            <v>2263</v>
          </cell>
          <cell r="AI684">
            <v>2009</v>
          </cell>
          <cell r="AJ684">
            <v>1720</v>
          </cell>
          <cell r="AK684">
            <v>1429</v>
          </cell>
          <cell r="AL684">
            <v>1108</v>
          </cell>
          <cell r="AM684">
            <v>1123</v>
          </cell>
          <cell r="AN684">
            <v>1156</v>
          </cell>
          <cell r="AO684">
            <v>1169</v>
          </cell>
          <cell r="AP684">
            <v>1120</v>
          </cell>
          <cell r="AQ684">
            <v>1185</v>
          </cell>
          <cell r="AR684">
            <v>1339</v>
          </cell>
          <cell r="AS684">
            <v>1456</v>
          </cell>
          <cell r="AT684">
            <v>1630</v>
          </cell>
          <cell r="AU684">
            <v>1734</v>
          </cell>
          <cell r="AV684">
            <v>1902</v>
          </cell>
          <cell r="AW684">
            <v>1708</v>
          </cell>
          <cell r="AX684">
            <v>1348</v>
          </cell>
          <cell r="AY684">
            <v>1030</v>
          </cell>
          <cell r="AZ684">
            <v>711</v>
          </cell>
          <cell r="BA684">
            <v>424</v>
          </cell>
          <cell r="BB684">
            <v>112</v>
          </cell>
          <cell r="BC684">
            <v>0</v>
          </cell>
          <cell r="BD684">
            <v>43</v>
          </cell>
          <cell r="BE684">
            <v>53</v>
          </cell>
          <cell r="BF684">
            <v>51</v>
          </cell>
          <cell r="BG684">
            <v>50</v>
          </cell>
          <cell r="BH684">
            <v>56</v>
          </cell>
          <cell r="BI684">
            <v>62</v>
          </cell>
          <cell r="BJ684">
            <v>54</v>
          </cell>
          <cell r="BK684">
            <v>49</v>
          </cell>
          <cell r="BL684">
            <v>50</v>
          </cell>
          <cell r="BM684">
            <v>55</v>
          </cell>
          <cell r="BN684">
            <v>49</v>
          </cell>
          <cell r="BO684">
            <v>50</v>
          </cell>
          <cell r="BP684">
            <v>49</v>
          </cell>
          <cell r="BQ684">
            <v>45</v>
          </cell>
          <cell r="BR684">
            <v>43</v>
          </cell>
          <cell r="BS684">
            <v>37</v>
          </cell>
          <cell r="BT684">
            <v>38</v>
          </cell>
        </row>
        <row r="685">
          <cell r="I685">
            <v>5384</v>
          </cell>
          <cell r="J685">
            <v>5019</v>
          </cell>
          <cell r="K685">
            <v>4832</v>
          </cell>
          <cell r="L685">
            <v>4778</v>
          </cell>
          <cell r="M685">
            <v>5240</v>
          </cell>
          <cell r="N685">
            <v>5539</v>
          </cell>
          <cell r="O685">
            <v>5862</v>
          </cell>
          <cell r="P685">
            <v>5615</v>
          </cell>
          <cell r="Q685">
            <v>5130</v>
          </cell>
          <cell r="R685">
            <v>4591</v>
          </cell>
          <cell r="S685">
            <v>4521</v>
          </cell>
          <cell r="T685">
            <v>3545</v>
          </cell>
          <cell r="U685">
            <v>2385</v>
          </cell>
          <cell r="V685">
            <v>2038</v>
          </cell>
          <cell r="W685">
            <v>1903</v>
          </cell>
          <cell r="X685">
            <v>1817</v>
          </cell>
          <cell r="Y685">
            <v>1950</v>
          </cell>
          <cell r="Z685">
            <v>2143</v>
          </cell>
          <cell r="AA685">
            <v>2490</v>
          </cell>
          <cell r="AB685">
            <v>2864</v>
          </cell>
          <cell r="AC685">
            <v>3004</v>
          </cell>
          <cell r="AD685">
            <v>3149</v>
          </cell>
          <cell r="AE685">
            <v>3085</v>
          </cell>
          <cell r="AF685">
            <v>2986</v>
          </cell>
          <cell r="AG685">
            <v>2703</v>
          </cell>
          <cell r="AH685">
            <v>2353</v>
          </cell>
          <cell r="AI685">
            <v>2249</v>
          </cell>
          <cell r="AJ685">
            <v>2147</v>
          </cell>
          <cell r="AK685">
            <v>2221</v>
          </cell>
          <cell r="AL685">
            <v>2327</v>
          </cell>
          <cell r="AM685">
            <v>2190</v>
          </cell>
          <cell r="AN685">
            <v>2016</v>
          </cell>
          <cell r="AO685">
            <v>1789</v>
          </cell>
          <cell r="AP685">
            <v>1539</v>
          </cell>
          <cell r="AQ685">
            <v>1285</v>
          </cell>
          <cell r="AR685">
            <v>989</v>
          </cell>
          <cell r="AS685">
            <v>1006</v>
          </cell>
          <cell r="AT685">
            <v>1046</v>
          </cell>
          <cell r="AU685">
            <v>1054</v>
          </cell>
          <cell r="AV685">
            <v>1007</v>
          </cell>
          <cell r="AW685">
            <v>1056</v>
          </cell>
          <cell r="AX685">
            <v>1170</v>
          </cell>
          <cell r="AY685">
            <v>1265</v>
          </cell>
          <cell r="AZ685">
            <v>1389</v>
          </cell>
          <cell r="BA685">
            <v>1473</v>
          </cell>
          <cell r="BB685">
            <v>1647</v>
          </cell>
          <cell r="BC685">
            <v>1501</v>
          </cell>
          <cell r="BD685">
            <v>1216</v>
          </cell>
          <cell r="BE685">
            <v>943</v>
          </cell>
          <cell r="BF685">
            <v>657</v>
          </cell>
          <cell r="BG685">
            <v>408</v>
          </cell>
          <cell r="BH685">
            <v>136</v>
          </cell>
          <cell r="BI685">
            <v>32</v>
          </cell>
          <cell r="BJ685">
            <v>40</v>
          </cell>
          <cell r="BK685">
            <v>46</v>
          </cell>
          <cell r="BL685">
            <v>47</v>
          </cell>
          <cell r="BM685">
            <v>48</v>
          </cell>
          <cell r="BN685">
            <v>54</v>
          </cell>
          <cell r="BO685">
            <v>59</v>
          </cell>
          <cell r="BP685">
            <v>51</v>
          </cell>
          <cell r="BQ685">
            <v>43</v>
          </cell>
          <cell r="BR685">
            <v>42</v>
          </cell>
          <cell r="BS685">
            <v>45</v>
          </cell>
          <cell r="BT685">
            <v>42</v>
          </cell>
        </row>
        <row r="686">
          <cell r="I686">
            <v>8013</v>
          </cell>
          <cell r="J686">
            <v>7823</v>
          </cell>
          <cell r="K686">
            <v>7564</v>
          </cell>
          <cell r="L686">
            <v>6742</v>
          </cell>
          <cell r="M686">
            <v>6008</v>
          </cell>
          <cell r="N686">
            <v>5660</v>
          </cell>
          <cell r="O686">
            <v>5080</v>
          </cell>
          <cell r="P686">
            <v>4651</v>
          </cell>
          <cell r="Q686">
            <v>4372</v>
          </cell>
          <cell r="R686">
            <v>4305</v>
          </cell>
          <cell r="S686">
            <v>4696</v>
          </cell>
          <cell r="T686">
            <v>5049</v>
          </cell>
          <cell r="U686">
            <v>5396</v>
          </cell>
          <cell r="V686">
            <v>5198</v>
          </cell>
          <cell r="W686">
            <v>4759</v>
          </cell>
          <cell r="X686">
            <v>4259</v>
          </cell>
          <cell r="Y686">
            <v>3613</v>
          </cell>
          <cell r="Z686">
            <v>2773</v>
          </cell>
          <cell r="AA686">
            <v>1853</v>
          </cell>
          <cell r="AB686">
            <v>1579</v>
          </cell>
          <cell r="AC686">
            <v>1481</v>
          </cell>
          <cell r="AD686">
            <v>1413</v>
          </cell>
          <cell r="AE686">
            <v>1531</v>
          </cell>
          <cell r="AF686">
            <v>1627</v>
          </cell>
          <cell r="AG686">
            <v>1769</v>
          </cell>
          <cell r="AH686">
            <v>2000</v>
          </cell>
          <cell r="AI686">
            <v>2095</v>
          </cell>
          <cell r="AJ686">
            <v>2266</v>
          </cell>
          <cell r="AK686">
            <v>2308</v>
          </cell>
          <cell r="AL686">
            <v>2334</v>
          </cell>
          <cell r="AM686">
            <v>2241</v>
          </cell>
          <cell r="AN686">
            <v>1993</v>
          </cell>
          <cell r="AO686">
            <v>1942</v>
          </cell>
          <cell r="AP686">
            <v>1886</v>
          </cell>
          <cell r="AQ686">
            <v>1968</v>
          </cell>
          <cell r="AR686">
            <v>2056</v>
          </cell>
          <cell r="AS686">
            <v>1904</v>
          </cell>
          <cell r="AT686">
            <v>1774</v>
          </cell>
          <cell r="AU686">
            <v>1589</v>
          </cell>
          <cell r="AV686">
            <v>1380</v>
          </cell>
          <cell r="AW686">
            <v>1158</v>
          </cell>
          <cell r="AX686">
            <v>895</v>
          </cell>
          <cell r="AY686">
            <v>927</v>
          </cell>
          <cell r="AZ686">
            <v>942</v>
          </cell>
          <cell r="BA686">
            <v>949</v>
          </cell>
          <cell r="BB686">
            <v>909</v>
          </cell>
          <cell r="BC686">
            <v>949</v>
          </cell>
          <cell r="BD686">
            <v>1049</v>
          </cell>
          <cell r="BE686">
            <v>1133</v>
          </cell>
          <cell r="BF686">
            <v>1256</v>
          </cell>
          <cell r="BG686">
            <v>1328</v>
          </cell>
          <cell r="BH686">
            <v>1481</v>
          </cell>
          <cell r="BI686">
            <v>1363</v>
          </cell>
          <cell r="BJ686">
            <v>1087</v>
          </cell>
          <cell r="BK686">
            <v>836</v>
          </cell>
          <cell r="BL686">
            <v>591</v>
          </cell>
          <cell r="BM686">
            <v>365</v>
          </cell>
          <cell r="BN686">
            <v>118</v>
          </cell>
          <cell r="BO686">
            <v>28</v>
          </cell>
          <cell r="BP686">
            <v>34</v>
          </cell>
          <cell r="BQ686">
            <v>40</v>
          </cell>
          <cell r="BR686">
            <v>39</v>
          </cell>
          <cell r="BS686">
            <v>38</v>
          </cell>
          <cell r="BT686">
            <v>43</v>
          </cell>
        </row>
        <row r="687">
          <cell r="I687">
            <v>12258</v>
          </cell>
          <cell r="J687">
            <v>10622</v>
          </cell>
          <cell r="K687">
            <v>9439</v>
          </cell>
          <cell r="L687">
            <v>8644</v>
          </cell>
          <cell r="M687">
            <v>8591</v>
          </cell>
          <cell r="N687">
            <v>7897</v>
          </cell>
          <cell r="O687">
            <v>8030</v>
          </cell>
          <cell r="P687">
            <v>7785</v>
          </cell>
          <cell r="Q687">
            <v>7455</v>
          </cell>
          <cell r="R687">
            <v>6557</v>
          </cell>
          <cell r="S687">
            <v>5840</v>
          </cell>
          <cell r="T687">
            <v>5334</v>
          </cell>
          <cell r="U687">
            <v>4713</v>
          </cell>
          <cell r="V687">
            <v>4259</v>
          </cell>
          <cell r="W687">
            <v>3989</v>
          </cell>
          <cell r="X687">
            <v>3935</v>
          </cell>
          <cell r="Y687">
            <v>4113</v>
          </cell>
          <cell r="Z687">
            <v>4395</v>
          </cell>
          <cell r="AA687">
            <v>4684</v>
          </cell>
          <cell r="AB687">
            <v>4411</v>
          </cell>
          <cell r="AC687">
            <v>4058</v>
          </cell>
          <cell r="AD687">
            <v>3651</v>
          </cell>
          <cell r="AE687">
            <v>3087</v>
          </cell>
          <cell r="AF687">
            <v>2340</v>
          </cell>
          <cell r="AG687">
            <v>1529</v>
          </cell>
          <cell r="AH687">
            <v>1287</v>
          </cell>
          <cell r="AI687">
            <v>1175</v>
          </cell>
          <cell r="AJ687">
            <v>1097</v>
          </cell>
          <cell r="AK687">
            <v>1132</v>
          </cell>
          <cell r="AL687">
            <v>1172</v>
          </cell>
          <cell r="AM687">
            <v>1349</v>
          </cell>
          <cell r="AN687">
            <v>1647</v>
          </cell>
          <cell r="AO687">
            <v>1769</v>
          </cell>
          <cell r="AP687">
            <v>1974</v>
          </cell>
          <cell r="AQ687">
            <v>2024</v>
          </cell>
          <cell r="AR687">
            <v>2072</v>
          </cell>
          <cell r="AS687">
            <v>1962</v>
          </cell>
          <cell r="AT687">
            <v>1774</v>
          </cell>
          <cell r="AU687">
            <v>1738</v>
          </cell>
          <cell r="AV687">
            <v>1673</v>
          </cell>
          <cell r="AW687">
            <v>1737</v>
          </cell>
          <cell r="AX687">
            <v>1824</v>
          </cell>
          <cell r="AY687">
            <v>1692</v>
          </cell>
          <cell r="AZ687">
            <v>1556</v>
          </cell>
          <cell r="BA687">
            <v>1392</v>
          </cell>
          <cell r="BB687">
            <v>1193</v>
          </cell>
          <cell r="BC687">
            <v>1027</v>
          </cell>
          <cell r="BD687">
            <v>829</v>
          </cell>
          <cell r="BE687">
            <v>852</v>
          </cell>
          <cell r="BF687">
            <v>866</v>
          </cell>
          <cell r="BG687">
            <v>879</v>
          </cell>
          <cell r="BH687">
            <v>837</v>
          </cell>
          <cell r="BI687">
            <v>852</v>
          </cell>
          <cell r="BJ687">
            <v>934</v>
          </cell>
          <cell r="BK687">
            <v>1018</v>
          </cell>
          <cell r="BL687">
            <v>1117</v>
          </cell>
          <cell r="BM687">
            <v>1176</v>
          </cell>
          <cell r="BN687">
            <v>1303</v>
          </cell>
          <cell r="BO687">
            <v>1174</v>
          </cell>
          <cell r="BP687">
            <v>938</v>
          </cell>
          <cell r="BQ687">
            <v>674</v>
          </cell>
          <cell r="BR687">
            <v>464</v>
          </cell>
          <cell r="BS687">
            <v>276</v>
          </cell>
          <cell r="BT687">
            <v>74</v>
          </cell>
        </row>
        <row r="688">
          <cell r="I688">
            <v>12716</v>
          </cell>
          <cell r="J688">
            <v>13519</v>
          </cell>
          <cell r="K688">
            <v>13412</v>
          </cell>
          <cell r="L688">
            <v>13533</v>
          </cell>
          <cell r="M688">
            <v>14190</v>
          </cell>
          <cell r="N688">
            <v>13320</v>
          </cell>
          <cell r="O688">
            <v>11667</v>
          </cell>
          <cell r="P688">
            <v>10211</v>
          </cell>
          <cell r="Q688">
            <v>9143</v>
          </cell>
          <cell r="R688">
            <v>8463</v>
          </cell>
          <cell r="S688">
            <v>8158</v>
          </cell>
          <cell r="T688">
            <v>7272</v>
          </cell>
          <cell r="U688">
            <v>7213</v>
          </cell>
          <cell r="V688">
            <v>6805</v>
          </cell>
          <cell r="W688">
            <v>6389</v>
          </cell>
          <cell r="X688">
            <v>5599</v>
          </cell>
          <cell r="Y688">
            <v>4784</v>
          </cell>
          <cell r="Z688">
            <v>4455</v>
          </cell>
          <cell r="AA688">
            <v>3998</v>
          </cell>
          <cell r="AB688">
            <v>3495</v>
          </cell>
          <cell r="AC688">
            <v>3241</v>
          </cell>
          <cell r="AD688">
            <v>3150</v>
          </cell>
          <cell r="AE688">
            <v>3225</v>
          </cell>
          <cell r="AF688">
            <v>3357</v>
          </cell>
          <cell r="AG688">
            <v>3454</v>
          </cell>
          <cell r="AH688">
            <v>3176</v>
          </cell>
          <cell r="AI688">
            <v>2825</v>
          </cell>
          <cell r="AJ688">
            <v>2527</v>
          </cell>
          <cell r="AK688">
            <v>2118</v>
          </cell>
          <cell r="AL688">
            <v>1646</v>
          </cell>
          <cell r="AM688">
            <v>1142</v>
          </cell>
          <cell r="AN688">
            <v>996</v>
          </cell>
          <cell r="AO688">
            <v>943</v>
          </cell>
          <cell r="AP688">
            <v>901</v>
          </cell>
          <cell r="AQ688">
            <v>937</v>
          </cell>
          <cell r="AR688">
            <v>969</v>
          </cell>
          <cell r="AS688">
            <v>1109</v>
          </cell>
          <cell r="AT688">
            <v>1361</v>
          </cell>
          <cell r="AU688">
            <v>1455</v>
          </cell>
          <cell r="AV688">
            <v>1622</v>
          </cell>
          <cell r="AW688">
            <v>1684</v>
          </cell>
          <cell r="AX688">
            <v>1739</v>
          </cell>
          <cell r="AY688">
            <v>1674</v>
          </cell>
          <cell r="AZ688">
            <v>1507</v>
          </cell>
          <cell r="BA688">
            <v>1453</v>
          </cell>
          <cell r="BB688">
            <v>1376</v>
          </cell>
          <cell r="BC688">
            <v>1400</v>
          </cell>
          <cell r="BD688">
            <v>1464</v>
          </cell>
          <cell r="BE688">
            <v>1382</v>
          </cell>
          <cell r="BF688">
            <v>1275</v>
          </cell>
          <cell r="BG688">
            <v>1162</v>
          </cell>
          <cell r="BH688">
            <v>1025</v>
          </cell>
          <cell r="BI688">
            <v>904</v>
          </cell>
          <cell r="BJ688">
            <v>714</v>
          </cell>
          <cell r="BK688">
            <v>734</v>
          </cell>
          <cell r="BL688">
            <v>736</v>
          </cell>
          <cell r="BM688">
            <v>738</v>
          </cell>
          <cell r="BN688">
            <v>703</v>
          </cell>
          <cell r="BO688">
            <v>709</v>
          </cell>
          <cell r="BP688">
            <v>733</v>
          </cell>
          <cell r="BQ688">
            <v>740</v>
          </cell>
          <cell r="BR688">
            <v>764</v>
          </cell>
          <cell r="BS688">
            <v>773</v>
          </cell>
          <cell r="BT688">
            <v>825</v>
          </cell>
        </row>
        <row r="689">
          <cell r="I689">
            <v>10056</v>
          </cell>
          <cell r="J689">
            <v>9737</v>
          </cell>
          <cell r="K689">
            <v>9947</v>
          </cell>
          <cell r="L689">
            <v>9975</v>
          </cell>
          <cell r="M689">
            <v>10580</v>
          </cell>
          <cell r="N689">
            <v>11269</v>
          </cell>
          <cell r="O689">
            <v>12198</v>
          </cell>
          <cell r="P689">
            <v>12934</v>
          </cell>
          <cell r="Q689">
            <v>12891</v>
          </cell>
          <cell r="R689">
            <v>13049</v>
          </cell>
          <cell r="S689">
            <v>13756</v>
          </cell>
          <cell r="T689">
            <v>12875</v>
          </cell>
          <cell r="U689">
            <v>11275</v>
          </cell>
          <cell r="V689">
            <v>9817</v>
          </cell>
          <cell r="W689">
            <v>8778</v>
          </cell>
          <cell r="X689">
            <v>8005</v>
          </cell>
          <cell r="Y689">
            <v>7215</v>
          </cell>
          <cell r="Z689">
            <v>6479</v>
          </cell>
          <cell r="AA689">
            <v>6362</v>
          </cell>
          <cell r="AB689">
            <v>5756</v>
          </cell>
          <cell r="AC689">
            <v>5441</v>
          </cell>
          <cell r="AD689">
            <v>4731</v>
          </cell>
          <cell r="AE689">
            <v>4038</v>
          </cell>
          <cell r="AF689">
            <v>3733</v>
          </cell>
          <cell r="AG689">
            <v>3362</v>
          </cell>
          <cell r="AH689">
            <v>3052</v>
          </cell>
          <cell r="AI689">
            <v>2788</v>
          </cell>
          <cell r="AJ689">
            <v>2640</v>
          </cell>
          <cell r="AK689">
            <v>2686</v>
          </cell>
          <cell r="AL689">
            <v>2734</v>
          </cell>
          <cell r="AM689">
            <v>2792</v>
          </cell>
          <cell r="AN689">
            <v>2632</v>
          </cell>
          <cell r="AO689">
            <v>2365</v>
          </cell>
          <cell r="AP689">
            <v>2122</v>
          </cell>
          <cell r="AQ689">
            <v>1789</v>
          </cell>
          <cell r="AR689">
            <v>1399</v>
          </cell>
          <cell r="AS689">
            <v>966</v>
          </cell>
          <cell r="AT689">
            <v>855</v>
          </cell>
          <cell r="AU689">
            <v>813</v>
          </cell>
          <cell r="AV689">
            <v>781</v>
          </cell>
          <cell r="AW689">
            <v>798</v>
          </cell>
          <cell r="AX689">
            <v>840</v>
          </cell>
          <cell r="AY689">
            <v>966</v>
          </cell>
          <cell r="AZ689">
            <v>1179</v>
          </cell>
          <cell r="BA689">
            <v>1264</v>
          </cell>
          <cell r="BB689">
            <v>1423</v>
          </cell>
          <cell r="BC689">
            <v>1475</v>
          </cell>
          <cell r="BD689">
            <v>1526</v>
          </cell>
          <cell r="BE689">
            <v>1480</v>
          </cell>
          <cell r="BF689">
            <v>1329</v>
          </cell>
          <cell r="BG689">
            <v>1282</v>
          </cell>
          <cell r="BH689">
            <v>1208</v>
          </cell>
          <cell r="BI689">
            <v>1221</v>
          </cell>
          <cell r="BJ689">
            <v>1281</v>
          </cell>
          <cell r="BK689">
            <v>1216</v>
          </cell>
          <cell r="BL689">
            <v>1138</v>
          </cell>
          <cell r="BM689">
            <v>1048</v>
          </cell>
          <cell r="BN689">
            <v>916</v>
          </cell>
          <cell r="BO689">
            <v>804</v>
          </cell>
          <cell r="BP689">
            <v>641</v>
          </cell>
          <cell r="BQ689">
            <v>650</v>
          </cell>
          <cell r="BR689">
            <v>646</v>
          </cell>
          <cell r="BS689">
            <v>652</v>
          </cell>
          <cell r="BT689">
            <v>617</v>
          </cell>
        </row>
        <row r="690">
          <cell r="I690">
            <v>10335</v>
          </cell>
          <cell r="J690">
            <v>10670</v>
          </cell>
          <cell r="K690">
            <v>10377</v>
          </cell>
          <cell r="L690">
            <v>10348</v>
          </cell>
          <cell r="M690">
            <v>10767</v>
          </cell>
          <cell r="N690">
            <v>10260</v>
          </cell>
          <cell r="O690">
            <v>10059</v>
          </cell>
          <cell r="P690">
            <v>9663</v>
          </cell>
          <cell r="Q690">
            <v>9868</v>
          </cell>
          <cell r="R690">
            <v>9836</v>
          </cell>
          <cell r="S690">
            <v>10285</v>
          </cell>
          <cell r="T690">
            <v>10941</v>
          </cell>
          <cell r="U690">
            <v>11722</v>
          </cell>
          <cell r="V690">
            <v>12353</v>
          </cell>
          <cell r="W690">
            <v>12269</v>
          </cell>
          <cell r="X690">
            <v>12418</v>
          </cell>
          <cell r="Y690">
            <v>12394</v>
          </cell>
          <cell r="Z690">
            <v>11640</v>
          </cell>
          <cell r="AA690">
            <v>10237</v>
          </cell>
          <cell r="AB690">
            <v>8548</v>
          </cell>
          <cell r="AC690">
            <v>7621</v>
          </cell>
          <cell r="AD690">
            <v>6954</v>
          </cell>
          <cell r="AE690">
            <v>6240</v>
          </cell>
          <cell r="AF690">
            <v>5594</v>
          </cell>
          <cell r="AG690">
            <v>5433</v>
          </cell>
          <cell r="AH690">
            <v>5105</v>
          </cell>
          <cell r="AI690">
            <v>4841</v>
          </cell>
          <cell r="AJ690">
            <v>4205</v>
          </cell>
          <cell r="AK690">
            <v>3591</v>
          </cell>
          <cell r="AL690">
            <v>3333</v>
          </cell>
          <cell r="AM690">
            <v>3005</v>
          </cell>
          <cell r="AN690">
            <v>2759</v>
          </cell>
          <cell r="AO690">
            <v>2520</v>
          </cell>
          <cell r="AP690">
            <v>2362</v>
          </cell>
          <cell r="AQ690">
            <v>2366</v>
          </cell>
          <cell r="AR690">
            <v>2390</v>
          </cell>
          <cell r="AS690">
            <v>2327</v>
          </cell>
          <cell r="AT690">
            <v>2181</v>
          </cell>
          <cell r="AU690">
            <v>1948</v>
          </cell>
          <cell r="AV690">
            <v>1746</v>
          </cell>
          <cell r="AW690">
            <v>1477</v>
          </cell>
          <cell r="AX690">
            <v>1163</v>
          </cell>
          <cell r="AY690">
            <v>827</v>
          </cell>
          <cell r="AZ690">
            <v>741</v>
          </cell>
          <cell r="BA690">
            <v>705</v>
          </cell>
          <cell r="BB690">
            <v>679</v>
          </cell>
          <cell r="BC690">
            <v>677</v>
          </cell>
          <cell r="BD690">
            <v>717</v>
          </cell>
          <cell r="BE690">
            <v>806</v>
          </cell>
          <cell r="BF690">
            <v>1008</v>
          </cell>
          <cell r="BG690">
            <v>1083</v>
          </cell>
          <cell r="BH690">
            <v>1238</v>
          </cell>
          <cell r="BI690">
            <v>1321</v>
          </cell>
          <cell r="BJ690">
            <v>1368</v>
          </cell>
          <cell r="BK690">
            <v>1323</v>
          </cell>
          <cell r="BL690">
            <v>1186</v>
          </cell>
          <cell r="BM690">
            <v>1133</v>
          </cell>
          <cell r="BN690">
            <v>1083</v>
          </cell>
          <cell r="BO690">
            <v>1089</v>
          </cell>
          <cell r="BP690">
            <v>1152</v>
          </cell>
          <cell r="BQ690">
            <v>1096</v>
          </cell>
          <cell r="BR690">
            <v>1018</v>
          </cell>
          <cell r="BS690">
            <v>932</v>
          </cell>
          <cell r="BT690">
            <v>814</v>
          </cell>
        </row>
        <row r="691">
          <cell r="I691">
            <v>6132</v>
          </cell>
          <cell r="J691">
            <v>6370</v>
          </cell>
          <cell r="K691">
            <v>6947</v>
          </cell>
          <cell r="L691">
            <v>7481</v>
          </cell>
          <cell r="M691">
            <v>8966</v>
          </cell>
          <cell r="N691">
            <v>9980</v>
          </cell>
          <cell r="O691">
            <v>10429</v>
          </cell>
          <cell r="P691">
            <v>10811</v>
          </cell>
          <cell r="Q691">
            <v>10555</v>
          </cell>
          <cell r="R691">
            <v>10511</v>
          </cell>
          <cell r="S691">
            <v>10731</v>
          </cell>
          <cell r="T691">
            <v>10163</v>
          </cell>
          <cell r="U691">
            <v>9870</v>
          </cell>
          <cell r="V691">
            <v>9419</v>
          </cell>
          <cell r="W691">
            <v>9561</v>
          </cell>
          <cell r="X691">
            <v>9469</v>
          </cell>
          <cell r="Y691">
            <v>9443</v>
          </cell>
          <cell r="Z691">
            <v>9994</v>
          </cell>
          <cell r="AA691">
            <v>10750</v>
          </cell>
          <cell r="AB691">
            <v>10892</v>
          </cell>
          <cell r="AC691">
            <v>10802</v>
          </cell>
          <cell r="AD691">
            <v>10873</v>
          </cell>
          <cell r="AE691">
            <v>10824</v>
          </cell>
          <cell r="AF691">
            <v>10139</v>
          </cell>
          <cell r="AG691">
            <v>8914</v>
          </cell>
          <cell r="AH691">
            <v>7763</v>
          </cell>
          <cell r="AI691">
            <v>6905</v>
          </cell>
          <cell r="AJ691">
            <v>6340</v>
          </cell>
          <cell r="AK691">
            <v>5672</v>
          </cell>
          <cell r="AL691">
            <v>5057</v>
          </cell>
          <cell r="AM691">
            <v>4942</v>
          </cell>
          <cell r="AN691">
            <v>4659</v>
          </cell>
          <cell r="AO691">
            <v>4412</v>
          </cell>
          <cell r="AP691">
            <v>3836</v>
          </cell>
          <cell r="AQ691">
            <v>3282</v>
          </cell>
          <cell r="AR691">
            <v>3035</v>
          </cell>
          <cell r="AS691">
            <v>2657</v>
          </cell>
          <cell r="AT691">
            <v>2434</v>
          </cell>
          <cell r="AU691">
            <v>2194</v>
          </cell>
          <cell r="AV691">
            <v>2060</v>
          </cell>
          <cell r="AW691">
            <v>2067</v>
          </cell>
          <cell r="AX691">
            <v>2060</v>
          </cell>
          <cell r="AY691">
            <v>2055</v>
          </cell>
          <cell r="AZ691">
            <v>1907</v>
          </cell>
          <cell r="BA691">
            <v>1710</v>
          </cell>
          <cell r="BB691">
            <v>1530</v>
          </cell>
          <cell r="BC691">
            <v>1293</v>
          </cell>
          <cell r="BD691">
            <v>1049</v>
          </cell>
          <cell r="BE691">
            <v>754</v>
          </cell>
          <cell r="BF691">
            <v>678</v>
          </cell>
          <cell r="BG691">
            <v>643</v>
          </cell>
          <cell r="BH691">
            <v>604</v>
          </cell>
          <cell r="BI691">
            <v>597</v>
          </cell>
          <cell r="BJ691">
            <v>615</v>
          </cell>
          <cell r="BK691">
            <v>702</v>
          </cell>
          <cell r="BL691">
            <v>890</v>
          </cell>
          <cell r="BM691">
            <v>962</v>
          </cell>
          <cell r="BN691">
            <v>1099</v>
          </cell>
          <cell r="BO691">
            <v>1166</v>
          </cell>
          <cell r="BP691">
            <v>1218</v>
          </cell>
          <cell r="BQ691">
            <v>1164</v>
          </cell>
          <cell r="BR691">
            <v>1052</v>
          </cell>
          <cell r="BS691">
            <v>1018</v>
          </cell>
          <cell r="BT691">
            <v>974</v>
          </cell>
        </row>
        <row r="692">
          <cell r="I692">
            <v>5475</v>
          </cell>
          <cell r="J692">
            <v>5661</v>
          </cell>
          <cell r="K692">
            <v>5937</v>
          </cell>
          <cell r="L692">
            <v>5907</v>
          </cell>
          <cell r="M692">
            <v>6273</v>
          </cell>
          <cell r="N692">
            <v>6088</v>
          </cell>
          <cell r="O692">
            <v>6085</v>
          </cell>
          <cell r="P692">
            <v>6333</v>
          </cell>
          <cell r="Q692">
            <v>6920</v>
          </cell>
          <cell r="R692">
            <v>7471</v>
          </cell>
          <cell r="S692">
            <v>8791</v>
          </cell>
          <cell r="T692">
            <v>9691</v>
          </cell>
          <cell r="U692">
            <v>10000</v>
          </cell>
          <cell r="V692">
            <v>10303</v>
          </cell>
          <cell r="W692">
            <v>10008</v>
          </cell>
          <cell r="X692">
            <v>9979</v>
          </cell>
          <cell r="Y692">
            <v>9752</v>
          </cell>
          <cell r="Z692">
            <v>9261</v>
          </cell>
          <cell r="AA692">
            <v>9020</v>
          </cell>
          <cell r="AB692">
            <v>8346</v>
          </cell>
          <cell r="AC692">
            <v>8453</v>
          </cell>
          <cell r="AD692">
            <v>8375</v>
          </cell>
          <cell r="AE692">
            <v>8295</v>
          </cell>
          <cell r="AF692">
            <v>8752</v>
          </cell>
          <cell r="AG692">
            <v>9299</v>
          </cell>
          <cell r="AH692">
            <v>9778</v>
          </cell>
          <cell r="AI692">
            <v>9676</v>
          </cell>
          <cell r="AJ692">
            <v>9690</v>
          </cell>
          <cell r="AK692">
            <v>9685</v>
          </cell>
          <cell r="AL692">
            <v>9148</v>
          </cell>
          <cell r="AM692">
            <v>8097</v>
          </cell>
          <cell r="AN692">
            <v>7088</v>
          </cell>
          <cell r="AO692">
            <v>6320</v>
          </cell>
          <cell r="AP692">
            <v>5813</v>
          </cell>
          <cell r="AQ692">
            <v>5198</v>
          </cell>
          <cell r="AR692">
            <v>4606</v>
          </cell>
          <cell r="AS692">
            <v>4368</v>
          </cell>
          <cell r="AT692">
            <v>4057</v>
          </cell>
          <cell r="AU692">
            <v>3846</v>
          </cell>
          <cell r="AV692">
            <v>3330</v>
          </cell>
          <cell r="AW692">
            <v>2832</v>
          </cell>
          <cell r="AX692">
            <v>2614</v>
          </cell>
          <cell r="AY692">
            <v>2375</v>
          </cell>
          <cell r="AZ692">
            <v>2162</v>
          </cell>
          <cell r="BA692">
            <v>1934</v>
          </cell>
          <cell r="BB692">
            <v>1815</v>
          </cell>
          <cell r="BC692">
            <v>1820</v>
          </cell>
          <cell r="BD692">
            <v>1818</v>
          </cell>
          <cell r="BE692">
            <v>1791</v>
          </cell>
          <cell r="BF692">
            <v>1660</v>
          </cell>
          <cell r="BG692">
            <v>1493</v>
          </cell>
          <cell r="BH692">
            <v>1342</v>
          </cell>
          <cell r="BI692">
            <v>1140</v>
          </cell>
          <cell r="BJ692">
            <v>914</v>
          </cell>
          <cell r="BK692">
            <v>655</v>
          </cell>
          <cell r="BL692">
            <v>600</v>
          </cell>
          <cell r="BM692">
            <v>568</v>
          </cell>
          <cell r="BN692">
            <v>527</v>
          </cell>
          <cell r="BO692">
            <v>512</v>
          </cell>
          <cell r="BP692">
            <v>514</v>
          </cell>
          <cell r="BQ692">
            <v>578</v>
          </cell>
          <cell r="BR692">
            <v>736</v>
          </cell>
          <cell r="BS692">
            <v>790</v>
          </cell>
          <cell r="BT692">
            <v>901</v>
          </cell>
        </row>
        <row r="693">
          <cell r="I693">
            <v>4800</v>
          </cell>
          <cell r="J693">
            <v>4458</v>
          </cell>
          <cell r="K693">
            <v>4322</v>
          </cell>
          <cell r="L693">
            <v>4305</v>
          </cell>
          <cell r="M693">
            <v>4726</v>
          </cell>
          <cell r="N693">
            <v>4990</v>
          </cell>
          <cell r="O693">
            <v>5389</v>
          </cell>
          <cell r="P693">
            <v>5597</v>
          </cell>
          <cell r="Q693">
            <v>5876</v>
          </cell>
          <cell r="R693">
            <v>5808</v>
          </cell>
          <cell r="S693">
            <v>6142</v>
          </cell>
          <cell r="T693">
            <v>5939</v>
          </cell>
          <cell r="U693">
            <v>5946</v>
          </cell>
          <cell r="V693">
            <v>6139</v>
          </cell>
          <cell r="W693">
            <v>6676</v>
          </cell>
          <cell r="X693">
            <v>7190</v>
          </cell>
          <cell r="Y693">
            <v>7937</v>
          </cell>
          <cell r="Z693">
            <v>8795</v>
          </cell>
          <cell r="AA693">
            <v>9156</v>
          </cell>
          <cell r="AB693">
            <v>9163</v>
          </cell>
          <cell r="AC693">
            <v>8939</v>
          </cell>
          <cell r="AD693">
            <v>8973</v>
          </cell>
          <cell r="AE693">
            <v>8772</v>
          </cell>
          <cell r="AF693">
            <v>8322</v>
          </cell>
          <cell r="AG693">
            <v>8076</v>
          </cell>
          <cell r="AH693">
            <v>7707</v>
          </cell>
          <cell r="AI693">
            <v>7793</v>
          </cell>
          <cell r="AJ693">
            <v>7694</v>
          </cell>
          <cell r="AK693">
            <v>7582</v>
          </cell>
          <cell r="AL693">
            <v>7953</v>
          </cell>
          <cell r="AM693">
            <v>8483</v>
          </cell>
          <cell r="AN693">
            <v>8947</v>
          </cell>
          <cell r="AO693">
            <v>8826</v>
          </cell>
          <cell r="AP693">
            <v>8862</v>
          </cell>
          <cell r="AQ693">
            <v>8871</v>
          </cell>
          <cell r="AR693">
            <v>8365</v>
          </cell>
          <cell r="AS693">
            <v>7244</v>
          </cell>
          <cell r="AT693">
            <v>6291</v>
          </cell>
          <cell r="AU693">
            <v>5598</v>
          </cell>
          <cell r="AV693">
            <v>5144</v>
          </cell>
          <cell r="AW693">
            <v>4567</v>
          </cell>
          <cell r="AX693">
            <v>4046</v>
          </cell>
          <cell r="AY693">
            <v>3957</v>
          </cell>
          <cell r="AZ693">
            <v>3691</v>
          </cell>
          <cell r="BA693">
            <v>3459</v>
          </cell>
          <cell r="BB693">
            <v>2981</v>
          </cell>
          <cell r="BC693">
            <v>2520</v>
          </cell>
          <cell r="BD693">
            <v>2332</v>
          </cell>
          <cell r="BE693">
            <v>2125</v>
          </cell>
          <cell r="BF693">
            <v>1931</v>
          </cell>
          <cell r="BG693">
            <v>1744</v>
          </cell>
          <cell r="BH693">
            <v>1624</v>
          </cell>
          <cell r="BI693">
            <v>1620</v>
          </cell>
          <cell r="BJ693">
            <v>1621</v>
          </cell>
          <cell r="BK693">
            <v>1605</v>
          </cell>
          <cell r="BL693">
            <v>1488</v>
          </cell>
          <cell r="BM693">
            <v>1352</v>
          </cell>
          <cell r="BN693">
            <v>1213</v>
          </cell>
          <cell r="BO693">
            <v>1017</v>
          </cell>
          <cell r="BP693">
            <v>819</v>
          </cell>
          <cell r="BQ693">
            <v>579</v>
          </cell>
          <cell r="BR693">
            <v>518</v>
          </cell>
          <cell r="BS693">
            <v>486</v>
          </cell>
          <cell r="BT693">
            <v>453</v>
          </cell>
        </row>
        <row r="694">
          <cell r="I694">
            <v>6423</v>
          </cell>
          <cell r="J694">
            <v>6127</v>
          </cell>
          <cell r="K694">
            <v>5794</v>
          </cell>
          <cell r="L694">
            <v>5371</v>
          </cell>
          <cell r="M694">
            <v>5646</v>
          </cell>
          <cell r="N694">
            <v>5278</v>
          </cell>
          <cell r="O694">
            <v>4803</v>
          </cell>
          <cell r="P694">
            <v>4501</v>
          </cell>
          <cell r="Q694">
            <v>4363</v>
          </cell>
          <cell r="R694">
            <v>4362</v>
          </cell>
          <cell r="S694">
            <v>4705</v>
          </cell>
          <cell r="T694">
            <v>4962</v>
          </cell>
          <cell r="U694">
            <v>5294</v>
          </cell>
          <cell r="V694">
            <v>5496</v>
          </cell>
          <cell r="W694">
            <v>5729</v>
          </cell>
          <cell r="X694">
            <v>5643</v>
          </cell>
          <cell r="Y694">
            <v>5607</v>
          </cell>
          <cell r="Z694">
            <v>5441</v>
          </cell>
          <cell r="AA694">
            <v>5475</v>
          </cell>
          <cell r="AB694">
            <v>5493</v>
          </cell>
          <cell r="AC694">
            <v>5951</v>
          </cell>
          <cell r="AD694">
            <v>6368</v>
          </cell>
          <cell r="AE694">
            <v>7080</v>
          </cell>
          <cell r="AF694">
            <v>7873</v>
          </cell>
          <cell r="AG694">
            <v>8202</v>
          </cell>
          <cell r="AH694">
            <v>8470</v>
          </cell>
          <cell r="AI694">
            <v>8278</v>
          </cell>
          <cell r="AJ694">
            <v>8309</v>
          </cell>
          <cell r="AK694">
            <v>8143</v>
          </cell>
          <cell r="AL694">
            <v>7749</v>
          </cell>
          <cell r="AM694">
            <v>7530</v>
          </cell>
          <cell r="AN694">
            <v>7173</v>
          </cell>
          <cell r="AO694">
            <v>7231</v>
          </cell>
          <cell r="AP694">
            <v>7145</v>
          </cell>
          <cell r="AQ694">
            <v>6997</v>
          </cell>
          <cell r="AR694">
            <v>7290</v>
          </cell>
          <cell r="AS694">
            <v>7559</v>
          </cell>
          <cell r="AT694">
            <v>7970</v>
          </cell>
          <cell r="AU694">
            <v>7828</v>
          </cell>
          <cell r="AV694">
            <v>7809</v>
          </cell>
          <cell r="AW694">
            <v>7781</v>
          </cell>
          <cell r="AX694">
            <v>7342</v>
          </cell>
          <cell r="AY694">
            <v>6501</v>
          </cell>
          <cell r="AZ694">
            <v>5678</v>
          </cell>
          <cell r="BA694">
            <v>4999</v>
          </cell>
          <cell r="BB694">
            <v>4602</v>
          </cell>
          <cell r="BC694">
            <v>4075</v>
          </cell>
          <cell r="BD694">
            <v>3626</v>
          </cell>
          <cell r="BE694">
            <v>3485</v>
          </cell>
          <cell r="BF694">
            <v>3268</v>
          </cell>
          <cell r="BG694">
            <v>3091</v>
          </cell>
          <cell r="BH694">
            <v>2671</v>
          </cell>
          <cell r="BI694">
            <v>2280</v>
          </cell>
          <cell r="BJ694">
            <v>2091</v>
          </cell>
          <cell r="BK694">
            <v>1913</v>
          </cell>
          <cell r="BL694">
            <v>1745</v>
          </cell>
          <cell r="BM694">
            <v>1571</v>
          </cell>
          <cell r="BN694">
            <v>1451</v>
          </cell>
          <cell r="BO694">
            <v>1458</v>
          </cell>
          <cell r="BP694">
            <v>1438</v>
          </cell>
          <cell r="BQ694">
            <v>1406</v>
          </cell>
          <cell r="BR694">
            <v>1303</v>
          </cell>
          <cell r="BS694">
            <v>1158</v>
          </cell>
          <cell r="BT694">
            <v>1021</v>
          </cell>
        </row>
        <row r="695">
          <cell r="I695">
            <v>6245</v>
          </cell>
          <cell r="J695">
            <v>6391</v>
          </cell>
          <cell r="K695">
            <v>6279</v>
          </cell>
          <cell r="L695">
            <v>6274</v>
          </cell>
          <cell r="M695">
            <v>6536</v>
          </cell>
          <cell r="N695">
            <v>6332</v>
          </cell>
          <cell r="O695">
            <v>6346</v>
          </cell>
          <cell r="P695">
            <v>6036</v>
          </cell>
          <cell r="Q695">
            <v>5774</v>
          </cell>
          <cell r="R695">
            <v>5360</v>
          </cell>
          <cell r="S695">
            <v>5587</v>
          </cell>
          <cell r="T695">
            <v>5212</v>
          </cell>
          <cell r="U695">
            <v>4765</v>
          </cell>
          <cell r="V695">
            <v>4466</v>
          </cell>
          <cell r="W695">
            <v>4344</v>
          </cell>
          <cell r="X695">
            <v>4346</v>
          </cell>
          <cell r="Y695">
            <v>4344</v>
          </cell>
          <cell r="Z695">
            <v>4549</v>
          </cell>
          <cell r="AA695">
            <v>4864</v>
          </cell>
          <cell r="AB695">
            <v>4903</v>
          </cell>
          <cell r="AC695">
            <v>5113</v>
          </cell>
          <cell r="AD695">
            <v>5055</v>
          </cell>
          <cell r="AE695">
            <v>5022</v>
          </cell>
          <cell r="AF695">
            <v>4901</v>
          </cell>
          <cell r="AG695">
            <v>4918</v>
          </cell>
          <cell r="AH695">
            <v>5094</v>
          </cell>
          <cell r="AI695">
            <v>5538</v>
          </cell>
          <cell r="AJ695">
            <v>5914</v>
          </cell>
          <cell r="AK695">
            <v>6594</v>
          </cell>
          <cell r="AL695">
            <v>7329</v>
          </cell>
          <cell r="AM695">
            <v>7642</v>
          </cell>
          <cell r="AN695">
            <v>7910</v>
          </cell>
          <cell r="AO695">
            <v>7729</v>
          </cell>
          <cell r="AP695">
            <v>7759</v>
          </cell>
          <cell r="AQ695">
            <v>7589</v>
          </cell>
          <cell r="AR695">
            <v>7212</v>
          </cell>
          <cell r="AS695">
            <v>6845</v>
          </cell>
          <cell r="AT695">
            <v>6524</v>
          </cell>
          <cell r="AU695">
            <v>6546</v>
          </cell>
          <cell r="AV695">
            <v>6408</v>
          </cell>
          <cell r="AW695">
            <v>6239</v>
          </cell>
          <cell r="AX695">
            <v>6476</v>
          </cell>
          <cell r="AY695">
            <v>6873</v>
          </cell>
          <cell r="AZ695">
            <v>7175</v>
          </cell>
          <cell r="BA695">
            <v>7031</v>
          </cell>
          <cell r="BB695">
            <v>7050</v>
          </cell>
          <cell r="BC695">
            <v>7057</v>
          </cell>
          <cell r="BD695">
            <v>6619</v>
          </cell>
          <cell r="BE695">
            <v>5849</v>
          </cell>
          <cell r="BF695">
            <v>5115</v>
          </cell>
          <cell r="BG695">
            <v>4522</v>
          </cell>
          <cell r="BH695">
            <v>4143</v>
          </cell>
          <cell r="BI695">
            <v>3680</v>
          </cell>
          <cell r="BJ695">
            <v>3293</v>
          </cell>
          <cell r="BK695">
            <v>3186</v>
          </cell>
          <cell r="BL695">
            <v>2979</v>
          </cell>
          <cell r="BM695">
            <v>2799</v>
          </cell>
          <cell r="BN695">
            <v>2412</v>
          </cell>
          <cell r="BO695">
            <v>2060</v>
          </cell>
          <cell r="BP695">
            <v>1889</v>
          </cell>
          <cell r="BQ695">
            <v>1725</v>
          </cell>
          <cell r="BR695">
            <v>1580</v>
          </cell>
          <cell r="BS695">
            <v>1421</v>
          </cell>
          <cell r="BT695">
            <v>1306</v>
          </cell>
        </row>
        <row r="696">
          <cell r="I696">
            <v>5117</v>
          </cell>
          <cell r="J696">
            <v>5199</v>
          </cell>
          <cell r="K696">
            <v>5449</v>
          </cell>
          <cell r="L696">
            <v>5746</v>
          </cell>
          <cell r="M696">
            <v>6083</v>
          </cell>
          <cell r="N696">
            <v>6269</v>
          </cell>
          <cell r="O696">
            <v>6169</v>
          </cell>
          <cell r="P696">
            <v>6342</v>
          </cell>
          <cell r="Q696">
            <v>6263</v>
          </cell>
          <cell r="R696">
            <v>6250</v>
          </cell>
          <cell r="S696">
            <v>6385</v>
          </cell>
          <cell r="T696">
            <v>6203</v>
          </cell>
          <cell r="U696">
            <v>6157</v>
          </cell>
          <cell r="V696">
            <v>5873</v>
          </cell>
          <cell r="W696">
            <v>5587</v>
          </cell>
          <cell r="X696">
            <v>5250</v>
          </cell>
          <cell r="Y696">
            <v>5148</v>
          </cell>
          <cell r="Z696">
            <v>4805</v>
          </cell>
          <cell r="AA696">
            <v>4392</v>
          </cell>
          <cell r="AB696">
            <v>3998</v>
          </cell>
          <cell r="AC696">
            <v>3889</v>
          </cell>
          <cell r="AD696">
            <v>3891</v>
          </cell>
          <cell r="AE696">
            <v>3893</v>
          </cell>
          <cell r="AF696">
            <v>4044</v>
          </cell>
          <cell r="AG696">
            <v>4330</v>
          </cell>
          <cell r="AH696">
            <v>4489</v>
          </cell>
          <cell r="AI696">
            <v>4674</v>
          </cell>
          <cell r="AJ696">
            <v>4652</v>
          </cell>
          <cell r="AK696">
            <v>4593</v>
          </cell>
          <cell r="AL696">
            <v>4481</v>
          </cell>
          <cell r="AM696">
            <v>4527</v>
          </cell>
          <cell r="AN696">
            <v>4730</v>
          </cell>
          <cell r="AO696">
            <v>5137</v>
          </cell>
          <cell r="AP696">
            <v>5519</v>
          </cell>
          <cell r="AQ696">
            <v>6142</v>
          </cell>
          <cell r="AR696">
            <v>6796</v>
          </cell>
          <cell r="AS696">
            <v>6949</v>
          </cell>
          <cell r="AT696">
            <v>7231</v>
          </cell>
          <cell r="AU696">
            <v>7068</v>
          </cell>
          <cell r="AV696">
            <v>7082</v>
          </cell>
          <cell r="AW696">
            <v>6926</v>
          </cell>
          <cell r="AX696">
            <v>6555</v>
          </cell>
          <cell r="AY696">
            <v>6284</v>
          </cell>
          <cell r="AZ696">
            <v>5940</v>
          </cell>
          <cell r="BA696">
            <v>5952</v>
          </cell>
          <cell r="BB696">
            <v>5814</v>
          </cell>
          <cell r="BC696">
            <v>5654</v>
          </cell>
          <cell r="BD696">
            <v>5873</v>
          </cell>
          <cell r="BE696">
            <v>6222</v>
          </cell>
          <cell r="BF696">
            <v>6469</v>
          </cell>
          <cell r="BG696">
            <v>6382</v>
          </cell>
          <cell r="BH696">
            <v>6359</v>
          </cell>
          <cell r="BI696">
            <v>6347</v>
          </cell>
          <cell r="BJ696">
            <v>5944</v>
          </cell>
          <cell r="BK696">
            <v>5273</v>
          </cell>
          <cell r="BL696">
            <v>4647</v>
          </cell>
          <cell r="BM696">
            <v>4092</v>
          </cell>
          <cell r="BN696">
            <v>3789</v>
          </cell>
          <cell r="BO696">
            <v>3361</v>
          </cell>
          <cell r="BP696">
            <v>2980</v>
          </cell>
          <cell r="BQ696">
            <v>2864</v>
          </cell>
          <cell r="BR696">
            <v>2666</v>
          </cell>
          <cell r="BS696">
            <v>2526</v>
          </cell>
          <cell r="BT696">
            <v>2174</v>
          </cell>
        </row>
        <row r="697">
          <cell r="I697">
            <v>5950</v>
          </cell>
          <cell r="J697">
            <v>5872</v>
          </cell>
          <cell r="K697">
            <v>5677</v>
          </cell>
          <cell r="L697">
            <v>4849</v>
          </cell>
          <cell r="M697">
            <v>4727</v>
          </cell>
          <cell r="N697">
            <v>4681</v>
          </cell>
          <cell r="O697">
            <v>4887</v>
          </cell>
          <cell r="P697">
            <v>4988</v>
          </cell>
          <cell r="Q697">
            <v>5286</v>
          </cell>
          <cell r="R697">
            <v>5608</v>
          </cell>
          <cell r="S697">
            <v>5955</v>
          </cell>
          <cell r="T697">
            <v>6102</v>
          </cell>
          <cell r="U697">
            <v>6006</v>
          </cell>
          <cell r="V697">
            <v>6161</v>
          </cell>
          <cell r="W697">
            <v>6077</v>
          </cell>
          <cell r="X697">
            <v>6060</v>
          </cell>
          <cell r="Y697">
            <v>5857</v>
          </cell>
          <cell r="Z697">
            <v>5709</v>
          </cell>
          <cell r="AA697">
            <v>5719</v>
          </cell>
          <cell r="AB697">
            <v>5317</v>
          </cell>
          <cell r="AC697">
            <v>5020</v>
          </cell>
          <cell r="AD697">
            <v>4738</v>
          </cell>
          <cell r="AE697">
            <v>4645</v>
          </cell>
          <cell r="AF697">
            <v>4354</v>
          </cell>
          <cell r="AG697">
            <v>3943</v>
          </cell>
          <cell r="AH697">
            <v>3716</v>
          </cell>
          <cell r="AI697">
            <v>3622</v>
          </cell>
          <cell r="AJ697">
            <v>3591</v>
          </cell>
          <cell r="AK697">
            <v>3585</v>
          </cell>
          <cell r="AL697">
            <v>3724</v>
          </cell>
          <cell r="AM697">
            <v>3981</v>
          </cell>
          <cell r="AN697">
            <v>4118</v>
          </cell>
          <cell r="AO697">
            <v>4304</v>
          </cell>
          <cell r="AP697">
            <v>4298</v>
          </cell>
          <cell r="AQ697">
            <v>4269</v>
          </cell>
          <cell r="AR697">
            <v>4181</v>
          </cell>
          <cell r="AS697">
            <v>4130</v>
          </cell>
          <cell r="AT697">
            <v>4337</v>
          </cell>
          <cell r="AU697">
            <v>4715</v>
          </cell>
          <cell r="AV697">
            <v>5021</v>
          </cell>
          <cell r="AW697">
            <v>5573</v>
          </cell>
          <cell r="AX697">
            <v>6181</v>
          </cell>
          <cell r="AY697">
            <v>6462</v>
          </cell>
          <cell r="AZ697">
            <v>6677</v>
          </cell>
          <cell r="BA697">
            <v>6472</v>
          </cell>
          <cell r="BB697">
            <v>6511</v>
          </cell>
          <cell r="BC697">
            <v>6389</v>
          </cell>
          <cell r="BD697">
            <v>6052</v>
          </cell>
          <cell r="BE697">
            <v>5778</v>
          </cell>
          <cell r="BF697">
            <v>5449</v>
          </cell>
          <cell r="BG697">
            <v>5323</v>
          </cell>
          <cell r="BH697">
            <v>5281</v>
          </cell>
          <cell r="BI697">
            <v>5131</v>
          </cell>
          <cell r="BJ697">
            <v>5326</v>
          </cell>
          <cell r="BK697">
            <v>5618</v>
          </cell>
          <cell r="BL697">
            <v>5823</v>
          </cell>
          <cell r="BM697">
            <v>5775</v>
          </cell>
          <cell r="BN697">
            <v>5773</v>
          </cell>
          <cell r="BO697">
            <v>5766</v>
          </cell>
          <cell r="BP697">
            <v>5407</v>
          </cell>
          <cell r="BQ697">
            <v>4779</v>
          </cell>
          <cell r="BR697">
            <v>4187</v>
          </cell>
          <cell r="BS697">
            <v>3687</v>
          </cell>
          <cell r="BT697">
            <v>3406</v>
          </cell>
        </row>
        <row r="698">
          <cell r="I698">
            <v>2877</v>
          </cell>
          <cell r="J698">
            <v>3216</v>
          </cell>
          <cell r="K698">
            <v>3594</v>
          </cell>
          <cell r="L698">
            <v>4482</v>
          </cell>
          <cell r="M698">
            <v>5135</v>
          </cell>
          <cell r="N698">
            <v>5597</v>
          </cell>
          <cell r="O698">
            <v>5652</v>
          </cell>
          <cell r="P698">
            <v>5586</v>
          </cell>
          <cell r="Q698">
            <v>5387</v>
          </cell>
          <cell r="R698">
            <v>4590</v>
          </cell>
          <cell r="S698">
            <v>4510</v>
          </cell>
          <cell r="T698">
            <v>4473</v>
          </cell>
          <cell r="U698">
            <v>4616</v>
          </cell>
          <cell r="V698">
            <v>4694</v>
          </cell>
          <cell r="W698">
            <v>4973</v>
          </cell>
          <cell r="X698">
            <v>5256</v>
          </cell>
          <cell r="Y698">
            <v>5347</v>
          </cell>
          <cell r="Z698">
            <v>5486</v>
          </cell>
          <cell r="AA698">
            <v>5429</v>
          </cell>
          <cell r="AB698">
            <v>5449</v>
          </cell>
          <cell r="AC698">
            <v>5393</v>
          </cell>
          <cell r="AD698">
            <v>5355</v>
          </cell>
          <cell r="AE698">
            <v>5178</v>
          </cell>
          <cell r="AF698">
            <v>5023</v>
          </cell>
          <cell r="AG698">
            <v>5045</v>
          </cell>
          <cell r="AH698">
            <v>4803</v>
          </cell>
          <cell r="AI698">
            <v>4535</v>
          </cell>
          <cell r="AJ698">
            <v>4248</v>
          </cell>
          <cell r="AK698">
            <v>4194</v>
          </cell>
          <cell r="AL698">
            <v>3933</v>
          </cell>
          <cell r="AM698">
            <v>3566</v>
          </cell>
          <cell r="AN698">
            <v>3376</v>
          </cell>
          <cell r="AO698">
            <v>3298</v>
          </cell>
          <cell r="AP698">
            <v>3286</v>
          </cell>
          <cell r="AQ698">
            <v>3268</v>
          </cell>
          <cell r="AR698">
            <v>3391</v>
          </cell>
          <cell r="AS698">
            <v>3532</v>
          </cell>
          <cell r="AT698">
            <v>3657</v>
          </cell>
          <cell r="AU698">
            <v>3780</v>
          </cell>
          <cell r="AV698">
            <v>3750</v>
          </cell>
          <cell r="AW698">
            <v>3712</v>
          </cell>
          <cell r="AX698">
            <v>3624</v>
          </cell>
          <cell r="AY698">
            <v>3668</v>
          </cell>
          <cell r="AZ698">
            <v>3843</v>
          </cell>
          <cell r="BA698">
            <v>4151</v>
          </cell>
          <cell r="BB698">
            <v>4437</v>
          </cell>
          <cell r="BC698">
            <v>4915</v>
          </cell>
          <cell r="BD698">
            <v>5459</v>
          </cell>
          <cell r="BE698">
            <v>5693</v>
          </cell>
          <cell r="BF698">
            <v>5893</v>
          </cell>
          <cell r="BG698">
            <v>5457</v>
          </cell>
          <cell r="BH698">
            <v>5760</v>
          </cell>
          <cell r="BI698">
            <v>5643</v>
          </cell>
          <cell r="BJ698">
            <v>5329</v>
          </cell>
          <cell r="BK698">
            <v>5086</v>
          </cell>
          <cell r="BL698">
            <v>4777</v>
          </cell>
          <cell r="BM698">
            <v>4755</v>
          </cell>
          <cell r="BN698">
            <v>4587</v>
          </cell>
          <cell r="BO698">
            <v>4403</v>
          </cell>
          <cell r="BP698">
            <v>4524</v>
          </cell>
          <cell r="BQ698">
            <v>4726</v>
          </cell>
          <cell r="BR698">
            <v>4854</v>
          </cell>
          <cell r="BS698">
            <v>4803</v>
          </cell>
          <cell r="BT698">
            <v>4774</v>
          </cell>
        </row>
        <row r="699">
          <cell r="I699">
            <v>3220</v>
          </cell>
          <cell r="J699">
            <v>3025</v>
          </cell>
          <cell r="K699">
            <v>2952</v>
          </cell>
          <cell r="L699">
            <v>2811</v>
          </cell>
          <cell r="M699">
            <v>2925</v>
          </cell>
          <cell r="N699">
            <v>2760</v>
          </cell>
          <cell r="O699">
            <v>2818</v>
          </cell>
          <cell r="P699">
            <v>3157</v>
          </cell>
          <cell r="Q699">
            <v>3522</v>
          </cell>
          <cell r="R699">
            <v>4344</v>
          </cell>
          <cell r="S699">
            <v>4941</v>
          </cell>
          <cell r="T699">
            <v>5379</v>
          </cell>
          <cell r="U699">
            <v>5401</v>
          </cell>
          <cell r="V699">
            <v>5320</v>
          </cell>
          <cell r="W699">
            <v>5117</v>
          </cell>
          <cell r="X699">
            <v>4370</v>
          </cell>
          <cell r="Y699">
            <v>4086</v>
          </cell>
          <cell r="Z699">
            <v>4050</v>
          </cell>
          <cell r="AA699">
            <v>4193</v>
          </cell>
          <cell r="AB699">
            <v>4141</v>
          </cell>
          <cell r="AC699">
            <v>4407</v>
          </cell>
          <cell r="AD699">
            <v>4675</v>
          </cell>
          <cell r="AE699">
            <v>4766</v>
          </cell>
          <cell r="AF699">
            <v>4919</v>
          </cell>
          <cell r="AG699">
            <v>4864</v>
          </cell>
          <cell r="AH699">
            <v>4985</v>
          </cell>
          <cell r="AI699">
            <v>4939</v>
          </cell>
          <cell r="AJ699">
            <v>4908</v>
          </cell>
          <cell r="AK699">
            <v>4746</v>
          </cell>
          <cell r="AL699">
            <v>4634</v>
          </cell>
          <cell r="AM699">
            <v>4680</v>
          </cell>
          <cell r="AN699">
            <v>4461</v>
          </cell>
          <cell r="AO699">
            <v>4200</v>
          </cell>
          <cell r="AP699">
            <v>3963</v>
          </cell>
          <cell r="AQ699">
            <v>3886</v>
          </cell>
          <cell r="AR699">
            <v>3652</v>
          </cell>
          <cell r="AS699">
            <v>3216</v>
          </cell>
          <cell r="AT699">
            <v>3056</v>
          </cell>
          <cell r="AU699">
            <v>2976</v>
          </cell>
          <cell r="AV699">
            <v>2956</v>
          </cell>
          <cell r="AW699">
            <v>2916</v>
          </cell>
          <cell r="AX699">
            <v>3028</v>
          </cell>
          <cell r="AY699">
            <v>3224</v>
          </cell>
          <cell r="AZ699">
            <v>3320</v>
          </cell>
          <cell r="BA699">
            <v>3434</v>
          </cell>
          <cell r="BB699">
            <v>3410</v>
          </cell>
          <cell r="BC699">
            <v>3411</v>
          </cell>
          <cell r="BD699">
            <v>3322</v>
          </cell>
          <cell r="BE699">
            <v>3366</v>
          </cell>
          <cell r="BF699">
            <v>3501</v>
          </cell>
          <cell r="BG699">
            <v>3794</v>
          </cell>
          <cell r="BH699">
            <v>4049</v>
          </cell>
          <cell r="BI699">
            <v>4461</v>
          </cell>
          <cell r="BJ699">
            <v>4964</v>
          </cell>
          <cell r="BK699">
            <v>5192</v>
          </cell>
          <cell r="BL699">
            <v>5412</v>
          </cell>
          <cell r="BM699">
            <v>5277</v>
          </cell>
          <cell r="BN699">
            <v>5326</v>
          </cell>
          <cell r="BO699">
            <v>5209</v>
          </cell>
          <cell r="BP699">
            <v>4905</v>
          </cell>
          <cell r="BQ699">
            <v>4668</v>
          </cell>
          <cell r="BR699">
            <v>4325</v>
          </cell>
          <cell r="BS699">
            <v>4244</v>
          </cell>
          <cell r="BT699">
            <v>4071</v>
          </cell>
        </row>
        <row r="700">
          <cell r="I700">
            <v>1697</v>
          </cell>
          <cell r="J700">
            <v>2115</v>
          </cell>
          <cell r="K700">
            <v>2398</v>
          </cell>
          <cell r="L700">
            <v>2728</v>
          </cell>
          <cell r="M700">
            <v>3099</v>
          </cell>
          <cell r="N700">
            <v>3145</v>
          </cell>
          <cell r="O700">
            <v>3125</v>
          </cell>
          <cell r="P700">
            <v>2940</v>
          </cell>
          <cell r="Q700">
            <v>2884</v>
          </cell>
          <cell r="R700">
            <v>2759</v>
          </cell>
          <cell r="S700">
            <v>2885</v>
          </cell>
          <cell r="T700">
            <v>2697</v>
          </cell>
          <cell r="U700">
            <v>2754</v>
          </cell>
          <cell r="V700">
            <v>3056</v>
          </cell>
          <cell r="W700">
            <v>3375</v>
          </cell>
          <cell r="X700">
            <v>4147</v>
          </cell>
          <cell r="Y700">
            <v>4541</v>
          </cell>
          <cell r="Z700">
            <v>4914</v>
          </cell>
          <cell r="AA700">
            <v>4944</v>
          </cell>
          <cell r="AB700">
            <v>4777</v>
          </cell>
          <cell r="AC700">
            <v>4574</v>
          </cell>
          <cell r="AD700">
            <v>3893</v>
          </cell>
          <cell r="AE700">
            <v>3622</v>
          </cell>
          <cell r="AF700">
            <v>3566</v>
          </cell>
          <cell r="AG700">
            <v>3714</v>
          </cell>
          <cell r="AH700">
            <v>3812</v>
          </cell>
          <cell r="AI700">
            <v>4054</v>
          </cell>
          <cell r="AJ700">
            <v>4306</v>
          </cell>
          <cell r="AK700">
            <v>4412</v>
          </cell>
          <cell r="AL700">
            <v>4556</v>
          </cell>
          <cell r="AM700">
            <v>4530</v>
          </cell>
          <cell r="AN700">
            <v>4641</v>
          </cell>
          <cell r="AO700">
            <v>4619</v>
          </cell>
          <cell r="AP700">
            <v>4583</v>
          </cell>
          <cell r="AQ700">
            <v>4406</v>
          </cell>
          <cell r="AR700">
            <v>4286</v>
          </cell>
          <cell r="AS700">
            <v>4189</v>
          </cell>
          <cell r="AT700">
            <v>4029</v>
          </cell>
          <cell r="AU700">
            <v>3797</v>
          </cell>
          <cell r="AV700">
            <v>3580</v>
          </cell>
          <cell r="AW700">
            <v>3539</v>
          </cell>
          <cell r="AX700">
            <v>3330</v>
          </cell>
          <cell r="AY700">
            <v>3018</v>
          </cell>
          <cell r="AZ700">
            <v>2835</v>
          </cell>
          <cell r="BA700">
            <v>2752</v>
          </cell>
          <cell r="BB700">
            <v>2732</v>
          </cell>
          <cell r="BC700">
            <v>2666</v>
          </cell>
          <cell r="BD700">
            <v>2776</v>
          </cell>
          <cell r="BE700">
            <v>2948</v>
          </cell>
          <cell r="BF700">
            <v>3064</v>
          </cell>
          <cell r="BG700">
            <v>3200</v>
          </cell>
          <cell r="BH700">
            <v>3180</v>
          </cell>
          <cell r="BI700">
            <v>3170</v>
          </cell>
          <cell r="BJ700">
            <v>3095</v>
          </cell>
          <cell r="BK700">
            <v>3129</v>
          </cell>
          <cell r="BL700">
            <v>3240</v>
          </cell>
          <cell r="BM700">
            <v>3499</v>
          </cell>
          <cell r="BN700">
            <v>3750</v>
          </cell>
          <cell r="BO700">
            <v>4129</v>
          </cell>
          <cell r="BP700">
            <v>4571</v>
          </cell>
          <cell r="BQ700">
            <v>4788</v>
          </cell>
          <cell r="BR700">
            <v>4972</v>
          </cell>
          <cell r="BS700">
            <v>4838</v>
          </cell>
          <cell r="BT700">
            <v>4870</v>
          </cell>
        </row>
        <row r="701">
          <cell r="I701">
            <v>1037</v>
          </cell>
          <cell r="J701">
            <v>1014</v>
          </cell>
          <cell r="K701">
            <v>1036</v>
          </cell>
          <cell r="L701">
            <v>1066</v>
          </cell>
          <cell r="M701">
            <v>1155</v>
          </cell>
          <cell r="N701">
            <v>1374</v>
          </cell>
          <cell r="O701">
            <v>1650</v>
          </cell>
          <cell r="P701">
            <v>2056</v>
          </cell>
          <cell r="Q701">
            <v>2347</v>
          </cell>
          <cell r="R701">
            <v>2674</v>
          </cell>
          <cell r="S701">
            <v>3017</v>
          </cell>
          <cell r="T701">
            <v>3089</v>
          </cell>
          <cell r="U701">
            <v>3039</v>
          </cell>
          <cell r="V701">
            <v>2852</v>
          </cell>
          <cell r="W701">
            <v>2794</v>
          </cell>
          <cell r="X701">
            <v>2683</v>
          </cell>
          <cell r="Y701">
            <v>2682</v>
          </cell>
          <cell r="Z701">
            <v>2513</v>
          </cell>
          <cell r="AA701">
            <v>2554</v>
          </cell>
          <cell r="AB701">
            <v>2784</v>
          </cell>
          <cell r="AC701">
            <v>3090</v>
          </cell>
          <cell r="AD701">
            <v>3800</v>
          </cell>
          <cell r="AE701">
            <v>4166</v>
          </cell>
          <cell r="AF701">
            <v>4504</v>
          </cell>
          <cell r="AG701">
            <v>4508</v>
          </cell>
          <cell r="AH701">
            <v>4419</v>
          </cell>
          <cell r="AI701">
            <v>4228</v>
          </cell>
          <cell r="AJ701">
            <v>3590</v>
          </cell>
          <cell r="AK701">
            <v>3324</v>
          </cell>
          <cell r="AL701">
            <v>3306</v>
          </cell>
          <cell r="AM701">
            <v>3450</v>
          </cell>
          <cell r="AN701">
            <v>3551</v>
          </cell>
          <cell r="AO701">
            <v>3773</v>
          </cell>
          <cell r="AP701">
            <v>4030</v>
          </cell>
          <cell r="AQ701">
            <v>4141</v>
          </cell>
          <cell r="AR701">
            <v>4247</v>
          </cell>
          <cell r="AS701">
            <v>4122</v>
          </cell>
          <cell r="AT701">
            <v>4253</v>
          </cell>
          <cell r="AU701">
            <v>4207</v>
          </cell>
          <cell r="AV701">
            <v>4149</v>
          </cell>
          <cell r="AW701">
            <v>3995</v>
          </cell>
          <cell r="AX701">
            <v>3896</v>
          </cell>
          <cell r="AY701">
            <v>3916</v>
          </cell>
          <cell r="AZ701">
            <v>3723</v>
          </cell>
          <cell r="BA701">
            <v>3508</v>
          </cell>
          <cell r="BB701">
            <v>3317</v>
          </cell>
          <cell r="BC701">
            <v>3289</v>
          </cell>
          <cell r="BD701">
            <v>3106</v>
          </cell>
          <cell r="BE701">
            <v>2821</v>
          </cell>
          <cell r="BF701">
            <v>2651</v>
          </cell>
          <cell r="BG701">
            <v>2578</v>
          </cell>
          <cell r="BH701">
            <v>2535</v>
          </cell>
          <cell r="BI701">
            <v>2458</v>
          </cell>
          <cell r="BJ701">
            <v>2560</v>
          </cell>
          <cell r="BK701">
            <v>2719</v>
          </cell>
          <cell r="BL701">
            <v>2839</v>
          </cell>
          <cell r="BM701">
            <v>2959</v>
          </cell>
          <cell r="BN701">
            <v>2940</v>
          </cell>
          <cell r="BO701">
            <v>2935</v>
          </cell>
          <cell r="BP701">
            <v>2850</v>
          </cell>
          <cell r="BQ701">
            <v>2894</v>
          </cell>
          <cell r="BR701">
            <v>3010</v>
          </cell>
          <cell r="BS701">
            <v>3234</v>
          </cell>
          <cell r="BT701">
            <v>3460</v>
          </cell>
        </row>
        <row r="702">
          <cell r="I702">
            <v>918</v>
          </cell>
          <cell r="J702">
            <v>968</v>
          </cell>
          <cell r="K702">
            <v>1004</v>
          </cell>
          <cell r="L702">
            <v>1015</v>
          </cell>
          <cell r="M702">
            <v>1067</v>
          </cell>
          <cell r="N702">
            <v>1055</v>
          </cell>
          <cell r="O702">
            <v>1011</v>
          </cell>
          <cell r="P702">
            <v>976</v>
          </cell>
          <cell r="Q702">
            <v>1000</v>
          </cell>
          <cell r="R702">
            <v>1025</v>
          </cell>
          <cell r="S702">
            <v>1106</v>
          </cell>
          <cell r="T702">
            <v>1305</v>
          </cell>
          <cell r="U702">
            <v>1579</v>
          </cell>
          <cell r="V702">
            <v>1972</v>
          </cell>
          <cell r="W702">
            <v>2237</v>
          </cell>
          <cell r="X702">
            <v>2551</v>
          </cell>
          <cell r="Y702">
            <v>2796</v>
          </cell>
          <cell r="Z702">
            <v>2850</v>
          </cell>
          <cell r="AA702">
            <v>2801</v>
          </cell>
          <cell r="AB702">
            <v>2564</v>
          </cell>
          <cell r="AC702">
            <v>2505</v>
          </cell>
          <cell r="AD702">
            <v>2416</v>
          </cell>
          <cell r="AE702">
            <v>2413</v>
          </cell>
          <cell r="AF702">
            <v>2255</v>
          </cell>
          <cell r="AG702">
            <v>2301</v>
          </cell>
          <cell r="AH702">
            <v>2575</v>
          </cell>
          <cell r="AI702">
            <v>2875</v>
          </cell>
          <cell r="AJ702">
            <v>3521</v>
          </cell>
          <cell r="AK702">
            <v>3857</v>
          </cell>
          <cell r="AL702">
            <v>4161</v>
          </cell>
          <cell r="AM702">
            <v>4164</v>
          </cell>
          <cell r="AN702">
            <v>4076</v>
          </cell>
          <cell r="AO702">
            <v>3899</v>
          </cell>
          <cell r="AP702">
            <v>3338</v>
          </cell>
          <cell r="AQ702">
            <v>3083</v>
          </cell>
          <cell r="AR702">
            <v>3052</v>
          </cell>
          <cell r="AS702">
            <v>3096</v>
          </cell>
          <cell r="AT702">
            <v>3199</v>
          </cell>
          <cell r="AU702">
            <v>3403</v>
          </cell>
          <cell r="AV702">
            <v>3621</v>
          </cell>
          <cell r="AW702">
            <v>3712</v>
          </cell>
          <cell r="AX702">
            <v>3823</v>
          </cell>
          <cell r="AY702">
            <v>3802</v>
          </cell>
          <cell r="AZ702">
            <v>3908</v>
          </cell>
          <cell r="BA702">
            <v>3857</v>
          </cell>
          <cell r="BB702">
            <v>3797</v>
          </cell>
          <cell r="BC702">
            <v>3663</v>
          </cell>
          <cell r="BD702">
            <v>3558</v>
          </cell>
          <cell r="BE702">
            <v>3557</v>
          </cell>
          <cell r="BF702">
            <v>3385</v>
          </cell>
          <cell r="BG702">
            <v>3194</v>
          </cell>
          <cell r="BH702">
            <v>3042</v>
          </cell>
          <cell r="BI702">
            <v>3007</v>
          </cell>
          <cell r="BJ702">
            <v>2853</v>
          </cell>
          <cell r="BK702">
            <v>2587</v>
          </cell>
          <cell r="BL702">
            <v>2415</v>
          </cell>
          <cell r="BM702">
            <v>2324</v>
          </cell>
          <cell r="BN702">
            <v>2281</v>
          </cell>
          <cell r="BO702">
            <v>2194</v>
          </cell>
          <cell r="BP702">
            <v>2255</v>
          </cell>
          <cell r="BQ702">
            <v>2388</v>
          </cell>
          <cell r="BR702">
            <v>2486</v>
          </cell>
          <cell r="BS702">
            <v>2599</v>
          </cell>
          <cell r="BT702">
            <v>2597</v>
          </cell>
        </row>
        <row r="703">
          <cell r="I703">
            <v>894</v>
          </cell>
          <cell r="J703">
            <v>890</v>
          </cell>
          <cell r="K703">
            <v>878</v>
          </cell>
          <cell r="L703">
            <v>829</v>
          </cell>
          <cell r="M703">
            <v>849</v>
          </cell>
          <cell r="N703">
            <v>812</v>
          </cell>
          <cell r="O703">
            <v>898</v>
          </cell>
          <cell r="P703">
            <v>948</v>
          </cell>
          <cell r="Q703">
            <v>982</v>
          </cell>
          <cell r="R703">
            <v>987</v>
          </cell>
          <cell r="S703">
            <v>1039</v>
          </cell>
          <cell r="T703">
            <v>1037</v>
          </cell>
          <cell r="U703">
            <v>989</v>
          </cell>
          <cell r="V703">
            <v>946</v>
          </cell>
          <cell r="W703">
            <v>957</v>
          </cell>
          <cell r="X703">
            <v>980</v>
          </cell>
          <cell r="Y703">
            <v>1021</v>
          </cell>
          <cell r="Z703">
            <v>1218</v>
          </cell>
          <cell r="AA703">
            <v>1463</v>
          </cell>
          <cell r="AB703">
            <v>1798</v>
          </cell>
          <cell r="AC703">
            <v>2042</v>
          </cell>
          <cell r="AD703">
            <v>2325</v>
          </cell>
          <cell r="AE703">
            <v>2564</v>
          </cell>
          <cell r="AF703">
            <v>2615</v>
          </cell>
          <cell r="AG703">
            <v>2567</v>
          </cell>
          <cell r="AH703">
            <v>2408</v>
          </cell>
          <cell r="AI703">
            <v>2345</v>
          </cell>
          <cell r="AJ703">
            <v>2246</v>
          </cell>
          <cell r="AK703">
            <v>2242</v>
          </cell>
          <cell r="AL703">
            <v>2102</v>
          </cell>
          <cell r="AM703">
            <v>2157</v>
          </cell>
          <cell r="AN703">
            <v>2406</v>
          </cell>
          <cell r="AO703">
            <v>2682</v>
          </cell>
          <cell r="AP703">
            <v>3281</v>
          </cell>
          <cell r="AQ703">
            <v>3601</v>
          </cell>
          <cell r="AR703">
            <v>3874</v>
          </cell>
          <cell r="AS703">
            <v>3795</v>
          </cell>
          <cell r="AT703">
            <v>3733</v>
          </cell>
          <cell r="AU703">
            <v>3558</v>
          </cell>
          <cell r="AV703">
            <v>3012</v>
          </cell>
          <cell r="AW703">
            <v>2781</v>
          </cell>
          <cell r="AX703">
            <v>2758</v>
          </cell>
          <cell r="AY703">
            <v>2867</v>
          </cell>
          <cell r="AZ703">
            <v>2929</v>
          </cell>
          <cell r="BA703">
            <v>3117</v>
          </cell>
          <cell r="BB703">
            <v>3313</v>
          </cell>
          <cell r="BC703">
            <v>3418</v>
          </cell>
          <cell r="BD703">
            <v>3505</v>
          </cell>
          <cell r="BE703">
            <v>3489</v>
          </cell>
          <cell r="BF703">
            <v>3578</v>
          </cell>
          <cell r="BG703">
            <v>3542</v>
          </cell>
          <cell r="BH703">
            <v>3465</v>
          </cell>
          <cell r="BI703">
            <v>3339</v>
          </cell>
          <cell r="BJ703">
            <v>3247</v>
          </cell>
          <cell r="BK703">
            <v>3268</v>
          </cell>
          <cell r="BL703">
            <v>3119</v>
          </cell>
          <cell r="BM703">
            <v>2959</v>
          </cell>
          <cell r="BN703">
            <v>2826</v>
          </cell>
          <cell r="BO703">
            <v>2801</v>
          </cell>
          <cell r="BP703">
            <v>2631</v>
          </cell>
          <cell r="BQ703">
            <v>2363</v>
          </cell>
          <cell r="BR703">
            <v>2183</v>
          </cell>
          <cell r="BS703">
            <v>2086</v>
          </cell>
          <cell r="BT703">
            <v>2029</v>
          </cell>
        </row>
        <row r="704">
          <cell r="I704">
            <v>699</v>
          </cell>
          <cell r="J704">
            <v>728</v>
          </cell>
          <cell r="K704">
            <v>719</v>
          </cell>
          <cell r="L704">
            <v>753</v>
          </cell>
          <cell r="M704">
            <v>832</v>
          </cell>
          <cell r="N704">
            <v>890</v>
          </cell>
          <cell r="O704">
            <v>858</v>
          </cell>
          <cell r="P704">
            <v>861</v>
          </cell>
          <cell r="Q704">
            <v>852</v>
          </cell>
          <cell r="R704">
            <v>811</v>
          </cell>
          <cell r="S704">
            <v>823</v>
          </cell>
          <cell r="T704">
            <v>779</v>
          </cell>
          <cell r="U704">
            <v>867</v>
          </cell>
          <cell r="V704">
            <v>911</v>
          </cell>
          <cell r="W704">
            <v>939</v>
          </cell>
          <cell r="X704">
            <v>944</v>
          </cell>
          <cell r="Y704">
            <v>965</v>
          </cell>
          <cell r="Z704">
            <v>963</v>
          </cell>
          <cell r="AA704">
            <v>926</v>
          </cell>
          <cell r="AB704">
            <v>848</v>
          </cell>
          <cell r="AC704">
            <v>868</v>
          </cell>
          <cell r="AD704">
            <v>887</v>
          </cell>
          <cell r="AE704">
            <v>920</v>
          </cell>
          <cell r="AF704">
            <v>1114</v>
          </cell>
          <cell r="AG704">
            <v>1347</v>
          </cell>
          <cell r="AH704">
            <v>1678</v>
          </cell>
          <cell r="AI704">
            <v>1892</v>
          </cell>
          <cell r="AJ704">
            <v>2156</v>
          </cell>
          <cell r="AK704">
            <v>2385</v>
          </cell>
          <cell r="AL704">
            <v>2431</v>
          </cell>
          <cell r="AM704">
            <v>2389</v>
          </cell>
          <cell r="AN704">
            <v>2248</v>
          </cell>
          <cell r="AO704">
            <v>2186</v>
          </cell>
          <cell r="AP704">
            <v>2109</v>
          </cell>
          <cell r="AQ704">
            <v>2090</v>
          </cell>
          <cell r="AR704">
            <v>1945</v>
          </cell>
          <cell r="AS704">
            <v>1961</v>
          </cell>
          <cell r="AT704">
            <v>2210</v>
          </cell>
          <cell r="AU704">
            <v>2459</v>
          </cell>
          <cell r="AV704">
            <v>3010</v>
          </cell>
          <cell r="AW704">
            <v>3280</v>
          </cell>
          <cell r="AX704">
            <v>3539</v>
          </cell>
          <cell r="AY704">
            <v>3525</v>
          </cell>
          <cell r="AZ704">
            <v>3442</v>
          </cell>
          <cell r="BA704">
            <v>3266</v>
          </cell>
          <cell r="BB704">
            <v>2784</v>
          </cell>
          <cell r="BC704">
            <v>2541</v>
          </cell>
          <cell r="BD704">
            <v>2515</v>
          </cell>
          <cell r="BE704">
            <v>2605</v>
          </cell>
          <cell r="BF704">
            <v>2649</v>
          </cell>
          <cell r="BG704">
            <v>2835</v>
          </cell>
          <cell r="BH704">
            <v>3011</v>
          </cell>
          <cell r="BI704">
            <v>3102</v>
          </cell>
          <cell r="BJ704">
            <v>3191</v>
          </cell>
          <cell r="BK704">
            <v>3183</v>
          </cell>
          <cell r="BL704">
            <v>3245</v>
          </cell>
          <cell r="BM704">
            <v>3201</v>
          </cell>
          <cell r="BN704">
            <v>3157</v>
          </cell>
          <cell r="BO704">
            <v>3024</v>
          </cell>
          <cell r="BP704">
            <v>2928</v>
          </cell>
          <cell r="BQ704">
            <v>2949</v>
          </cell>
          <cell r="BR704">
            <v>2836</v>
          </cell>
          <cell r="BS704">
            <v>2689</v>
          </cell>
          <cell r="BT704">
            <v>2561</v>
          </cell>
        </row>
        <row r="705">
          <cell r="I705">
            <v>792</v>
          </cell>
          <cell r="J705">
            <v>743</v>
          </cell>
          <cell r="K705">
            <v>736</v>
          </cell>
          <cell r="L705">
            <v>736</v>
          </cell>
          <cell r="M705">
            <v>691</v>
          </cell>
          <cell r="N705">
            <v>660</v>
          </cell>
          <cell r="O705">
            <v>681</v>
          </cell>
          <cell r="P705">
            <v>711</v>
          </cell>
          <cell r="Q705">
            <v>710</v>
          </cell>
          <cell r="R705">
            <v>745</v>
          </cell>
          <cell r="S705">
            <v>865</v>
          </cell>
          <cell r="T705">
            <v>910</v>
          </cell>
          <cell r="U705">
            <v>861</v>
          </cell>
          <cell r="V705">
            <v>855</v>
          </cell>
          <cell r="W705">
            <v>834</v>
          </cell>
          <cell r="X705">
            <v>780</v>
          </cell>
          <cell r="Y705">
            <v>774</v>
          </cell>
          <cell r="Z705">
            <v>737</v>
          </cell>
          <cell r="AA705">
            <v>808</v>
          </cell>
          <cell r="AB705">
            <v>805</v>
          </cell>
          <cell r="AC705">
            <v>837</v>
          </cell>
          <cell r="AD705">
            <v>853</v>
          </cell>
          <cell r="AE705">
            <v>865</v>
          </cell>
          <cell r="AF705">
            <v>860</v>
          </cell>
          <cell r="AG705">
            <v>825</v>
          </cell>
          <cell r="AH705">
            <v>781</v>
          </cell>
          <cell r="AI705">
            <v>804</v>
          </cell>
          <cell r="AJ705">
            <v>822</v>
          </cell>
          <cell r="AK705">
            <v>860</v>
          </cell>
          <cell r="AL705">
            <v>1040</v>
          </cell>
          <cell r="AM705">
            <v>1254</v>
          </cell>
          <cell r="AN705">
            <v>1566</v>
          </cell>
          <cell r="AO705">
            <v>1765</v>
          </cell>
          <cell r="AP705">
            <v>2017</v>
          </cell>
          <cell r="AQ705">
            <v>2252</v>
          </cell>
          <cell r="AR705">
            <v>2296</v>
          </cell>
          <cell r="AS705">
            <v>2228</v>
          </cell>
          <cell r="AT705">
            <v>2102</v>
          </cell>
          <cell r="AU705">
            <v>2036</v>
          </cell>
          <cell r="AV705">
            <v>1946</v>
          </cell>
          <cell r="AW705">
            <v>1914</v>
          </cell>
          <cell r="AX705">
            <v>1790</v>
          </cell>
          <cell r="AY705">
            <v>1835</v>
          </cell>
          <cell r="AZ705">
            <v>2058</v>
          </cell>
          <cell r="BA705">
            <v>2287</v>
          </cell>
          <cell r="BB705">
            <v>2791</v>
          </cell>
          <cell r="BC705">
            <v>3059</v>
          </cell>
          <cell r="BD705">
            <v>3291</v>
          </cell>
          <cell r="BE705">
            <v>3261</v>
          </cell>
          <cell r="BF705">
            <v>3184</v>
          </cell>
          <cell r="BG705">
            <v>3002</v>
          </cell>
          <cell r="BH705">
            <v>2557</v>
          </cell>
          <cell r="BI705">
            <v>2329</v>
          </cell>
          <cell r="BJ705">
            <v>2295</v>
          </cell>
          <cell r="BK705">
            <v>2392</v>
          </cell>
          <cell r="BL705">
            <v>2442</v>
          </cell>
          <cell r="BM705">
            <v>2625</v>
          </cell>
          <cell r="BN705">
            <v>2790</v>
          </cell>
          <cell r="BO705">
            <v>2881</v>
          </cell>
          <cell r="BP705">
            <v>2944</v>
          </cell>
          <cell r="BQ705">
            <v>2919</v>
          </cell>
          <cell r="BR705">
            <v>2963</v>
          </cell>
          <cell r="BS705">
            <v>2927</v>
          </cell>
          <cell r="BT705">
            <v>2866</v>
          </cell>
        </row>
        <row r="706">
          <cell r="I706">
            <v>550</v>
          </cell>
          <cell r="J706">
            <v>609</v>
          </cell>
          <cell r="K706">
            <v>638</v>
          </cell>
          <cell r="L706">
            <v>674</v>
          </cell>
          <cell r="M706">
            <v>798</v>
          </cell>
          <cell r="N706">
            <v>832</v>
          </cell>
          <cell r="O706">
            <v>804</v>
          </cell>
          <cell r="P706">
            <v>753</v>
          </cell>
          <cell r="Q706">
            <v>737</v>
          </cell>
          <cell r="R706">
            <v>720</v>
          </cell>
          <cell r="S706">
            <v>714</v>
          </cell>
          <cell r="T706">
            <v>686</v>
          </cell>
          <cell r="U706">
            <v>715</v>
          </cell>
          <cell r="V706">
            <v>724</v>
          </cell>
          <cell r="W706">
            <v>717</v>
          </cell>
          <cell r="X706">
            <v>753</v>
          </cell>
          <cell r="Y706">
            <v>803</v>
          </cell>
          <cell r="Z706">
            <v>854</v>
          </cell>
          <cell r="AA706">
            <v>808</v>
          </cell>
          <cell r="AB706">
            <v>765</v>
          </cell>
          <cell r="AC706">
            <v>748</v>
          </cell>
          <cell r="AD706">
            <v>696</v>
          </cell>
          <cell r="AE706">
            <v>694</v>
          </cell>
          <cell r="AF706">
            <v>659</v>
          </cell>
          <cell r="AG706">
            <v>723</v>
          </cell>
          <cell r="AH706">
            <v>767</v>
          </cell>
          <cell r="AI706">
            <v>788</v>
          </cell>
          <cell r="AJ706">
            <v>800</v>
          </cell>
          <cell r="AK706">
            <v>813</v>
          </cell>
          <cell r="AL706">
            <v>810</v>
          </cell>
          <cell r="AM706">
            <v>770</v>
          </cell>
          <cell r="AN706">
            <v>733</v>
          </cell>
          <cell r="AO706">
            <v>751</v>
          </cell>
          <cell r="AP706">
            <v>766</v>
          </cell>
          <cell r="AQ706">
            <v>787</v>
          </cell>
          <cell r="AR706">
            <v>947</v>
          </cell>
          <cell r="AS706">
            <v>1137</v>
          </cell>
          <cell r="AT706">
            <v>1460</v>
          </cell>
          <cell r="AU706">
            <v>1650</v>
          </cell>
          <cell r="AV706">
            <v>1890</v>
          </cell>
          <cell r="AW706">
            <v>2109</v>
          </cell>
          <cell r="AX706">
            <v>2142</v>
          </cell>
          <cell r="AY706">
            <v>2101</v>
          </cell>
          <cell r="AZ706">
            <v>1956</v>
          </cell>
          <cell r="BA706">
            <v>1891</v>
          </cell>
          <cell r="BB706">
            <v>1809</v>
          </cell>
          <cell r="BC706">
            <v>1776</v>
          </cell>
          <cell r="BD706">
            <v>1648</v>
          </cell>
          <cell r="BE706">
            <v>1694</v>
          </cell>
          <cell r="BF706">
            <v>1900</v>
          </cell>
          <cell r="BG706">
            <v>2125</v>
          </cell>
          <cell r="BH706">
            <v>2579</v>
          </cell>
          <cell r="BI706">
            <v>2811</v>
          </cell>
          <cell r="BJ706">
            <v>3018</v>
          </cell>
          <cell r="BK706">
            <v>2975</v>
          </cell>
          <cell r="BL706">
            <v>2891</v>
          </cell>
          <cell r="BM706">
            <v>2717</v>
          </cell>
          <cell r="BN706">
            <v>2316</v>
          </cell>
          <cell r="BO706">
            <v>2113</v>
          </cell>
          <cell r="BP706">
            <v>2084</v>
          </cell>
          <cell r="BQ706">
            <v>2165</v>
          </cell>
          <cell r="BR706">
            <v>2213</v>
          </cell>
          <cell r="BS706">
            <v>2380</v>
          </cell>
          <cell r="BT706">
            <v>2537</v>
          </cell>
        </row>
        <row r="707">
          <cell r="I707">
            <v>518</v>
          </cell>
          <cell r="J707">
            <v>483</v>
          </cell>
          <cell r="K707">
            <v>506</v>
          </cell>
          <cell r="L707">
            <v>484</v>
          </cell>
          <cell r="M707">
            <v>539</v>
          </cell>
          <cell r="N707">
            <v>532</v>
          </cell>
          <cell r="O707">
            <v>575</v>
          </cell>
          <cell r="P707">
            <v>633</v>
          </cell>
          <cell r="Q707">
            <v>652</v>
          </cell>
          <cell r="R707">
            <v>704</v>
          </cell>
          <cell r="S707">
            <v>805</v>
          </cell>
          <cell r="T707">
            <v>840</v>
          </cell>
          <cell r="U707">
            <v>810</v>
          </cell>
          <cell r="V707">
            <v>768</v>
          </cell>
          <cell r="W707">
            <v>744</v>
          </cell>
          <cell r="X707">
            <v>736</v>
          </cell>
          <cell r="Y707">
            <v>667</v>
          </cell>
          <cell r="Z707">
            <v>643</v>
          </cell>
          <cell r="AA707">
            <v>668</v>
          </cell>
          <cell r="AB707">
            <v>654</v>
          </cell>
          <cell r="AC707">
            <v>641</v>
          </cell>
          <cell r="AD707">
            <v>678</v>
          </cell>
          <cell r="AE707">
            <v>729</v>
          </cell>
          <cell r="AF707">
            <v>772</v>
          </cell>
          <cell r="AG707">
            <v>723</v>
          </cell>
          <cell r="AH707">
            <v>708</v>
          </cell>
          <cell r="AI707">
            <v>698</v>
          </cell>
          <cell r="AJ707">
            <v>648</v>
          </cell>
          <cell r="AK707">
            <v>646</v>
          </cell>
          <cell r="AL707">
            <v>622</v>
          </cell>
          <cell r="AM707">
            <v>691</v>
          </cell>
          <cell r="AN707">
            <v>733</v>
          </cell>
          <cell r="AO707">
            <v>755</v>
          </cell>
          <cell r="AP707">
            <v>763</v>
          </cell>
          <cell r="AQ707">
            <v>767</v>
          </cell>
          <cell r="AR707">
            <v>760</v>
          </cell>
          <cell r="AS707">
            <v>700</v>
          </cell>
          <cell r="AT707">
            <v>672</v>
          </cell>
          <cell r="AU707">
            <v>697</v>
          </cell>
          <cell r="AV707">
            <v>704</v>
          </cell>
          <cell r="AW707">
            <v>719</v>
          </cell>
          <cell r="AX707">
            <v>875</v>
          </cell>
          <cell r="AY707">
            <v>1079</v>
          </cell>
          <cell r="AZ707">
            <v>1356</v>
          </cell>
          <cell r="BA707">
            <v>1542</v>
          </cell>
          <cell r="BB707">
            <v>1773</v>
          </cell>
          <cell r="BC707">
            <v>1989</v>
          </cell>
          <cell r="BD707">
            <v>1989</v>
          </cell>
          <cell r="BE707">
            <v>1950</v>
          </cell>
          <cell r="BF707">
            <v>1816</v>
          </cell>
          <cell r="BG707">
            <v>1749</v>
          </cell>
          <cell r="BH707">
            <v>1674</v>
          </cell>
          <cell r="BI707">
            <v>1633</v>
          </cell>
          <cell r="BJ707">
            <v>1517</v>
          </cell>
          <cell r="BK707">
            <v>1566</v>
          </cell>
          <cell r="BL707">
            <v>1770</v>
          </cell>
          <cell r="BM707">
            <v>1977</v>
          </cell>
          <cell r="BN707">
            <v>2393</v>
          </cell>
          <cell r="BO707">
            <v>2593</v>
          </cell>
          <cell r="BP707">
            <v>2773</v>
          </cell>
          <cell r="BQ707">
            <v>2737</v>
          </cell>
          <cell r="BR707">
            <v>2638</v>
          </cell>
          <cell r="BS707">
            <v>2490</v>
          </cell>
          <cell r="BT707">
            <v>2101</v>
          </cell>
        </row>
        <row r="708">
          <cell r="I708">
            <v>1867</v>
          </cell>
          <cell r="J708">
            <v>1945</v>
          </cell>
          <cell r="K708">
            <v>1995</v>
          </cell>
          <cell r="L708">
            <v>2061</v>
          </cell>
          <cell r="M708">
            <v>2205</v>
          </cell>
          <cell r="N708">
            <v>2289</v>
          </cell>
          <cell r="O708">
            <v>2342</v>
          </cell>
          <cell r="P708">
            <v>2391</v>
          </cell>
          <cell r="Q708">
            <v>2472</v>
          </cell>
          <cell r="R708">
            <v>2522</v>
          </cell>
          <cell r="S708">
            <v>2661</v>
          </cell>
          <cell r="T708">
            <v>2741</v>
          </cell>
          <cell r="U708">
            <v>2827</v>
          </cell>
          <cell r="V708">
            <v>2923</v>
          </cell>
          <cell r="W708">
            <v>3031</v>
          </cell>
          <cell r="X708">
            <v>3118</v>
          </cell>
          <cell r="Y708">
            <v>3250</v>
          </cell>
          <cell r="Z708">
            <v>3344</v>
          </cell>
          <cell r="AA708">
            <v>3405</v>
          </cell>
          <cell r="AB708">
            <v>3310</v>
          </cell>
          <cell r="AC708">
            <v>3381</v>
          </cell>
          <cell r="AD708">
            <v>3462</v>
          </cell>
          <cell r="AE708">
            <v>3515</v>
          </cell>
          <cell r="AF708">
            <v>3581</v>
          </cell>
          <cell r="AG708">
            <v>3661</v>
          </cell>
          <cell r="AH708">
            <v>3740</v>
          </cell>
          <cell r="AI708">
            <v>3805</v>
          </cell>
          <cell r="AJ708">
            <v>3910</v>
          </cell>
          <cell r="AK708">
            <v>3998</v>
          </cell>
          <cell r="AL708">
            <v>4089</v>
          </cell>
          <cell r="AM708">
            <v>4125</v>
          </cell>
          <cell r="AN708">
            <v>4175</v>
          </cell>
          <cell r="AO708">
            <v>4230</v>
          </cell>
          <cell r="AP708">
            <v>4292</v>
          </cell>
          <cell r="AQ708">
            <v>4377</v>
          </cell>
          <cell r="AR708">
            <v>4423</v>
          </cell>
          <cell r="AS708">
            <v>4441</v>
          </cell>
          <cell r="AT708">
            <v>4520</v>
          </cell>
          <cell r="AU708">
            <v>4566</v>
          </cell>
          <cell r="AV708">
            <v>4590</v>
          </cell>
          <cell r="AW708">
            <v>4661</v>
          </cell>
          <cell r="AX708">
            <v>4705</v>
          </cell>
          <cell r="AY708">
            <v>4741</v>
          </cell>
          <cell r="AZ708">
            <v>4765</v>
          </cell>
          <cell r="BA708">
            <v>4832</v>
          </cell>
          <cell r="BB708">
            <v>4862</v>
          </cell>
          <cell r="BC708">
            <v>4941</v>
          </cell>
          <cell r="BD708">
            <v>2261</v>
          </cell>
          <cell r="BE708">
            <v>2514</v>
          </cell>
          <cell r="BF708">
            <v>2838</v>
          </cell>
          <cell r="BG708">
            <v>3096</v>
          </cell>
          <cell r="BH708">
            <v>3366</v>
          </cell>
          <cell r="BI708">
            <v>3668</v>
          </cell>
          <cell r="BJ708">
            <v>3869</v>
          </cell>
          <cell r="BK708">
            <v>4055</v>
          </cell>
          <cell r="BL708">
            <v>4217</v>
          </cell>
          <cell r="BM708">
            <v>4408</v>
          </cell>
          <cell r="BN708">
            <v>4603</v>
          </cell>
          <cell r="BO708">
            <v>4826</v>
          </cell>
          <cell r="BP708">
            <v>4924</v>
          </cell>
          <cell r="BQ708">
            <v>5117</v>
          </cell>
          <cell r="BR708">
            <v>5439</v>
          </cell>
          <cell r="BS708">
            <v>5778</v>
          </cell>
          <cell r="BT708">
            <v>6297</v>
          </cell>
        </row>
        <row r="709">
          <cell r="I709">
            <v>137914</v>
          </cell>
          <cell r="J709">
            <v>135693</v>
          </cell>
          <cell r="K709">
            <v>133428</v>
          </cell>
          <cell r="L709">
            <v>131078</v>
          </cell>
          <cell r="M709">
            <v>137177</v>
          </cell>
          <cell r="N709">
            <v>135071</v>
          </cell>
          <cell r="O709">
            <v>133073</v>
          </cell>
          <cell r="P709">
            <v>131059</v>
          </cell>
          <cell r="Q709">
            <v>128869</v>
          </cell>
          <cell r="R709">
            <v>126154</v>
          </cell>
          <cell r="S709">
            <v>141641</v>
          </cell>
          <cell r="T709">
            <v>138667</v>
          </cell>
          <cell r="U709">
            <v>135619</v>
          </cell>
          <cell r="V709">
            <v>132913</v>
          </cell>
          <cell r="W709">
            <v>130449</v>
          </cell>
          <cell r="X709">
            <v>127968</v>
          </cell>
          <cell r="Y709">
            <v>125771</v>
          </cell>
          <cell r="Z709">
            <v>123668</v>
          </cell>
          <cell r="AA709">
            <v>121680</v>
          </cell>
          <cell r="AB709">
            <v>116185</v>
          </cell>
          <cell r="AC709">
            <v>114075</v>
          </cell>
          <cell r="AD709">
            <v>111897</v>
          </cell>
          <cell r="AE709">
            <v>109846</v>
          </cell>
          <cell r="AF709">
            <v>107653</v>
          </cell>
          <cell r="AG709">
            <v>105093</v>
          </cell>
          <cell r="AH709">
            <v>102760</v>
          </cell>
          <cell r="AI709">
            <v>100719</v>
          </cell>
          <cell r="AJ709">
            <v>98693</v>
          </cell>
          <cell r="AK709">
            <v>97025</v>
          </cell>
          <cell r="AL709">
            <v>95545</v>
          </cell>
          <cell r="AM709">
            <v>94263</v>
          </cell>
          <cell r="AN709">
            <v>92951</v>
          </cell>
          <cell r="AO709">
            <v>91480</v>
          </cell>
          <cell r="AP709">
            <v>90215</v>
          </cell>
          <cell r="AQ709">
            <v>88799</v>
          </cell>
          <cell r="AR709">
            <v>87345</v>
          </cell>
          <cell r="AS709">
            <v>84247</v>
          </cell>
          <cell r="AT709">
            <v>83267</v>
          </cell>
          <cell r="AU709">
            <v>81794</v>
          </cell>
          <cell r="AV709">
            <v>80310</v>
          </cell>
          <cell r="AW709">
            <v>78941</v>
          </cell>
          <cell r="AX709">
            <v>77763</v>
          </cell>
          <cell r="AY709">
            <v>76664</v>
          </cell>
          <cell r="AZ709">
            <v>75390</v>
          </cell>
          <cell r="BA709">
            <v>73854</v>
          </cell>
          <cell r="BB709">
            <v>72667</v>
          </cell>
          <cell r="BC709">
            <v>71505</v>
          </cell>
          <cell r="BD709">
            <v>68056</v>
          </cell>
          <cell r="BE709">
            <v>66936</v>
          </cell>
          <cell r="BF709">
            <v>65836</v>
          </cell>
          <cell r="BG709">
            <v>64300</v>
          </cell>
          <cell r="BH709">
            <v>63540</v>
          </cell>
          <cell r="BI709">
            <v>62464</v>
          </cell>
          <cell r="BJ709">
            <v>61497</v>
          </cell>
          <cell r="BK709">
            <v>60588</v>
          </cell>
          <cell r="BL709">
            <v>59650</v>
          </cell>
          <cell r="BM709">
            <v>58605</v>
          </cell>
          <cell r="BN709">
            <v>57661</v>
          </cell>
          <cell r="BO709">
            <v>56533</v>
          </cell>
          <cell r="BP709">
            <v>55404</v>
          </cell>
          <cell r="BQ709">
            <v>54233</v>
          </cell>
          <cell r="BR709">
            <v>53087</v>
          </cell>
          <cell r="BS709">
            <v>52005</v>
          </cell>
          <cell r="BT709">
            <v>50932</v>
          </cell>
        </row>
        <row r="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t="str">
            <v>OK</v>
          </cell>
          <cell r="BG710" t="str">
            <v>OK</v>
          </cell>
          <cell r="BH710" t="str">
            <v>OK</v>
          </cell>
          <cell r="BI710" t="str">
            <v>OK</v>
          </cell>
          <cell r="BJ710" t="str">
            <v>OK</v>
          </cell>
          <cell r="BK710" t="str">
            <v>OK</v>
          </cell>
          <cell r="BL710" t="str">
            <v>OK</v>
          </cell>
          <cell r="BM710" t="str">
            <v>OK</v>
          </cell>
          <cell r="BN710" t="str">
            <v>OK</v>
          </cell>
          <cell r="BO710" t="str">
            <v>OK</v>
          </cell>
          <cell r="BP710" t="str">
            <v>OK</v>
          </cell>
          <cell r="BQ710" t="str">
            <v>OK</v>
          </cell>
          <cell r="BR710" t="str">
            <v>OK</v>
          </cell>
          <cell r="BS710" t="str">
            <v>OK</v>
          </cell>
          <cell r="BT710" t="str">
            <v>OK</v>
          </cell>
        </row>
        <row r="713">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cell r="BD713">
            <v>7.3468907958152113E-5</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row>
        <row r="714">
          <cell r="I714">
            <v>0</v>
          </cell>
          <cell r="J714">
            <v>0</v>
          </cell>
          <cell r="K714">
            <v>0</v>
          </cell>
          <cell r="L714">
            <v>0</v>
          </cell>
          <cell r="M714">
            <v>0</v>
          </cell>
          <cell r="N714">
            <v>0</v>
          </cell>
          <cell r="O714">
            <v>0</v>
          </cell>
          <cell r="P714">
            <v>0</v>
          </cell>
          <cell r="Q714">
            <v>0</v>
          </cell>
          <cell r="R714">
            <v>0</v>
          </cell>
          <cell r="S714">
            <v>3.7227921293975612E-2</v>
          </cell>
          <cell r="T714">
            <v>3.0108100701681007E-2</v>
          </cell>
          <cell r="U714">
            <v>2.3507030725783262E-2</v>
          </cell>
          <cell r="V714">
            <v>1.6303898038566581E-2</v>
          </cell>
          <cell r="W714">
            <v>9.896587938581362E-3</v>
          </cell>
          <cell r="X714">
            <v>3.0241935483870967E-3</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1.4399905959797813E-3</v>
          </cell>
          <cell r="BE714">
            <v>1.1951715071112704E-3</v>
          </cell>
          <cell r="BF714">
            <v>9.7211252202442436E-4</v>
          </cell>
          <cell r="BG714">
            <v>7.153965785381026E-4</v>
          </cell>
          <cell r="BH714">
            <v>4.5640541391249608E-4</v>
          </cell>
          <cell r="BI714">
            <v>1.7610143442622951E-4</v>
          </cell>
          <cell r="BJ714">
            <v>6.5043823275932162E-5</v>
          </cell>
          <cell r="BK714">
            <v>0</v>
          </cell>
          <cell r="BL714">
            <v>0</v>
          </cell>
          <cell r="BM714">
            <v>0</v>
          </cell>
          <cell r="BN714">
            <v>0</v>
          </cell>
          <cell r="BO714">
            <v>0</v>
          </cell>
          <cell r="BP714">
            <v>0</v>
          </cell>
          <cell r="BQ714">
            <v>0</v>
          </cell>
          <cell r="BR714">
            <v>0</v>
          </cell>
          <cell r="BS714">
            <v>0</v>
          </cell>
          <cell r="BT714">
            <v>0</v>
          </cell>
        </row>
        <row r="715">
          <cell r="I715">
            <v>4.8327218411473818E-2</v>
          </cell>
          <cell r="J715">
            <v>4.1557044210091897E-2</v>
          </cell>
          <cell r="K715">
            <v>3.2744251581377219E-2</v>
          </cell>
          <cell r="L715">
            <v>2.3161781534658754E-2</v>
          </cell>
          <cell r="M715">
            <v>1.2246951019485773E-2</v>
          </cell>
          <cell r="N715">
            <v>1.8508784269014074E-4</v>
          </cell>
          <cell r="O715">
            <v>0</v>
          </cell>
          <cell r="P715">
            <v>0</v>
          </cell>
          <cell r="Q715">
            <v>0</v>
          </cell>
          <cell r="R715">
            <v>0</v>
          </cell>
          <cell r="S715">
            <v>1.950706363270522E-2</v>
          </cell>
          <cell r="T715">
            <v>2.3906192533191026E-2</v>
          </cell>
          <cell r="U715">
            <v>2.8439967851112306E-2</v>
          </cell>
          <cell r="V715">
            <v>3.345045255166914E-2</v>
          </cell>
          <cell r="W715">
            <v>3.7386258231186131E-2</v>
          </cell>
          <cell r="X715">
            <v>4.2518442110527632E-2</v>
          </cell>
          <cell r="Y715">
            <v>3.9937664485453724E-2</v>
          </cell>
          <cell r="Z715">
            <v>3.2110165928130152E-2</v>
          </cell>
          <cell r="AA715">
            <v>2.4958908612754765E-2</v>
          </cell>
          <cell r="AB715">
            <v>1.7738950811206265E-2</v>
          </cell>
          <cell r="AC715">
            <v>1.0782380013149243E-2</v>
          </cell>
          <cell r="AD715">
            <v>3.2976755408992199E-3</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1.2930527800634772E-3</v>
          </cell>
          <cell r="BE715">
            <v>1.389386877016852E-3</v>
          </cell>
          <cell r="BF715">
            <v>1.4885472993498997E-3</v>
          </cell>
          <cell r="BG715">
            <v>1.5707620528771385E-3</v>
          </cell>
          <cell r="BH715">
            <v>1.5895498898331759E-3</v>
          </cell>
          <cell r="BI715">
            <v>1.5368852459016393E-3</v>
          </cell>
          <cell r="BJ715">
            <v>1.4797469795274566E-3</v>
          </cell>
          <cell r="BK715">
            <v>1.270878721859114E-3</v>
          </cell>
          <cell r="BL715">
            <v>1.0226320201173512E-3</v>
          </cell>
          <cell r="BM715">
            <v>7.5078918181042573E-4</v>
          </cell>
          <cell r="BN715">
            <v>4.6825410589479893E-4</v>
          </cell>
          <cell r="BO715">
            <v>1.7688783542355792E-4</v>
          </cell>
          <cell r="BP715">
            <v>7.2196953288571221E-5</v>
          </cell>
          <cell r="BQ715">
            <v>0</v>
          </cell>
          <cell r="BR715">
            <v>0</v>
          </cell>
          <cell r="BS715">
            <v>0</v>
          </cell>
          <cell r="BT715">
            <v>0</v>
          </cell>
        </row>
        <row r="716">
          <cell r="I716">
            <v>4.6898792000812102E-2</v>
          </cell>
          <cell r="J716">
            <v>4.4526983705865449E-2</v>
          </cell>
          <cell r="K716">
            <v>4.6122253200227836E-2</v>
          </cell>
          <cell r="L716">
            <v>4.7963807809090771E-2</v>
          </cell>
          <cell r="M716">
            <v>5.0533252658973446E-2</v>
          </cell>
          <cell r="N716">
            <v>5.5422703615135745E-2</v>
          </cell>
          <cell r="O716">
            <v>4.9927483411360683E-2</v>
          </cell>
          <cell r="P716">
            <v>4.3140875483560839E-2</v>
          </cell>
          <cell r="Q716">
            <v>3.3708649869247063E-2</v>
          </cell>
          <cell r="R716">
            <v>2.3146313236203371E-2</v>
          </cell>
          <cell r="S716">
            <v>2.5571691812398951E-2</v>
          </cell>
          <cell r="T716">
            <v>1.8454282561820766E-2</v>
          </cell>
          <cell r="U716">
            <v>1.8876411122335367E-2</v>
          </cell>
          <cell r="V716">
            <v>1.8997389269672642E-2</v>
          </cell>
          <cell r="W716">
            <v>1.9195241052058658E-2</v>
          </cell>
          <cell r="X716">
            <v>1.8262378094523631E-2</v>
          </cell>
          <cell r="Y716">
            <v>2.0513472899157992E-2</v>
          </cell>
          <cell r="Z716">
            <v>2.4978167351295405E-2</v>
          </cell>
          <cell r="AA716">
            <v>2.9618671926364235E-2</v>
          </cell>
          <cell r="AB716">
            <v>3.5684468735206781E-2</v>
          </cell>
          <cell r="AC716">
            <v>3.9447731755424063E-2</v>
          </cell>
          <cell r="AD716">
            <v>4.4058375112826974E-2</v>
          </cell>
          <cell r="AE716">
            <v>4.1212242594177301E-2</v>
          </cell>
          <cell r="AF716">
            <v>3.3580113884424959E-2</v>
          </cell>
          <cell r="AG716">
            <v>2.5843776464655115E-2</v>
          </cell>
          <cell r="AH716">
            <v>1.7458154924094978E-2</v>
          </cell>
          <cell r="AI716">
            <v>1.0454829773925476E-2</v>
          </cell>
          <cell r="AJ716">
            <v>3.0295968305756233E-3</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1.248971435288586E-3</v>
          </cell>
          <cell r="BE716">
            <v>1.3595075893390702E-3</v>
          </cell>
          <cell r="BF716">
            <v>1.2607084270004254E-3</v>
          </cell>
          <cell r="BG716">
            <v>1.244167962674961E-3</v>
          </cell>
          <cell r="BH716">
            <v>1.2118350645262826E-3</v>
          </cell>
          <cell r="BI716">
            <v>1.4088114754098361E-3</v>
          </cell>
          <cell r="BJ716">
            <v>1.2683545538806772E-3</v>
          </cell>
          <cell r="BK716">
            <v>1.3368983957219251E-3</v>
          </cell>
          <cell r="BL716">
            <v>1.4752724224643755E-3</v>
          </cell>
          <cell r="BM716">
            <v>1.5015783636208515E-3</v>
          </cell>
          <cell r="BN716">
            <v>1.5435042749865594E-3</v>
          </cell>
          <cell r="BO716">
            <v>1.4327914669308192E-3</v>
          </cell>
          <cell r="BP716">
            <v>1.389791350804996E-3</v>
          </cell>
          <cell r="BQ716">
            <v>1.1432153854664135E-3</v>
          </cell>
          <cell r="BR716">
            <v>9.0417616365588563E-4</v>
          </cell>
          <cell r="BS716">
            <v>6.3455436977213734E-4</v>
          </cell>
          <cell r="BT716">
            <v>3.9268043666064559E-4</v>
          </cell>
        </row>
        <row r="717">
          <cell r="I717">
            <v>1.4327769479530721E-2</v>
          </cell>
          <cell r="J717">
            <v>2.029581481727134E-2</v>
          </cell>
          <cell r="K717">
            <v>2.3878046586923284E-2</v>
          </cell>
          <cell r="L717">
            <v>2.7815499168434062E-2</v>
          </cell>
          <cell r="M717">
            <v>3.2235724647717914E-2</v>
          </cell>
          <cell r="N717">
            <v>3.3360232766470967E-2</v>
          </cell>
          <cell r="O717">
            <v>3.3019470516182849E-2</v>
          </cell>
          <cell r="P717">
            <v>3.1398072623780131E-2</v>
          </cell>
          <cell r="Q717">
            <v>3.2048048793736274E-2</v>
          </cell>
          <cell r="R717">
            <v>3.2119473025032895E-2</v>
          </cell>
          <cell r="S717">
            <v>3.1057391574473493E-2</v>
          </cell>
          <cell r="T717">
            <v>3.3540784757728946E-2</v>
          </cell>
          <cell r="U717">
            <v>2.9774589106246176E-2</v>
          </cell>
          <cell r="V717">
            <v>2.7356240548328605E-2</v>
          </cell>
          <cell r="W717">
            <v>2.4032380470528712E-2</v>
          </cell>
          <cell r="X717">
            <v>2.0591085271317828E-2</v>
          </cell>
          <cell r="Y717">
            <v>1.727743279452338E-2</v>
          </cell>
          <cell r="Z717">
            <v>1.3326001875990555E-2</v>
          </cell>
          <cell r="AA717">
            <v>1.3527284681130835E-2</v>
          </cell>
          <cell r="AB717">
            <v>1.4494125747729913E-2</v>
          </cell>
          <cell r="AC717">
            <v>1.5007670392285778E-2</v>
          </cell>
          <cell r="AD717">
            <v>1.4584841416659965E-2</v>
          </cell>
          <cell r="AE717">
            <v>1.6650583544234657E-2</v>
          </cell>
          <cell r="AF717">
            <v>1.9720769509442376E-2</v>
          </cell>
          <cell r="AG717">
            <v>2.2237446832805229E-2</v>
          </cell>
          <cell r="AH717">
            <v>2.5846632931101596E-2</v>
          </cell>
          <cell r="AI717">
            <v>2.8246904754812896E-2</v>
          </cell>
          <cell r="AJ717">
            <v>3.1663846473407434E-2</v>
          </cell>
          <cell r="AK717">
            <v>2.8796701880958515E-2</v>
          </cell>
          <cell r="AL717">
            <v>2.2544350829452092E-2</v>
          </cell>
          <cell r="AM717">
            <v>1.7281435982304829E-2</v>
          </cell>
          <cell r="AN717">
            <v>1.1780400426030919E-2</v>
          </cell>
          <cell r="AO717">
            <v>6.9742020113686054E-3</v>
          </cell>
          <cell r="AP717">
            <v>1.9619797151249792E-3</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cell r="BD717">
            <v>1.0726460561890209E-3</v>
          </cell>
          <cell r="BE717">
            <v>9.710768495279073E-4</v>
          </cell>
          <cell r="BF717">
            <v>9.7211252202442436E-4</v>
          </cell>
          <cell r="BG717">
            <v>8.2426127527216169E-4</v>
          </cell>
          <cell r="BH717">
            <v>8.6559647466163047E-4</v>
          </cell>
          <cell r="BI717">
            <v>7.0440573770491806E-4</v>
          </cell>
          <cell r="BJ717">
            <v>7.9678683513016897E-4</v>
          </cell>
          <cell r="BK717">
            <v>8.9126559714795004E-4</v>
          </cell>
          <cell r="BL717">
            <v>7.8792958927074606E-4</v>
          </cell>
          <cell r="BM717">
            <v>7.6785257230611718E-4</v>
          </cell>
          <cell r="BN717">
            <v>6.9370978651081322E-4</v>
          </cell>
          <cell r="BO717">
            <v>8.3137282649072225E-4</v>
          </cell>
          <cell r="BP717">
            <v>6.4977257959714096E-4</v>
          </cell>
          <cell r="BQ717">
            <v>7.0068039754393079E-4</v>
          </cell>
          <cell r="BR717">
            <v>5.6511010228492854E-4</v>
          </cell>
          <cell r="BS717">
            <v>6.3455436977213734E-4</v>
          </cell>
          <cell r="BT717">
            <v>6.282886986570329E-4</v>
          </cell>
        </row>
        <row r="718">
          <cell r="I718">
            <v>1.772843946227359E-2</v>
          </cell>
          <cell r="J718">
            <v>1.5151850132283906E-2</v>
          </cell>
          <cell r="K718">
            <v>1.3857661060646941E-2</v>
          </cell>
          <cell r="L718">
            <v>1.2496376203481896E-2</v>
          </cell>
          <cell r="M718">
            <v>1.5476355365695416E-2</v>
          </cell>
          <cell r="N718">
            <v>1.5976782581012948E-2</v>
          </cell>
          <cell r="O718">
            <v>1.7839832272512079E-2</v>
          </cell>
          <cell r="P718">
            <v>2.2157959392334749E-2</v>
          </cell>
          <cell r="Q718">
            <v>2.4629662680706765E-2</v>
          </cell>
          <cell r="R718">
            <v>2.7339600805364871E-2</v>
          </cell>
          <cell r="S718">
            <v>3.1325675475321411E-2</v>
          </cell>
          <cell r="T718">
            <v>3.1096079095963711E-2</v>
          </cell>
          <cell r="U718">
            <v>2.9265810837714481E-2</v>
          </cell>
          <cell r="V718">
            <v>2.639320457743035E-2</v>
          </cell>
          <cell r="W718">
            <v>2.5688199986201504E-2</v>
          </cell>
          <cell r="X718">
            <v>2.5021880470117528E-2</v>
          </cell>
          <cell r="Y718">
            <v>2.616660438415851E-2</v>
          </cell>
          <cell r="Z718">
            <v>2.800239350519132E-2</v>
          </cell>
          <cell r="AA718">
            <v>2.6339579224194609E-2</v>
          </cell>
          <cell r="AB718">
            <v>2.4486809829151784E-2</v>
          </cell>
          <cell r="AC718">
            <v>2.17313171159325E-2</v>
          </cell>
          <cell r="AD718">
            <v>1.8758322385765479E-2</v>
          </cell>
          <cell r="AE718">
            <v>1.5813047357209183E-2</v>
          </cell>
          <cell r="AF718">
            <v>1.2456689548828179E-2</v>
          </cell>
          <cell r="AG718">
            <v>1.28552805610269E-2</v>
          </cell>
          <cell r="AH718">
            <v>1.343908135461269E-2</v>
          </cell>
          <cell r="AI718">
            <v>1.3800772446112452E-2</v>
          </cell>
          <cell r="AJ718">
            <v>1.3395073612110281E-2</v>
          </cell>
          <cell r="AK718">
            <v>1.4583870136562741E-2</v>
          </cell>
          <cell r="AL718">
            <v>1.6871631168559317E-2</v>
          </cell>
          <cell r="AM718">
            <v>1.9244030001166947E-2</v>
          </cell>
          <cell r="AN718">
            <v>2.2226764639433679E-2</v>
          </cell>
          <cell r="AO718">
            <v>2.435505028421513E-2</v>
          </cell>
          <cell r="AP718">
            <v>2.7423377487114115E-2</v>
          </cell>
          <cell r="AQ718">
            <v>2.5214247908197165E-2</v>
          </cell>
          <cell r="AR718">
            <v>2.029881504379186E-2</v>
          </cell>
          <cell r="AS718">
            <v>1.6000569753225634E-2</v>
          </cell>
          <cell r="AT718">
            <v>1.094070880420815E-2</v>
          </cell>
          <cell r="AU718">
            <v>6.5897254077316187E-3</v>
          </cell>
          <cell r="AV718">
            <v>1.7058896774996887E-3</v>
          </cell>
          <cell r="AW718">
            <v>0</v>
          </cell>
          <cell r="AX718">
            <v>0</v>
          </cell>
          <cell r="AY718">
            <v>0</v>
          </cell>
          <cell r="AZ718">
            <v>0</v>
          </cell>
          <cell r="BA718">
            <v>0</v>
          </cell>
          <cell r="BB718">
            <v>0</v>
          </cell>
          <cell r="BC718">
            <v>0</v>
          </cell>
          <cell r="BD718">
            <v>9.4040202186434704E-4</v>
          </cell>
          <cell r="BE718">
            <v>8.3662005497788937E-4</v>
          </cell>
          <cell r="BF718">
            <v>8.5059845677137131E-4</v>
          </cell>
          <cell r="BG718">
            <v>9.0202177293934678E-4</v>
          </cell>
          <cell r="BH718">
            <v>8.6559647466163047E-4</v>
          </cell>
          <cell r="BI718">
            <v>8.6449795081967212E-4</v>
          </cell>
          <cell r="BJ718">
            <v>8.9435257004406724E-4</v>
          </cell>
          <cell r="BK718">
            <v>8.2524592328513894E-4</v>
          </cell>
          <cell r="BL718">
            <v>8.3822296730930428E-4</v>
          </cell>
          <cell r="BM718">
            <v>7.6785257230611718E-4</v>
          </cell>
          <cell r="BN718">
            <v>7.9776625448743513E-4</v>
          </cell>
          <cell r="BO718">
            <v>6.0141864044009695E-4</v>
          </cell>
          <cell r="BP718">
            <v>6.3172334127499822E-4</v>
          </cell>
          <cell r="BQ718">
            <v>6.6380248188372391E-4</v>
          </cell>
          <cell r="BR718">
            <v>6.0278410910392379E-4</v>
          </cell>
          <cell r="BS718">
            <v>6.1532544947601197E-4</v>
          </cell>
          <cell r="BT718">
            <v>5.6938663315793609E-4</v>
          </cell>
        </row>
        <row r="719">
          <cell r="I719">
            <v>4.6311469466479113E-2</v>
          </cell>
          <cell r="J719">
            <v>4.4202722321711511E-2</v>
          </cell>
          <cell r="K719">
            <v>4.0756063195131455E-2</v>
          </cell>
          <cell r="L719">
            <v>3.7222112024901201E-2</v>
          </cell>
          <cell r="M719">
            <v>3.201702909379852E-2</v>
          </cell>
          <cell r="N719">
            <v>2.5075700927660267E-2</v>
          </cell>
          <cell r="O719">
            <v>1.6855410188392837E-2</v>
          </cell>
          <cell r="P719">
            <v>1.4550698540352056E-2</v>
          </cell>
          <cell r="Q719">
            <v>1.3812476235557038E-2</v>
          </cell>
          <cell r="R719">
            <v>1.3324983750019817E-2</v>
          </cell>
          <cell r="S719">
            <v>1.5736968815526577E-2</v>
          </cell>
          <cell r="T719">
            <v>1.7531207857673418E-2</v>
          </cell>
          <cell r="U719">
            <v>2.0697689851716942E-2</v>
          </cell>
          <cell r="V719">
            <v>2.4700367909835756E-2</v>
          </cell>
          <cell r="W719">
            <v>2.6861072143136398E-2</v>
          </cell>
          <cell r="X719">
            <v>2.8741560390097523E-2</v>
          </cell>
          <cell r="Y719">
            <v>2.8742714934285329E-2</v>
          </cell>
          <cell r="Z719">
            <v>2.8188375327489731E-2</v>
          </cell>
          <cell r="AA719">
            <v>2.6208086785009861E-2</v>
          </cell>
          <cell r="AB719">
            <v>2.4004819899298532E-2</v>
          </cell>
          <cell r="AC719">
            <v>2.3274161735700197E-2</v>
          </cell>
          <cell r="AD719">
            <v>2.2395595949846733E-2</v>
          </cell>
          <cell r="AE719">
            <v>2.3523842470367606E-2</v>
          </cell>
          <cell r="AF719">
            <v>2.4931957307274297E-2</v>
          </cell>
          <cell r="AG719">
            <v>2.3588631022047141E-2</v>
          </cell>
          <cell r="AH719">
            <v>2.2022187621642663E-2</v>
          </cell>
          <cell r="AI719">
            <v>1.9946584060604254E-2</v>
          </cell>
          <cell r="AJ719">
            <v>1.7427781098963452E-2</v>
          </cell>
          <cell r="AK719">
            <v>1.4728162844627673E-2</v>
          </cell>
          <cell r="AL719">
            <v>1.1596629860275263E-2</v>
          </cell>
          <cell r="AM719">
            <v>1.1913476125308976E-2</v>
          </cell>
          <cell r="AN719">
            <v>1.2436660175791547E-2</v>
          </cell>
          <cell r="AO719">
            <v>1.2778749453432445E-2</v>
          </cell>
          <cell r="AP719">
            <v>1.241478689796597E-2</v>
          </cell>
          <cell r="AQ719">
            <v>1.3344744873253078E-2</v>
          </cell>
          <cell r="AR719">
            <v>1.533001316618009E-2</v>
          </cell>
          <cell r="AS719">
            <v>1.7282514510902465E-2</v>
          </cell>
          <cell r="AT719">
            <v>1.9575582163402067E-2</v>
          </cell>
          <cell r="AU719">
            <v>2.1199598992591145E-2</v>
          </cell>
          <cell r="AV719">
            <v>2.3683227493462831E-2</v>
          </cell>
          <cell r="AW719">
            <v>2.1636412003901647E-2</v>
          </cell>
          <cell r="AX719">
            <v>1.7334722168640612E-2</v>
          </cell>
          <cell r="AY719">
            <v>1.3435249921736407E-2</v>
          </cell>
          <cell r="AZ719">
            <v>9.4309590131317154E-3</v>
          </cell>
          <cell r="BA719">
            <v>5.7410566793944812E-3</v>
          </cell>
          <cell r="BB719">
            <v>1.5412773335902129E-3</v>
          </cell>
          <cell r="BC719">
            <v>0</v>
          </cell>
          <cell r="BD719">
            <v>6.3183260844010812E-4</v>
          </cell>
          <cell r="BE719">
            <v>7.9180112346121669E-4</v>
          </cell>
          <cell r="BF719">
            <v>7.7465216598821311E-4</v>
          </cell>
          <cell r="BG719">
            <v>7.776049766718507E-4</v>
          </cell>
          <cell r="BH719">
            <v>8.8133459238275104E-4</v>
          </cell>
          <cell r="BI719">
            <v>9.9257172131147543E-4</v>
          </cell>
          <cell r="BJ719">
            <v>8.780916142250841E-4</v>
          </cell>
          <cell r="BK719">
            <v>8.0874100481943617E-4</v>
          </cell>
          <cell r="BL719">
            <v>8.3822296730930428E-4</v>
          </cell>
          <cell r="BM719">
            <v>9.3848647726303214E-4</v>
          </cell>
          <cell r="BN719">
            <v>8.4979448847574614E-4</v>
          </cell>
          <cell r="BO719">
            <v>8.8443917711778961E-4</v>
          </cell>
          <cell r="BP719">
            <v>8.8441267778499751E-4</v>
          </cell>
          <cell r="BQ719">
            <v>8.2975310235465494E-4</v>
          </cell>
          <cell r="BR719">
            <v>8.0999114660839755E-4</v>
          </cell>
          <cell r="BS719">
            <v>7.1147005095663883E-4</v>
          </cell>
          <cell r="BT719">
            <v>7.4609282965522653E-4</v>
          </cell>
        </row>
        <row r="720">
          <cell r="I720">
            <v>3.9038821294429864E-2</v>
          </cell>
          <cell r="J720">
            <v>3.6987906524286442E-2</v>
          </cell>
          <cell r="K720">
            <v>3.6214287855622508E-2</v>
          </cell>
          <cell r="L720">
            <v>3.6451578449472832E-2</v>
          </cell>
          <cell r="M720">
            <v>3.8198823417919914E-2</v>
          </cell>
          <cell r="N720">
            <v>4.1008062426427586E-2</v>
          </cell>
          <cell r="O720">
            <v>4.4051009596236652E-2</v>
          </cell>
          <cell r="P720">
            <v>4.2843299582630723E-2</v>
          </cell>
          <cell r="Q720">
            <v>3.9807866903599783E-2</v>
          </cell>
          <cell r="R720">
            <v>3.6392028790208794E-2</v>
          </cell>
          <cell r="S720">
            <v>3.1918724098248391E-2</v>
          </cell>
          <cell r="T720">
            <v>2.5564842392205789E-2</v>
          </cell>
          <cell r="U720">
            <v>1.7586031455769473E-2</v>
          </cell>
          <cell r="V720">
            <v>1.5333338349145681E-2</v>
          </cell>
          <cell r="W720">
            <v>1.4588076566320938E-2</v>
          </cell>
          <cell r="X720">
            <v>1.4198862215553889E-2</v>
          </cell>
          <cell r="Y720">
            <v>1.5504369051689181E-2</v>
          </cell>
          <cell r="Z720">
            <v>1.7328654138499853E-2</v>
          </cell>
          <cell r="AA720">
            <v>2.0463510848126233E-2</v>
          </cell>
          <cell r="AB720">
            <v>2.4650342126780564E-2</v>
          </cell>
          <cell r="AC720">
            <v>2.6333552487398642E-2</v>
          </cell>
          <cell r="AD720">
            <v>2.8141951973690089E-2</v>
          </cell>
          <cell r="AE720">
            <v>2.808477322797371E-2</v>
          </cell>
          <cell r="AF720">
            <v>2.7737266959583104E-2</v>
          </cell>
          <cell r="AG720">
            <v>2.5720076503668178E-2</v>
          </cell>
          <cell r="AH720">
            <v>2.2898014791747762E-2</v>
          </cell>
          <cell r="AI720">
            <v>2.2329451245544536E-2</v>
          </cell>
          <cell r="AJ720">
            <v>2.1754329081089846E-2</v>
          </cell>
          <cell r="AK720">
            <v>2.2891007472300953E-2</v>
          </cell>
          <cell r="AL720">
            <v>2.4355015961065467E-2</v>
          </cell>
          <cell r="AM720">
            <v>2.3232869736800228E-2</v>
          </cell>
          <cell r="AN720">
            <v>2.1688846811761035E-2</v>
          </cell>
          <cell r="AO720">
            <v>1.9556187144731087E-2</v>
          </cell>
          <cell r="AP720">
            <v>1.7059247353544311E-2</v>
          </cell>
          <cell r="AQ720">
            <v>1.4470883681122535E-2</v>
          </cell>
          <cell r="AR720">
            <v>1.1322914877783502E-2</v>
          </cell>
          <cell r="AS720">
            <v>1.1941078020582335E-2</v>
          </cell>
          <cell r="AT720">
            <v>1.256199935148378E-2</v>
          </cell>
          <cell r="AU720">
            <v>1.288603076020246E-2</v>
          </cell>
          <cell r="AV720">
            <v>1.2538911717096252E-2</v>
          </cell>
          <cell r="AW720">
            <v>1.3377079084379474E-2</v>
          </cell>
          <cell r="AX720">
            <v>1.5045715828864627E-2</v>
          </cell>
          <cell r="AY720">
            <v>1.6500573933006364E-2</v>
          </cell>
          <cell r="AZ720">
            <v>1.8424194190210904E-2</v>
          </cell>
          <cell r="BA720">
            <v>1.9944755869688847E-2</v>
          </cell>
          <cell r="BB720">
            <v>2.266503364663465E-2</v>
          </cell>
          <cell r="BC720">
            <v>2.0991539053213062E-2</v>
          </cell>
          <cell r="BD720">
            <v>1.7867638415422594E-2</v>
          </cell>
          <cell r="BE720">
            <v>1.4088084140074101E-2</v>
          </cell>
          <cell r="BF720">
            <v>9.9793426089069808E-3</v>
          </cell>
          <cell r="BG720">
            <v>6.3452566096423016E-3</v>
          </cell>
          <cell r="BH720">
            <v>2.1403840100723956E-3</v>
          </cell>
          <cell r="BI720">
            <v>5.1229508196721314E-4</v>
          </cell>
          <cell r="BJ720">
            <v>6.5043823275932162E-4</v>
          </cell>
          <cell r="BK720">
            <v>7.5922624942232784E-4</v>
          </cell>
          <cell r="BL720">
            <v>7.8792958927074606E-4</v>
          </cell>
          <cell r="BM720">
            <v>8.1904274379319172E-4</v>
          </cell>
          <cell r="BN720">
            <v>9.3650821178959786E-4</v>
          </cell>
          <cell r="BO720">
            <v>1.0436382289989918E-3</v>
          </cell>
          <cell r="BP720">
            <v>9.2051115442928311E-4</v>
          </cell>
          <cell r="BQ720">
            <v>7.9287518669444806E-4</v>
          </cell>
          <cell r="BR720">
            <v>7.9115414319889997E-4</v>
          </cell>
          <cell r="BS720">
            <v>8.6530141332564179E-4</v>
          </cell>
          <cell r="BT720">
            <v>8.2462891698735572E-4</v>
          </cell>
        </row>
        <row r="721">
          <cell r="I721">
            <v>5.8101425526052471E-2</v>
          </cell>
          <cell r="J721">
            <v>5.7652200187187252E-2</v>
          </cell>
          <cell r="K721">
            <v>5.6689750277303115E-2</v>
          </cell>
          <cell r="L721">
            <v>5.1435023421169075E-2</v>
          </cell>
          <cell r="M721">
            <v>4.379742959825627E-2</v>
          </cell>
          <cell r="N721">
            <v>4.1903887585047865E-2</v>
          </cell>
          <cell r="O721">
            <v>3.8174535781112622E-2</v>
          </cell>
          <cell r="P721">
            <v>3.5487833723742743E-2</v>
          </cell>
          <cell r="Q721">
            <v>3.3925924776323245E-2</v>
          </cell>
          <cell r="R721">
            <v>3.4124958384197095E-2</v>
          </cell>
          <cell r="S721">
            <v>3.3154242062679591E-2</v>
          </cell>
          <cell r="T721">
            <v>3.6410970165937098E-2</v>
          </cell>
          <cell r="U721">
            <v>3.9787935318797513E-2</v>
          </cell>
          <cell r="V721">
            <v>3.9108288880696396E-2</v>
          </cell>
          <cell r="W721">
            <v>3.6481690162438962E-2</v>
          </cell>
          <cell r="X721">
            <v>3.3281757939484874E-2</v>
          </cell>
          <cell r="Y721">
            <v>2.8726813017309238E-2</v>
          </cell>
          <cell r="Z721">
            <v>2.2422938836238963E-2</v>
          </cell>
          <cell r="AA721">
            <v>1.5228468113083498E-2</v>
          </cell>
          <cell r="AB721">
            <v>1.3590394629255067E-2</v>
          </cell>
          <cell r="AC721">
            <v>1.2982686828840675E-2</v>
          </cell>
          <cell r="AD721">
            <v>1.2627684388321403E-2</v>
          </cell>
          <cell r="AE721">
            <v>1.393769459060867E-2</v>
          </cell>
          <cell r="AF721">
            <v>1.5113373524193473E-2</v>
          </cell>
          <cell r="AG721">
            <v>1.683271007583759E-2</v>
          </cell>
          <cell r="AH721">
            <v>1.9462826002335541E-2</v>
          </cell>
          <cell r="AI721">
            <v>2.0800444801874523E-2</v>
          </cell>
          <cell r="AJ721">
            <v>2.2960088354797199E-2</v>
          </cell>
          <cell r="AK721">
            <v>2.3787683586704456E-2</v>
          </cell>
          <cell r="AL721">
            <v>2.4428279868124968E-2</v>
          </cell>
          <cell r="AM721">
            <v>2.3773909169027083E-2</v>
          </cell>
          <cell r="AN721">
            <v>2.1441404611031618E-2</v>
          </cell>
          <cell r="AO721">
            <v>2.1228683865325754E-2</v>
          </cell>
          <cell r="AP721">
            <v>2.0905614365681981E-2</v>
          </cell>
          <cell r="AQ721">
            <v>2.2162411738870933E-2</v>
          </cell>
          <cell r="AR721">
            <v>2.3538840231266817E-2</v>
          </cell>
          <cell r="AS721">
            <v>2.2600211283487839E-2</v>
          </cell>
          <cell r="AT721">
            <v>2.130495874716274E-2</v>
          </cell>
          <cell r="AU721">
            <v>1.9426852825390615E-2</v>
          </cell>
          <cell r="AV721">
            <v>1.7183414269704895E-2</v>
          </cell>
          <cell r="AW721">
            <v>1.4669183314120673E-2</v>
          </cell>
          <cell r="AX721">
            <v>1.1509329629772514E-2</v>
          </cell>
          <cell r="AY721">
            <v>1.2091724929562767E-2</v>
          </cell>
          <cell r="AZ721">
            <v>1.2495025865499403E-2</v>
          </cell>
          <cell r="BA721">
            <v>1.2849676388550384E-2</v>
          </cell>
          <cell r="BB721">
            <v>1.2509116930656282E-2</v>
          </cell>
          <cell r="BC721">
            <v>1.3271799174882875E-2</v>
          </cell>
          <cell r="BD721">
            <v>1.5413776889620312E-2</v>
          </cell>
          <cell r="BE721">
            <v>1.6926616469463369E-2</v>
          </cell>
          <cell r="BF721">
            <v>1.9077708244729326E-2</v>
          </cell>
          <cell r="BG721">
            <v>2.0653188180404354E-2</v>
          </cell>
          <cell r="BH721">
            <v>2.330815234497954E-2</v>
          </cell>
          <cell r="BI721">
            <v>2.1820568647540985E-2</v>
          </cell>
          <cell r="BJ721">
            <v>1.7675658975234564E-2</v>
          </cell>
          <cell r="BK721">
            <v>1.3798111837327523E-2</v>
          </cell>
          <cell r="BL721">
            <v>9.9077954735959772E-3</v>
          </cell>
          <cell r="BM721">
            <v>6.2281375309273957E-3</v>
          </cell>
          <cell r="BN721">
            <v>2.0464438702068989E-3</v>
          </cell>
          <cell r="BO721">
            <v>4.9528593918596222E-4</v>
          </cell>
          <cell r="BP721">
            <v>6.1367410295285537E-4</v>
          </cell>
          <cell r="BQ721">
            <v>7.3755831320413768E-4</v>
          </cell>
          <cell r="BR721">
            <v>7.3464313297040703E-4</v>
          </cell>
          <cell r="BS721">
            <v>7.306989712527642E-4</v>
          </cell>
          <cell r="BT721">
            <v>8.44262938820388E-4</v>
          </cell>
        </row>
        <row r="722">
          <cell r="I722">
            <v>8.8881476862392506E-2</v>
          </cell>
          <cell r="J722">
            <v>7.8279645965525113E-2</v>
          </cell>
          <cell r="K722">
            <v>7.0742272986179813E-2</v>
          </cell>
          <cell r="L722">
            <v>6.5945467584186512E-2</v>
          </cell>
          <cell r="M722">
            <v>6.2627116790715642E-2</v>
          </cell>
          <cell r="N722">
            <v>5.8465547748961656E-2</v>
          </cell>
          <cell r="O722">
            <v>6.0342819354790231E-2</v>
          </cell>
          <cell r="P722">
            <v>5.9400727916434581E-2</v>
          </cell>
          <cell r="Q722">
            <v>5.7849444009032427E-2</v>
          </cell>
          <cell r="R722">
            <v>5.1976156126638869E-2</v>
          </cell>
          <cell r="S722">
            <v>4.1230999498732712E-2</v>
          </cell>
          <cell r="T722">
            <v>3.8466253686890176E-2</v>
          </cell>
          <cell r="U722">
            <v>3.4751767820143192E-2</v>
          </cell>
          <cell r="V722">
            <v>3.2043517187934967E-2</v>
          </cell>
          <cell r="W722">
            <v>3.05790002223091E-2</v>
          </cell>
          <cell r="X722">
            <v>3.0749874968742187E-2</v>
          </cell>
          <cell r="Y722">
            <v>3.2702292261332103E-2</v>
          </cell>
          <cell r="Z722">
            <v>3.5538700391370442E-2</v>
          </cell>
          <cell r="AA722">
            <v>3.8494411571334645E-2</v>
          </cell>
          <cell r="AB722">
            <v>3.7965313938976633E-2</v>
          </cell>
          <cell r="AC722">
            <v>3.5573087880780188E-2</v>
          </cell>
          <cell r="AD722">
            <v>3.2628220595726426E-2</v>
          </cell>
          <cell r="AE722">
            <v>2.8102980536387306E-2</v>
          </cell>
          <cell r="AF722">
            <v>2.1736505252988769E-2</v>
          </cell>
          <cell r="AG722">
            <v>1.4549018488386477E-2</v>
          </cell>
          <cell r="AH722">
            <v>1.252432853250292E-2</v>
          </cell>
          <cell r="AI722">
            <v>1.1666120592936785E-2</v>
          </cell>
          <cell r="AJ722">
            <v>1.1115276666024946E-2</v>
          </cell>
          <cell r="AK722">
            <v>1.1667096109250194E-2</v>
          </cell>
          <cell r="AL722">
            <v>1.2266471296247842E-2</v>
          </cell>
          <cell r="AM722">
            <v>1.4311023413216214E-2</v>
          </cell>
          <cell r="AN722">
            <v>1.7719013243536919E-2</v>
          </cell>
          <cell r="AO722">
            <v>1.9337560122431131E-2</v>
          </cell>
          <cell r="AP722">
            <v>2.1881061907665023E-2</v>
          </cell>
          <cell r="AQ722">
            <v>2.2793049471277829E-2</v>
          </cell>
          <cell r="AR722">
            <v>2.3722021867307801E-2</v>
          </cell>
          <cell r="AS722">
            <v>2.3288663097795766E-2</v>
          </cell>
          <cell r="AT722">
            <v>2.130495874716274E-2</v>
          </cell>
          <cell r="AU722">
            <v>2.1248502335134607E-2</v>
          </cell>
          <cell r="AV722">
            <v>2.0831776864649484E-2</v>
          </cell>
          <cell r="AW722">
            <v>2.2003774971181007E-2</v>
          </cell>
          <cell r="AX722">
            <v>2.3455885189614598E-2</v>
          </cell>
          <cell r="AY722">
            <v>2.2070332881143691E-2</v>
          </cell>
          <cell r="AZ722">
            <v>2.0639342087810056E-2</v>
          </cell>
          <cell r="BA722">
            <v>1.884799740027622E-2</v>
          </cell>
          <cell r="BB722">
            <v>1.6417355883688606E-2</v>
          </cell>
          <cell r="BC722">
            <v>1.4362631983777359E-2</v>
          </cell>
          <cell r="BD722">
            <v>1.2181144939461619E-2</v>
          </cell>
          <cell r="BE722">
            <v>1.2728576550735031E-2</v>
          </cell>
          <cell r="BF722">
            <v>1.3153897563642991E-2</v>
          </cell>
          <cell r="BG722">
            <v>1.3670295489891135E-2</v>
          </cell>
          <cell r="BH722">
            <v>1.3172804532577903E-2</v>
          </cell>
          <cell r="BI722">
            <v>1.363985655737705E-2</v>
          </cell>
          <cell r="BJ722">
            <v>1.5187732734930159E-2</v>
          </cell>
          <cell r="BK722">
            <v>1.6802006998085428E-2</v>
          </cell>
          <cell r="BL722">
            <v>1.8725901089689856E-2</v>
          </cell>
          <cell r="BM722">
            <v>2.0066547222933197E-2</v>
          </cell>
          <cell r="BN722">
            <v>2.2597596295589741E-2</v>
          </cell>
          <cell r="BO722">
            <v>2.0766631878725701E-2</v>
          </cell>
          <cell r="BP722">
            <v>1.693018554616995E-2</v>
          </cell>
          <cell r="BQ722">
            <v>1.242785757748972E-2</v>
          </cell>
          <cell r="BR722">
            <v>8.7403695820068936E-3</v>
          </cell>
          <cell r="BS722">
            <v>5.3071820017306032E-3</v>
          </cell>
          <cell r="BT722">
            <v>1.4529176156443885E-3</v>
          </cell>
        </row>
        <row r="723">
          <cell r="I723">
            <v>9.2202386994793856E-2</v>
          </cell>
          <cell r="J723">
            <v>9.9629310281296748E-2</v>
          </cell>
          <cell r="K723">
            <v>0.10051863177144228</v>
          </cell>
          <cell r="L723">
            <v>0.10324387006210042</v>
          </cell>
          <cell r="M723">
            <v>0.10344299700387091</v>
          </cell>
          <cell r="N723">
            <v>9.8614802585306985E-2</v>
          </cell>
          <cell r="O723">
            <v>8.7673682865795466E-2</v>
          </cell>
          <cell r="P723">
            <v>7.7911474984548937E-2</v>
          </cell>
          <cell r="Q723">
            <v>7.094801697848202E-2</v>
          </cell>
          <cell r="R723">
            <v>6.7084674286982574E-2</v>
          </cell>
          <cell r="S723">
            <v>5.7596317450455729E-2</v>
          </cell>
          <cell r="T723">
            <v>5.244218162937108E-2</v>
          </cell>
          <cell r="U723">
            <v>5.3185763056798827E-2</v>
          </cell>
          <cell r="V723">
            <v>5.1198904546583102E-2</v>
          </cell>
          <cell r="W723">
            <v>4.8976994840895675E-2</v>
          </cell>
          <cell r="X723">
            <v>4.3753125781445364E-2</v>
          </cell>
          <cell r="Y723">
            <v>3.8037385406810793E-2</v>
          </cell>
          <cell r="Z723">
            <v>3.6023870362583692E-2</v>
          </cell>
          <cell r="AA723">
            <v>3.2856673241288624E-2</v>
          </cell>
          <cell r="AB723">
            <v>3.0081335800662735E-2</v>
          </cell>
          <cell r="AC723">
            <v>2.841113302651764E-2</v>
          </cell>
          <cell r="AD723">
            <v>2.8150888763773828E-2</v>
          </cell>
          <cell r="AE723">
            <v>2.9359284816925513E-2</v>
          </cell>
          <cell r="AF723">
            <v>3.118352484371081E-2</v>
          </cell>
          <cell r="AG723">
            <v>3.2866128096067294E-2</v>
          </cell>
          <cell r="AH723">
            <v>3.0906967691708837E-2</v>
          </cell>
          <cell r="AI723">
            <v>2.8048332489401206E-2</v>
          </cell>
          <cell r="AJ723">
            <v>2.5604652812256188E-2</v>
          </cell>
          <cell r="AK723">
            <v>2.1829425405823243E-2</v>
          </cell>
          <cell r="AL723">
            <v>1.7227484431419748E-2</v>
          </cell>
          <cell r="AM723">
            <v>1.2115039835354275E-2</v>
          </cell>
          <cell r="AN723">
            <v>1.0715323127239083E-2</v>
          </cell>
          <cell r="AO723">
            <v>1.0308264101442938E-2</v>
          </cell>
          <cell r="AP723">
            <v>9.9872526741672674E-3</v>
          </cell>
          <cell r="AQ723">
            <v>1.0551920629736821E-2</v>
          </cell>
          <cell r="AR723">
            <v>1.1093937832732268E-2</v>
          </cell>
          <cell r="AS723">
            <v>1.3163673483922276E-2</v>
          </cell>
          <cell r="AT723">
            <v>1.6345010628460253E-2</v>
          </cell>
          <cell r="AU723">
            <v>1.778859085018461E-2</v>
          </cell>
          <cell r="AV723">
            <v>2.0196737641638651E-2</v>
          </cell>
          <cell r="AW723">
            <v>2.133238747925666E-2</v>
          </cell>
          <cell r="AX723">
            <v>2.2362820364440671E-2</v>
          </cell>
          <cell r="AY723">
            <v>2.1835542105812376E-2</v>
          </cell>
          <cell r="AZ723">
            <v>1.9989388513065393E-2</v>
          </cell>
          <cell r="BA723">
            <v>1.9673951309340049E-2</v>
          </cell>
          <cell r="BB723">
            <v>1.89356929555369E-2</v>
          </cell>
          <cell r="BC723">
            <v>1.957905041605482E-2</v>
          </cell>
          <cell r="BD723">
            <v>2.1511696250146938E-2</v>
          </cell>
          <cell r="BE723">
            <v>2.0646587785347198E-2</v>
          </cell>
          <cell r="BF723">
            <v>1.9366304149705329E-2</v>
          </cell>
          <cell r="BG723">
            <v>1.8071539657853811E-2</v>
          </cell>
          <cell r="BH723">
            <v>1.6131570664148567E-2</v>
          </cell>
          <cell r="BI723">
            <v>1.4472336065573771E-2</v>
          </cell>
          <cell r="BJ723">
            <v>1.161032245475389E-2</v>
          </cell>
          <cell r="BK723">
            <v>1.2114610153825841E-2</v>
          </cell>
          <cell r="BL723">
            <v>1.2338642078792959E-2</v>
          </cell>
          <cell r="BM723">
            <v>1.2592782185820323E-2</v>
          </cell>
          <cell r="BN723">
            <v>1.2191949497927542E-2</v>
          </cell>
          <cell r="BO723">
            <v>1.2541347531530257E-2</v>
          </cell>
          <cell r="BP723">
            <v>1.3230091690130676E-2</v>
          </cell>
          <cell r="BQ723">
            <v>1.3644828794276547E-2</v>
          </cell>
          <cell r="BR723">
            <v>1.4391470604856179E-2</v>
          </cell>
          <cell r="BS723">
            <v>1.4863955388904913E-2</v>
          </cell>
          <cell r="BT723">
            <v>1.619806801225163E-2</v>
          </cell>
        </row>
        <row r="724">
          <cell r="I724">
            <v>7.2915005003117886E-2</v>
          </cell>
          <cell r="J724">
            <v>7.1757570397883455E-2</v>
          </cell>
          <cell r="K724">
            <v>7.4549569805438143E-2</v>
          </cell>
          <cell r="L724">
            <v>7.6099726880178215E-2</v>
          </cell>
          <cell r="M724">
            <v>7.7126632015571128E-2</v>
          </cell>
          <cell r="N724">
            <v>8.3430195971007842E-2</v>
          </cell>
          <cell r="O724">
            <v>9.1663973909057436E-2</v>
          </cell>
          <cell r="P724">
            <v>9.8688376990515719E-2</v>
          </cell>
          <cell r="Q724">
            <v>0.10003181525425044</v>
          </cell>
          <cell r="R724">
            <v>0.10343706897918417</v>
          </cell>
          <cell r="S724">
            <v>9.711877210694643E-2</v>
          </cell>
          <cell r="T724">
            <v>9.2848334499195911E-2</v>
          </cell>
          <cell r="U724">
            <v>8.3137318517316899E-2</v>
          </cell>
          <cell r="V724">
            <v>7.3860344736782713E-2</v>
          </cell>
          <cell r="W724">
            <v>6.7290665317480389E-2</v>
          </cell>
          <cell r="X724">
            <v>6.2554701175293825E-2</v>
          </cell>
          <cell r="Y724">
            <v>5.7366165491249968E-2</v>
          </cell>
          <cell r="Z724">
            <v>5.2390270724843938E-2</v>
          </cell>
          <cell r="AA724">
            <v>5.2284681130834974E-2</v>
          </cell>
          <cell r="AB724">
            <v>4.9541679218487754E-2</v>
          </cell>
          <cell r="AC724">
            <v>4.7696690773613853E-2</v>
          </cell>
          <cell r="AD724">
            <v>4.2279953886163166E-2</v>
          </cell>
          <cell r="AE724">
            <v>3.6760555687052783E-2</v>
          </cell>
          <cell r="AF724">
            <v>3.4676228251883365E-2</v>
          </cell>
          <cell r="AG724">
            <v>3.1990712987544363E-2</v>
          </cell>
          <cell r="AH724">
            <v>2.9700272479564034E-2</v>
          </cell>
          <cell r="AI724">
            <v>2.7680973798389578E-2</v>
          </cell>
          <cell r="AJ724">
            <v>2.6749617500734603E-2</v>
          </cell>
          <cell r="AK724">
            <v>2.7683586704457613E-2</v>
          </cell>
          <cell r="AL724">
            <v>2.8614788842953581E-2</v>
          </cell>
          <cell r="AM724">
            <v>2.9619256760340749E-2</v>
          </cell>
          <cell r="AN724">
            <v>2.8315994448688018E-2</v>
          </cell>
          <cell r="AO724">
            <v>2.5852645386969828E-2</v>
          </cell>
          <cell r="AP724">
            <v>2.3521587319181955E-2</v>
          </cell>
          <cell r="AQ724">
            <v>2.0146623272784603E-2</v>
          </cell>
          <cell r="AR724">
            <v>1.6016944301333793E-2</v>
          </cell>
          <cell r="AS724">
            <v>1.1466283665887212E-2</v>
          </cell>
          <cell r="AT724">
            <v>1.0268173466078999E-2</v>
          </cell>
          <cell r="AU724">
            <v>9.9396043719588226E-3</v>
          </cell>
          <cell r="AV724">
            <v>9.724816336695306E-3</v>
          </cell>
          <cell r="AW724">
            <v>1.0108815444445852E-2</v>
          </cell>
          <cell r="AX724">
            <v>1.0802052389954091E-2</v>
          </cell>
          <cell r="AY724">
            <v>1.2600438276113951E-2</v>
          </cell>
          <cell r="AZ724">
            <v>1.5638678869876643E-2</v>
          </cell>
          <cell r="BA724">
            <v>1.7114848214043923E-2</v>
          </cell>
          <cell r="BB724">
            <v>1.9582478979454223E-2</v>
          </cell>
          <cell r="BC724">
            <v>2.0627928116914902E-2</v>
          </cell>
          <cell r="BD724">
            <v>2.2422710708828023E-2</v>
          </cell>
          <cell r="BE724">
            <v>2.2110672881558505E-2</v>
          </cell>
          <cell r="BF724">
            <v>2.0186524090163437E-2</v>
          </cell>
          <cell r="BG724">
            <v>1.9937791601866251E-2</v>
          </cell>
          <cell r="BH724">
            <v>1.9011646207113628E-2</v>
          </cell>
          <cell r="BI724">
            <v>1.9547259221311477E-2</v>
          </cell>
          <cell r="BJ724">
            <v>2.0830284404117275E-2</v>
          </cell>
          <cell r="BK724">
            <v>2.0069980854294581E-2</v>
          </cell>
          <cell r="BL724">
            <v>1.9077954735959766E-2</v>
          </cell>
          <cell r="BM724">
            <v>1.7882433239484685E-2</v>
          </cell>
          <cell r="BN724">
            <v>1.5885954111097621E-2</v>
          </cell>
          <cell r="BO724">
            <v>1.4221781968054056E-2</v>
          </cell>
          <cell r="BP724">
            <v>1.1569561764493539E-2</v>
          </cell>
          <cell r="BQ724">
            <v>1.1985322589567238E-2</v>
          </cell>
          <cell r="BR724">
            <v>1.2168704202535461E-2</v>
          </cell>
          <cell r="BS724">
            <v>1.2537256033073743E-2</v>
          </cell>
          <cell r="BT724">
            <v>1.2114191470980916E-2</v>
          </cell>
        </row>
        <row r="725">
          <cell r="I725">
            <v>7.493800484359818E-2</v>
          </cell>
          <cell r="J725">
            <v>7.8633385657329413E-2</v>
          </cell>
          <cell r="K725">
            <v>7.7772281680007188E-2</v>
          </cell>
          <cell r="L725">
            <v>7.8945360777552293E-2</v>
          </cell>
          <cell r="M725">
            <v>7.8489834301668643E-2</v>
          </cell>
          <cell r="N725">
            <v>7.5960050640033763E-2</v>
          </cell>
          <cell r="O725">
            <v>7.55900896500417E-2</v>
          </cell>
          <cell r="P725">
            <v>7.3730152068915533E-2</v>
          </cell>
          <cell r="Q725">
            <v>7.6573885108133066E-2</v>
          </cell>
          <cell r="R725">
            <v>7.7968197599759023E-2</v>
          </cell>
          <cell r="S725">
            <v>7.2613155795285267E-2</v>
          </cell>
          <cell r="T725">
            <v>7.890125264121961E-2</v>
          </cell>
          <cell r="U725">
            <v>8.6433316865630924E-2</v>
          </cell>
          <cell r="V725">
            <v>9.2940494910204424E-2</v>
          </cell>
          <cell r="W725">
            <v>9.4052081656432779E-2</v>
          </cell>
          <cell r="X725">
            <v>9.7039884971242815E-2</v>
          </cell>
          <cell r="Y725">
            <v>9.8544179500838824E-2</v>
          </cell>
          <cell r="Z725">
            <v>9.4122974415370181E-2</v>
          </cell>
          <cell r="AA725">
            <v>8.4130506245890857E-2</v>
          </cell>
          <cell r="AB725">
            <v>7.3572320006885572E-2</v>
          </cell>
          <cell r="AC725">
            <v>6.6806925268463727E-2</v>
          </cell>
          <cell r="AD725">
            <v>6.2146438242312127E-2</v>
          </cell>
          <cell r="AE725">
            <v>5.6806802250423317E-2</v>
          </cell>
          <cell r="AF725">
            <v>5.1963252301375717E-2</v>
          </cell>
          <cell r="AG725">
            <v>5.1697068310924611E-2</v>
          </cell>
          <cell r="AH725">
            <v>4.9678863370961467E-2</v>
          </cell>
          <cell r="AI725">
            <v>4.8064416842899554E-2</v>
          </cell>
          <cell r="AJ725">
            <v>4.2606871814617045E-2</v>
          </cell>
          <cell r="AK725">
            <v>3.7011079618654984E-2</v>
          </cell>
          <cell r="AL725">
            <v>3.4884086032759436E-2</v>
          </cell>
          <cell r="AM725">
            <v>3.1878892036111731E-2</v>
          </cell>
          <cell r="AN725">
            <v>2.9682305730976535E-2</v>
          </cell>
          <cell r="AO725">
            <v>2.7547004809794492E-2</v>
          </cell>
          <cell r="AP725">
            <v>2.618189879731752E-2</v>
          </cell>
          <cell r="AQ725">
            <v>2.6644444194191375E-2</v>
          </cell>
          <cell r="AR725">
            <v>2.7362756883622417E-2</v>
          </cell>
          <cell r="AS725">
            <v>2.7621161584388761E-2</v>
          </cell>
          <cell r="AT725">
            <v>2.6192849508208535E-2</v>
          </cell>
          <cell r="AU725">
            <v>2.3815927818666406E-2</v>
          </cell>
          <cell r="AV725">
            <v>2.1740754576017929E-2</v>
          </cell>
          <cell r="AW725">
            <v>1.871017595419364E-2</v>
          </cell>
          <cell r="AX725">
            <v>1.4955698725615009E-2</v>
          </cell>
          <cell r="AY725">
            <v>1.0787331733277679E-2</v>
          </cell>
          <cell r="AZ725">
            <v>9.828889773179467E-3</v>
          </cell>
          <cell r="BA725">
            <v>9.545860752295068E-3</v>
          </cell>
          <cell r="BB725">
            <v>9.3439938348906654E-3</v>
          </cell>
          <cell r="BC725">
            <v>9.4678693797636531E-3</v>
          </cell>
          <cell r="BD725">
            <v>1.0535441401199013E-2</v>
          </cell>
          <cell r="BE725">
            <v>1.204135293414605E-2</v>
          </cell>
          <cell r="BF725">
            <v>1.5310772221884683E-2</v>
          </cell>
          <cell r="BG725">
            <v>1.6842923794712285E-2</v>
          </cell>
          <cell r="BH725">
            <v>1.9483789738747245E-2</v>
          </cell>
          <cell r="BI725">
            <v>2.1148181352459015E-2</v>
          </cell>
          <cell r="BJ725">
            <v>2.2244987560368797E-2</v>
          </cell>
          <cell r="BK725">
            <v>2.1836007130124777E-2</v>
          </cell>
          <cell r="BL725">
            <v>1.9882648784576698E-2</v>
          </cell>
          <cell r="BM725">
            <v>1.9332821431618463E-2</v>
          </cell>
          <cell r="BN725">
            <v>1.8782192469780266E-2</v>
          </cell>
          <cell r="BO725">
            <v>1.9263085277625457E-2</v>
          </cell>
          <cell r="BP725">
            <v>2.0792722547108511E-2</v>
          </cell>
          <cell r="BQ725">
            <v>2.0209097781793372E-2</v>
          </cell>
          <cell r="BR725">
            <v>1.9176069470868574E-2</v>
          </cell>
          <cell r="BS725">
            <v>1.7921353715988846E-2</v>
          </cell>
          <cell r="BT725">
            <v>1.5982093772088275E-2</v>
          </cell>
        </row>
        <row r="726">
          <cell r="I726">
            <v>4.4462491117653033E-2</v>
          </cell>
          <cell r="J726">
            <v>4.6944204933194789E-2</v>
          </cell>
          <cell r="K726">
            <v>5.2065533471235423E-2</v>
          </cell>
          <cell r="L726">
            <v>5.7072887898808343E-2</v>
          </cell>
          <cell r="M726">
            <v>6.5360811214708006E-2</v>
          </cell>
          <cell r="N726">
            <v>7.3887066801904183E-2</v>
          </cell>
          <cell r="O726">
            <v>7.8370518437248723E-2</v>
          </cell>
          <cell r="P726">
            <v>8.2489565768089176E-2</v>
          </cell>
          <cell r="Q726">
            <v>8.1904880149609297E-2</v>
          </cell>
          <cell r="R726">
            <v>8.3318800830730691E-2</v>
          </cell>
          <cell r="S726">
            <v>7.5761961578921358E-2</v>
          </cell>
          <cell r="T726">
            <v>7.3290689205074019E-2</v>
          </cell>
          <cell r="U726">
            <v>7.2777413194316437E-2</v>
          </cell>
          <cell r="V726">
            <v>7.0865904764770934E-2</v>
          </cell>
          <cell r="W726">
            <v>7.3293011061794269E-2</v>
          </cell>
          <cell r="X726">
            <v>7.3995061265316325E-2</v>
          </cell>
          <cell r="Y726">
            <v>7.5080901002615871E-2</v>
          </cell>
          <cell r="Z726">
            <v>8.0813144871753409E-2</v>
          </cell>
          <cell r="AA726">
            <v>8.8346482577251806E-2</v>
          </cell>
          <cell r="AB726">
            <v>9.3747041356457381E-2</v>
          </cell>
          <cell r="AC726">
            <v>9.4692088538242389E-2</v>
          </cell>
          <cell r="AD726">
            <v>9.7169718580480263E-2</v>
          </cell>
          <cell r="AE726">
            <v>9.8537953134388137E-2</v>
          </cell>
          <cell r="AF726">
            <v>9.4182233658142364E-2</v>
          </cell>
          <cell r="AG726">
            <v>8.4820111710580154E-2</v>
          </cell>
          <cell r="AH726">
            <v>7.55449591280654E-2</v>
          </cell>
          <cell r="AI726">
            <v>6.855707463338595E-2</v>
          </cell>
          <cell r="AJ726">
            <v>6.4239611725249002E-2</v>
          </cell>
          <cell r="AK726">
            <v>5.845916001030662E-2</v>
          </cell>
          <cell r="AL726">
            <v>5.2927939714270761E-2</v>
          </cell>
          <cell r="AM726">
            <v>5.2427781844414031E-2</v>
          </cell>
          <cell r="AN726">
            <v>5.0123183182537036E-2</v>
          </cell>
          <cell r="AO726">
            <v>4.8229121119370354E-2</v>
          </cell>
          <cell r="AP726">
            <v>4.2520645125533447E-2</v>
          </cell>
          <cell r="AQ726">
            <v>3.6959875674275611E-2</v>
          </cell>
          <cell r="AR726">
            <v>3.4747266586524703E-2</v>
          </cell>
          <cell r="AS726">
            <v>3.1538215010623524E-2</v>
          </cell>
          <cell r="AT726">
            <v>2.9231268089399163E-2</v>
          </cell>
          <cell r="AU726">
            <v>2.6823483385089372E-2</v>
          </cell>
          <cell r="AV726">
            <v>2.5650603909849332E-2</v>
          </cell>
          <cell r="AW726">
            <v>2.6184112185049593E-2</v>
          </cell>
          <cell r="AX726">
            <v>2.6490747527744558E-2</v>
          </cell>
          <cell r="AY726">
            <v>2.6805280183658561E-2</v>
          </cell>
          <cell r="AZ726">
            <v>2.529513198036875E-2</v>
          </cell>
          <cell r="BA726">
            <v>2.315378990982208E-2</v>
          </cell>
          <cell r="BB726">
            <v>2.1054949289223444E-2</v>
          </cell>
          <cell r="BC726">
            <v>1.8082651562827776E-2</v>
          </cell>
          <cell r="BD726">
            <v>1.5413776889620312E-2</v>
          </cell>
          <cell r="BE726">
            <v>1.1264491454523724E-2</v>
          </cell>
          <cell r="BF726">
            <v>1.0298317030196244E-2</v>
          </cell>
          <cell r="BG726">
            <v>0.01</v>
          </cell>
          <cell r="BH726">
            <v>9.5058231035568142E-3</v>
          </cell>
          <cell r="BI726">
            <v>9.5575051229508205E-3</v>
          </cell>
          <cell r="BJ726">
            <v>1.0000487828674569E-2</v>
          </cell>
          <cell r="BK726">
            <v>1.1586452762923352E-2</v>
          </cell>
          <cell r="BL726">
            <v>1.4920368818105616E-2</v>
          </cell>
          <cell r="BM726">
            <v>1.6414981656855218E-2</v>
          </cell>
          <cell r="BN726">
            <v>1.9059676384384591E-2</v>
          </cell>
          <cell r="BO726">
            <v>2.0625121610386855E-2</v>
          </cell>
          <cell r="BP726">
            <v>2.1983972276369938E-2</v>
          </cell>
          <cell r="BQ726">
            <v>2.1462946914240406E-2</v>
          </cell>
          <cell r="BR726">
            <v>1.9816527586791494E-2</v>
          </cell>
          <cell r="BS726">
            <v>1.9575040861455631E-2</v>
          </cell>
          <cell r="BT726">
            <v>1.9123537265373438E-2</v>
          </cell>
        </row>
        <row r="727">
          <cell r="I727">
            <v>3.9698652783618775E-2</v>
          </cell>
          <cell r="J727">
            <v>4.1719174902168865E-2</v>
          </cell>
          <cell r="K727">
            <v>4.4495907905387176E-2</v>
          </cell>
          <cell r="L727">
            <v>4.5064770594607791E-2</v>
          </cell>
          <cell r="M727">
            <v>4.5729240324544201E-2</v>
          </cell>
          <cell r="N727">
            <v>4.5072591451903073E-2</v>
          </cell>
          <cell r="O727">
            <v>4.5726781540958723E-2</v>
          </cell>
          <cell r="P727">
            <v>4.8321748220267205E-2</v>
          </cell>
          <cell r="Q727">
            <v>5.3697941320255453E-2</v>
          </cell>
          <cell r="R727">
            <v>5.9221269242354581E-2</v>
          </cell>
          <cell r="S727">
            <v>6.2065362430369739E-2</v>
          </cell>
          <cell r="T727">
            <v>6.9886851233530695E-2</v>
          </cell>
          <cell r="U727">
            <v>7.3735980946622523E-2</v>
          </cell>
          <cell r="V727">
            <v>7.7516871938787021E-2</v>
          </cell>
          <cell r="W727">
            <v>7.6719637559506018E-2</v>
          </cell>
          <cell r="X727">
            <v>7.7980432608152045E-2</v>
          </cell>
          <cell r="Y727">
            <v>7.7537747175422E-2</v>
          </cell>
          <cell r="Z727">
            <v>7.4885985056764887E-2</v>
          </cell>
          <cell r="AA727">
            <v>7.4128862590401051E-2</v>
          </cell>
          <cell r="AB727">
            <v>7.1833713474200631E-2</v>
          </cell>
          <cell r="AC727">
            <v>7.4100372561911029E-2</v>
          </cell>
          <cell r="AD727">
            <v>7.4845616951303429E-2</v>
          </cell>
          <cell r="AE727">
            <v>7.5514811645394461E-2</v>
          </cell>
          <cell r="AF727">
            <v>8.1298245288101589E-2</v>
          </cell>
          <cell r="AG727">
            <v>8.8483533632116321E-2</v>
          </cell>
          <cell r="AH727">
            <v>9.5153756325418448E-2</v>
          </cell>
          <cell r="AI727">
            <v>9.6069262006175604E-2</v>
          </cell>
          <cell r="AJ727">
            <v>9.8183255144741771E-2</v>
          </cell>
          <cell r="AK727">
            <v>9.9819634114918829E-2</v>
          </cell>
          <cell r="AL727">
            <v>9.5745460254330422E-2</v>
          </cell>
          <cell r="AM727">
            <v>8.5897966328251807E-2</v>
          </cell>
          <cell r="AN727">
            <v>7.625523125087412E-2</v>
          </cell>
          <cell r="AO727">
            <v>6.9086139046786177E-2</v>
          </cell>
          <cell r="AP727">
            <v>6.4434960926675167E-2</v>
          </cell>
          <cell r="AQ727">
            <v>5.853669523305443E-2</v>
          </cell>
          <cell r="AR727">
            <v>5.2733413475299099E-2</v>
          </cell>
          <cell r="AS727">
            <v>5.1847543532707395E-2</v>
          </cell>
          <cell r="AT727">
            <v>4.8722783335535085E-2</v>
          </cell>
          <cell r="AU727">
            <v>4.7020563855539529E-2</v>
          </cell>
          <cell r="AV727">
            <v>4.1464325737766157E-2</v>
          </cell>
          <cell r="AW727">
            <v>3.5874893908108586E-2</v>
          </cell>
          <cell r="AX727">
            <v>3.3614958270642849E-2</v>
          </cell>
          <cell r="AY727">
            <v>3.0979338411770845E-2</v>
          </cell>
          <cell r="AZ727">
            <v>2.8677543440774639E-2</v>
          </cell>
          <cell r="BA727">
            <v>2.6186800985728599E-2</v>
          </cell>
          <cell r="BB727">
            <v>2.4976949647019967E-2</v>
          </cell>
          <cell r="BC727">
            <v>2.5452765540871267E-2</v>
          </cell>
          <cell r="BD727">
            <v>2.6713294933584108E-2</v>
          </cell>
          <cell r="BE727">
            <v>2.6756902115453566E-2</v>
          </cell>
          <cell r="BF727">
            <v>2.5214168540008505E-2</v>
          </cell>
          <cell r="BG727">
            <v>2.3219284603421462E-2</v>
          </cell>
          <cell r="BH727">
            <v>2.1120553981743784E-2</v>
          </cell>
          <cell r="BI727">
            <v>1.8250512295081966E-2</v>
          </cell>
          <cell r="BJ727">
            <v>1.4862513618550498E-2</v>
          </cell>
          <cell r="BK727">
            <v>1.081072159503532E-2</v>
          </cell>
          <cell r="BL727">
            <v>1.0058675607711651E-2</v>
          </cell>
          <cell r="BM727">
            <v>9.6920058015527687E-3</v>
          </cell>
          <cell r="BN727">
            <v>9.1396264372799636E-3</v>
          </cell>
          <cell r="BO727">
            <v>9.0566571736861654E-3</v>
          </cell>
          <cell r="BP727">
            <v>9.2773084975814029E-3</v>
          </cell>
          <cell r="BQ727">
            <v>1.0657717625799789E-2</v>
          </cell>
          <cell r="BR727">
            <v>1.3864034509390246E-2</v>
          </cell>
          <cell r="BS727">
            <v>1.5190847033939045E-2</v>
          </cell>
          <cell r="BT727">
            <v>1.7690253671562083E-2</v>
          </cell>
        </row>
        <row r="728">
          <cell r="I728">
            <v>3.4804298330843857E-2</v>
          </cell>
          <cell r="J728">
            <v>3.2853573876323761E-2</v>
          </cell>
          <cell r="K728">
            <v>3.2392001678808048E-2</v>
          </cell>
          <cell r="L728">
            <v>3.2843040021971651E-2</v>
          </cell>
          <cell r="M728">
            <v>3.4451839594101051E-2</v>
          </cell>
          <cell r="N728">
            <v>3.6943533400952092E-2</v>
          </cell>
          <cell r="O728">
            <v>4.0496569552050381E-2</v>
          </cell>
          <cell r="P728">
            <v>4.2705956859124518E-2</v>
          </cell>
          <cell r="Q728">
            <v>4.5596691213557951E-2</v>
          </cell>
          <cell r="R728">
            <v>4.6038968245160676E-2</v>
          </cell>
          <cell r="S728">
            <v>4.3363150500208274E-2</v>
          </cell>
          <cell r="T728">
            <v>4.2829223968211615E-2</v>
          </cell>
          <cell r="U728">
            <v>4.3843414270861754E-2</v>
          </cell>
          <cell r="V728">
            <v>4.6188108010503111E-2</v>
          </cell>
          <cell r="W728">
            <v>5.1177088364034985E-2</v>
          </cell>
          <cell r="X728">
            <v>5.6185921480370091E-2</v>
          </cell>
          <cell r="Y728">
            <v>6.3106757519618986E-2</v>
          </cell>
          <cell r="Z728">
            <v>7.1117831613675325E-2</v>
          </cell>
          <cell r="AA728">
            <v>7.5246548323471399E-2</v>
          </cell>
          <cell r="AB728">
            <v>7.8865602272238239E-2</v>
          </cell>
          <cell r="AC728">
            <v>7.8360727591496829E-2</v>
          </cell>
          <cell r="AD728">
            <v>8.0189817421378595E-2</v>
          </cell>
          <cell r="AE728">
            <v>7.9857254702037403E-2</v>
          </cell>
          <cell r="AF728">
            <v>7.7303930220244677E-2</v>
          </cell>
          <cell r="AG728">
            <v>7.6846221917730009E-2</v>
          </cell>
          <cell r="AH728">
            <v>7.4999999999999997E-2</v>
          </cell>
          <cell r="AI728">
            <v>7.7373683217664982E-2</v>
          </cell>
          <cell r="AJ728">
            <v>7.7958923125246979E-2</v>
          </cell>
          <cell r="AK728">
            <v>7.8144808039165167E-2</v>
          </cell>
          <cell r="AL728">
            <v>8.323826469202994E-2</v>
          </cell>
          <cell r="AM728">
            <v>8.9992892227066829E-2</v>
          </cell>
          <cell r="AN728">
            <v>9.6255016083743053E-2</v>
          </cell>
          <cell r="AO728">
            <v>9.6480104940970701E-2</v>
          </cell>
          <cell r="AP728">
            <v>9.8232001330155735E-2</v>
          </cell>
          <cell r="AQ728">
            <v>9.9899773646099616E-2</v>
          </cell>
          <cell r="AR728">
            <v>9.576964909267846E-2</v>
          </cell>
          <cell r="AS728">
            <v>8.5985257635286722E-2</v>
          </cell>
          <cell r="AT728">
            <v>7.555213950304443E-2</v>
          </cell>
          <cell r="AU728">
            <v>6.8440227889576252E-2</v>
          </cell>
          <cell r="AV728">
            <v>6.4051799277798527E-2</v>
          </cell>
          <cell r="AW728">
            <v>5.785333350223585E-2</v>
          </cell>
          <cell r="AX728">
            <v>5.2029885678278875E-2</v>
          </cell>
          <cell r="AY728">
            <v>5.1614838777000939E-2</v>
          </cell>
          <cell r="AZ728">
            <v>4.8958747844541718E-2</v>
          </cell>
          <cell r="BA728">
            <v>4.6835648712324318E-2</v>
          </cell>
          <cell r="BB728">
            <v>4.1022747602075221E-2</v>
          </cell>
          <cell r="BC728">
            <v>3.5242290748898682E-2</v>
          </cell>
          <cell r="BD728">
            <v>3.4265898671682143E-2</v>
          </cell>
          <cell r="BE728">
            <v>3.1746743157643122E-2</v>
          </cell>
          <cell r="BF728">
            <v>2.9330457500455678E-2</v>
          </cell>
          <cell r="BG728">
            <v>2.7122861586314152E-2</v>
          </cell>
          <cell r="BH728">
            <v>2.5558703179099779E-2</v>
          </cell>
          <cell r="BI728">
            <v>2.5934938524590164E-2</v>
          </cell>
          <cell r="BJ728">
            <v>2.6359009382571508E-2</v>
          </cell>
          <cell r="BK728">
            <v>2.6490394137452963E-2</v>
          </cell>
          <cell r="BL728">
            <v>2.4945515507124896E-2</v>
          </cell>
          <cell r="BM728">
            <v>2.3069703950174901E-2</v>
          </cell>
          <cell r="BN728">
            <v>2.103674927594041E-2</v>
          </cell>
          <cell r="BO728">
            <v>1.798949286257584E-2</v>
          </cell>
          <cell r="BP728">
            <v>1.4782326185834957E-2</v>
          </cell>
          <cell r="BQ728">
            <v>1.0676156583629894E-2</v>
          </cell>
          <cell r="BR728">
            <v>9.7575677661197648E-3</v>
          </cell>
          <cell r="BS728">
            <v>9.3452552639169302E-3</v>
          </cell>
          <cell r="BT728">
            <v>8.8942118903636222E-3</v>
          </cell>
        </row>
        <row r="729">
          <cell r="I729">
            <v>4.6572501703960441E-2</v>
          </cell>
          <cell r="J729">
            <v>4.5153397743435547E-2</v>
          </cell>
          <cell r="K729">
            <v>4.3424168840123512E-2</v>
          </cell>
          <cell r="L729">
            <v>4.0975602313126538E-2</v>
          </cell>
          <cell r="M729">
            <v>4.1158503247628979E-2</v>
          </cell>
          <cell r="N729">
            <v>3.9075745348742516E-2</v>
          </cell>
          <cell r="O729">
            <v>3.6092971526906284E-2</v>
          </cell>
          <cell r="P729">
            <v>3.4343311027857683E-2</v>
          </cell>
          <cell r="Q729">
            <v>3.3856086413334471E-2</v>
          </cell>
          <cell r="R729">
            <v>3.4576787101479142E-2</v>
          </cell>
          <cell r="S729">
            <v>3.3217782986564623E-2</v>
          </cell>
          <cell r="T729">
            <v>3.5783567827961951E-2</v>
          </cell>
          <cell r="U729">
            <v>3.9035828313141965E-2</v>
          </cell>
          <cell r="V729">
            <v>4.1350357000443899E-2</v>
          </cell>
          <cell r="W729">
            <v>4.3917546320784366E-2</v>
          </cell>
          <cell r="X729">
            <v>4.4096961740435106E-2</v>
          </cell>
          <cell r="Y729">
            <v>4.4581024242472428E-2</v>
          </cell>
          <cell r="Z729">
            <v>4.3996830222854742E-2</v>
          </cell>
          <cell r="AA729">
            <v>4.4995069033530573E-2</v>
          </cell>
          <cell r="AB729">
            <v>4.7278047940784093E-2</v>
          </cell>
          <cell r="AC729">
            <v>5.2167433705895244E-2</v>
          </cell>
          <cell r="AD729">
            <v>5.6909479253241822E-2</v>
          </cell>
          <cell r="AE729">
            <v>6.4453871784134156E-2</v>
          </cell>
          <cell r="AF729">
            <v>7.3133122161017347E-2</v>
          </cell>
          <cell r="AG729">
            <v>7.8045160001141839E-2</v>
          </cell>
          <cell r="AH729">
            <v>8.2425068119891004E-2</v>
          </cell>
          <cell r="AI729">
            <v>8.2189060653898471E-2</v>
          </cell>
          <cell r="AJ729">
            <v>8.4190368111213568E-2</v>
          </cell>
          <cell r="AK729">
            <v>8.3926822983767066E-2</v>
          </cell>
          <cell r="AL729">
            <v>8.1103145114867339E-2</v>
          </cell>
          <cell r="AM729">
            <v>7.9882880875847356E-2</v>
          </cell>
          <cell r="AN729">
            <v>7.7169691557917613E-2</v>
          </cell>
          <cell r="AO729">
            <v>7.9044599912549196E-2</v>
          </cell>
          <cell r="AP729">
            <v>7.9199689630327558E-2</v>
          </cell>
          <cell r="AQ729">
            <v>7.879593238662598E-2</v>
          </cell>
          <cell r="AR729">
            <v>8.3462132921174659E-2</v>
          </cell>
          <cell r="AS729">
            <v>8.9724263178510802E-2</v>
          </cell>
          <cell r="AT729">
            <v>9.57161900873095E-2</v>
          </cell>
          <cell r="AU729">
            <v>9.5703841357556788E-2</v>
          </cell>
          <cell r="AV729">
            <v>9.7235711617482262E-2</v>
          </cell>
          <cell r="AW729">
            <v>9.8567284427610494E-2</v>
          </cell>
          <cell r="AX729">
            <v>9.4415081722670158E-2</v>
          </cell>
          <cell r="AY729">
            <v>8.479860169049358E-2</v>
          </cell>
          <cell r="AZ729">
            <v>7.531502851837113E-2</v>
          </cell>
          <cell r="BA729">
            <v>6.768759985918163E-2</v>
          </cell>
          <cell r="BB729">
            <v>6.3329984724840707E-2</v>
          </cell>
          <cell r="BC729">
            <v>5.6989021746730997E-2</v>
          </cell>
          <cell r="BD729">
            <v>5.3279652051251909E-2</v>
          </cell>
          <cell r="BE729">
            <v>5.2064658778534723E-2</v>
          </cell>
          <cell r="BF729">
            <v>4.9638495655872167E-2</v>
          </cell>
          <cell r="BG729">
            <v>4.807153965785381E-2</v>
          </cell>
          <cell r="BH729">
            <v>4.2036512433113002E-2</v>
          </cell>
          <cell r="BI729">
            <v>3.6501024590163932E-2</v>
          </cell>
          <cell r="BJ729">
            <v>3.400165861749354E-2</v>
          </cell>
          <cell r="BK729">
            <v>3.1573909024889414E-2</v>
          </cell>
          <cell r="BL729">
            <v>2.925398155909472E-2</v>
          </cell>
          <cell r="BM729">
            <v>2.6806586468731335E-2</v>
          </cell>
          <cell r="BN729">
            <v>2.5164322505679747E-2</v>
          </cell>
          <cell r="BO729">
            <v>2.5790246404754746E-2</v>
          </cell>
          <cell r="BP729">
            <v>2.5954804707241354E-2</v>
          </cell>
          <cell r="BQ729">
            <v>2.5925174709125441E-2</v>
          </cell>
          <cell r="BR729">
            <v>2.4544615442575395E-2</v>
          </cell>
          <cell r="BS729">
            <v>2.2267089702913183E-2</v>
          </cell>
          <cell r="BT729">
            <v>2.0046336291525958E-2</v>
          </cell>
        </row>
        <row r="730">
          <cell r="I730">
            <v>4.528184230752498E-2</v>
          </cell>
          <cell r="J730">
            <v>4.7098966048359163E-2</v>
          </cell>
          <cell r="K730">
            <v>4.7059088047486285E-2</v>
          </cell>
          <cell r="L730">
            <v>4.7864630220174245E-2</v>
          </cell>
          <cell r="M730">
            <v>4.7646471347237512E-2</v>
          </cell>
          <cell r="N730">
            <v>4.6879048796558846E-2</v>
          </cell>
          <cell r="O730">
            <v>4.7688111036799354E-2</v>
          </cell>
          <cell r="P730">
            <v>4.6055593282414792E-2</v>
          </cell>
          <cell r="Q730">
            <v>4.480518976635188E-2</v>
          </cell>
          <cell r="R730">
            <v>4.2487753063715779E-2</v>
          </cell>
          <cell r="S730">
            <v>3.9444793527297885E-2</v>
          </cell>
          <cell r="T730">
            <v>3.7586448109499737E-2</v>
          </cell>
          <cell r="U730">
            <v>3.5135194921065635E-2</v>
          </cell>
          <cell r="V730">
            <v>3.3600926922121986E-2</v>
          </cell>
          <cell r="W730">
            <v>3.33003702596417E-2</v>
          </cell>
          <cell r="X730">
            <v>3.396161540385096E-2</v>
          </cell>
          <cell r="Y730">
            <v>3.4538963672070669E-2</v>
          </cell>
          <cell r="Z730">
            <v>3.6783969984151114E-2</v>
          </cell>
          <cell r="AA730">
            <v>3.9973701512163048E-2</v>
          </cell>
          <cell r="AB730">
            <v>4.2199939751258769E-2</v>
          </cell>
          <cell r="AC730">
            <v>4.4821389436774051E-2</v>
          </cell>
          <cell r="AD730">
            <v>4.5175473873294188E-2</v>
          </cell>
          <cell r="AE730">
            <v>4.5718551426542617E-2</v>
          </cell>
          <cell r="AF730">
            <v>4.5525902668759811E-2</v>
          </cell>
          <cell r="AG730">
            <v>4.6796646779519092E-2</v>
          </cell>
          <cell r="AH730">
            <v>4.9571817827948617E-2</v>
          </cell>
          <cell r="AI730">
            <v>5.4984660292496948E-2</v>
          </cell>
          <cell r="AJ730">
            <v>5.9923196173994102E-2</v>
          </cell>
          <cell r="AK730">
            <v>6.7961865498582838E-2</v>
          </cell>
          <cell r="AL730">
            <v>7.6707310691297298E-2</v>
          </cell>
          <cell r="AM730">
            <v>8.1071045903482811E-2</v>
          </cell>
          <cell r="AN730">
            <v>8.50986003378124E-2</v>
          </cell>
          <cell r="AO730">
            <v>8.44884127678181E-2</v>
          </cell>
          <cell r="AP730">
            <v>8.6005653161891044E-2</v>
          </cell>
          <cell r="AQ730">
            <v>8.546267412921317E-2</v>
          </cell>
          <cell r="AR730">
            <v>8.2569122445474846E-2</v>
          </cell>
          <cell r="AS730">
            <v>8.1249183947202874E-2</v>
          </cell>
          <cell r="AT730">
            <v>7.8350366892046067E-2</v>
          </cell>
          <cell r="AU730">
            <v>8.0030320072376954E-2</v>
          </cell>
          <cell r="AV730">
            <v>7.9790810608890553E-2</v>
          </cell>
          <cell r="AW730">
            <v>7.9033708719170009E-2</v>
          </cell>
          <cell r="AX730">
            <v>8.3278680092074633E-2</v>
          </cell>
          <cell r="AY730">
            <v>8.9650944380674114E-2</v>
          </cell>
          <cell r="AZ730">
            <v>9.5171773444753943E-2</v>
          </cell>
          <cell r="BA730">
            <v>9.5201343190619334E-2</v>
          </cell>
          <cell r="BB730">
            <v>9.7017903587598223E-2</v>
          </cell>
          <cell r="BC730">
            <v>9.8692399132927766E-2</v>
          </cell>
          <cell r="BD730">
            <v>9.7258140355001757E-2</v>
          </cell>
          <cell r="BE730">
            <v>8.7381976813672768E-2</v>
          </cell>
          <cell r="BF730">
            <v>7.7693055471170794E-2</v>
          </cell>
          <cell r="BG730">
            <v>7.0326594090202171E-2</v>
          </cell>
          <cell r="BH730">
            <v>6.5203021718602455E-2</v>
          </cell>
          <cell r="BI730">
            <v>5.8913934426229511E-2</v>
          </cell>
          <cell r="BJ730">
            <v>5.3547327511911151E-2</v>
          </cell>
          <cell r="BK730">
            <v>5.2584670231729053E-2</v>
          </cell>
          <cell r="BL730">
            <v>4.994132439228835E-2</v>
          </cell>
          <cell r="BM730">
            <v>4.7760429997440491E-2</v>
          </cell>
          <cell r="BN730">
            <v>4.1830700126602033E-2</v>
          </cell>
          <cell r="BO730">
            <v>3.6438894097252934E-2</v>
          </cell>
          <cell r="BP730">
            <v>3.4095011190527762E-2</v>
          </cell>
          <cell r="BQ730">
            <v>3.1807202256928437E-2</v>
          </cell>
          <cell r="BR730">
            <v>2.9762465387006234E-2</v>
          </cell>
          <cell r="BS730">
            <v>2.7324295740794154E-2</v>
          </cell>
          <cell r="BT730">
            <v>2.5642032513940156E-2</v>
          </cell>
        </row>
        <row r="731">
          <cell r="I731">
            <v>3.710283219977667E-2</v>
          </cell>
          <cell r="J731">
            <v>3.8314430368552539E-2</v>
          </cell>
          <cell r="K731">
            <v>4.08385046616902E-2</v>
          </cell>
          <cell r="L731">
            <v>4.383649430110316E-2</v>
          </cell>
          <cell r="M731">
            <v>4.4344168483054738E-2</v>
          </cell>
          <cell r="N731">
            <v>4.6412627432979692E-2</v>
          </cell>
          <cell r="O731">
            <v>4.6358014022378692E-2</v>
          </cell>
          <cell r="P731">
            <v>4.8390419582020311E-2</v>
          </cell>
          <cell r="Q731">
            <v>4.8599740822075133E-2</v>
          </cell>
          <cell r="R731">
            <v>4.9542622508996943E-2</v>
          </cell>
          <cell r="S731">
            <v>4.5078755445104174E-2</v>
          </cell>
          <cell r="T731">
            <v>4.4733065545515517E-2</v>
          </cell>
          <cell r="U731">
            <v>4.539924346883549E-2</v>
          </cell>
          <cell r="V731">
            <v>4.418679888348017E-2</v>
          </cell>
          <cell r="W731">
            <v>4.282899830585133E-2</v>
          </cell>
          <cell r="X731">
            <v>4.1025881470367592E-2</v>
          </cell>
          <cell r="Y731">
            <v>4.0931534296459439E-2</v>
          </cell>
          <cell r="Z731">
            <v>3.8854028527994307E-2</v>
          </cell>
          <cell r="AA731">
            <v>3.609467455621302E-2</v>
          </cell>
          <cell r="AB731">
            <v>3.4410638206308901E-2</v>
          </cell>
          <cell r="AC731">
            <v>3.4091606399298709E-2</v>
          </cell>
          <cell r="AD731">
            <v>3.4773050215823484E-2</v>
          </cell>
          <cell r="AE731">
            <v>3.5440525827066985E-2</v>
          </cell>
          <cell r="AF731">
            <v>3.7565139847472902E-2</v>
          </cell>
          <cell r="AG731">
            <v>4.120160239026386E-2</v>
          </cell>
          <cell r="AH731">
            <v>4.3684312962242115E-2</v>
          </cell>
          <cell r="AI731">
            <v>4.6406338426711942E-2</v>
          </cell>
          <cell r="AJ731">
            <v>4.7136068414173247E-2</v>
          </cell>
          <cell r="AK731">
            <v>4.7338314867302243E-2</v>
          </cell>
          <cell r="AL731">
            <v>4.6899366790517559E-2</v>
          </cell>
          <cell r="AM731">
            <v>4.8025206072371977E-2</v>
          </cell>
          <cell r="AN731">
            <v>5.0887026497832194E-2</v>
          </cell>
          <cell r="AO731">
            <v>5.615435067774377E-2</v>
          </cell>
          <cell r="AP731">
            <v>6.1176079365959098E-2</v>
          </cell>
          <cell r="AQ731">
            <v>6.916744557934211E-2</v>
          </cell>
          <cell r="AR731">
            <v>7.780639990840918E-2</v>
          </cell>
          <cell r="AS731">
            <v>8.2483649269410181E-2</v>
          </cell>
          <cell r="AT731">
            <v>8.68411255359266E-2</v>
          </cell>
          <cell r="AU731">
            <v>8.6412206274298853E-2</v>
          </cell>
          <cell r="AV731">
            <v>8.8183289752210181E-2</v>
          </cell>
          <cell r="AW731">
            <v>8.77364107371328E-2</v>
          </cell>
          <cell r="AX731">
            <v>8.4294587400177465E-2</v>
          </cell>
          <cell r="AY731">
            <v>8.196806845455494E-2</v>
          </cell>
          <cell r="AZ731">
            <v>7.8790290489454837E-2</v>
          </cell>
          <cell r="BA731">
            <v>8.0591437159801771E-2</v>
          </cell>
          <cell r="BB731">
            <v>8.0008807299049092E-2</v>
          </cell>
          <cell r="BC731">
            <v>7.9071393608838539E-2</v>
          </cell>
          <cell r="BD731">
            <v>8.6296579287645475E-2</v>
          </cell>
          <cell r="BE731">
            <v>9.2954463965579062E-2</v>
          </cell>
          <cell r="BF731">
            <v>9.8259311015250012E-2</v>
          </cell>
          <cell r="BG731">
            <v>9.9253499222395028E-2</v>
          </cell>
          <cell r="BH731">
            <v>0.10007869058860561</v>
          </cell>
          <cell r="BI731">
            <v>0.10161052766393443</v>
          </cell>
          <cell r="BJ731">
            <v>9.6655121388035184E-2</v>
          </cell>
          <cell r="BK731">
            <v>8.7030435069650761E-2</v>
          </cell>
          <cell r="BL731">
            <v>7.7904442581726741E-2</v>
          </cell>
          <cell r="BM731">
            <v>6.9823393908369599E-2</v>
          </cell>
          <cell r="BN731">
            <v>6.5711659527236774E-2</v>
          </cell>
          <cell r="BO731">
            <v>5.9452001485857817E-2</v>
          </cell>
          <cell r="BP731">
            <v>5.3786730199985561E-2</v>
          </cell>
          <cell r="BQ731">
            <v>5.2809175225416262E-2</v>
          </cell>
          <cell r="BR731">
            <v>5.0219451089720646E-2</v>
          </cell>
          <cell r="BS731">
            <v>4.857225266801269E-2</v>
          </cell>
          <cell r="BT731">
            <v>4.2684363465012171E-2</v>
          </cell>
        </row>
        <row r="732">
          <cell r="I732">
            <v>4.3142828139275204E-2</v>
          </cell>
          <cell r="J732">
            <v>4.3274155630725238E-2</v>
          </cell>
          <cell r="K732">
            <v>4.2547291423089606E-2</v>
          </cell>
          <cell r="L732">
            <v>3.6993240665863077E-2</v>
          </cell>
          <cell r="M732">
            <v>3.4459129445898365E-2</v>
          </cell>
          <cell r="N732">
            <v>3.4655847665301949E-2</v>
          </cell>
          <cell r="O732">
            <v>3.672420400832626E-2</v>
          </cell>
          <cell r="P732">
            <v>3.8059194713831172E-2</v>
          </cell>
          <cell r="Q732">
            <v>4.1018398528738488E-2</v>
          </cell>
          <cell r="R732">
            <v>4.4453604324872775E-2</v>
          </cell>
          <cell r="S732">
            <v>4.2042911303930362E-2</v>
          </cell>
          <cell r="T732">
            <v>4.4004701911774254E-2</v>
          </cell>
          <cell r="U732">
            <v>4.4285830156541486E-2</v>
          </cell>
          <cell r="V732">
            <v>4.635362981800125E-2</v>
          </cell>
          <cell r="W732">
            <v>4.6585255540479424E-2</v>
          </cell>
          <cell r="X732">
            <v>4.7355588897224306E-2</v>
          </cell>
          <cell r="Y732">
            <v>4.6568763864483866E-2</v>
          </cell>
          <cell r="Z732">
            <v>4.6163922760940584E-2</v>
          </cell>
          <cell r="AA732">
            <v>4.7000328731097961E-2</v>
          </cell>
          <cell r="AB732">
            <v>4.5763222446959594E-2</v>
          </cell>
          <cell r="AC732">
            <v>4.4006136313828624E-2</v>
          </cell>
          <cell r="AD732">
            <v>4.2342511416749329E-2</v>
          </cell>
          <cell r="AE732">
            <v>4.2286473790579537E-2</v>
          </cell>
          <cell r="AF732">
            <v>4.0444762338253462E-2</v>
          </cell>
          <cell r="AG732">
            <v>3.7519149705498939E-2</v>
          </cell>
          <cell r="AH732">
            <v>3.6161930712339432E-2</v>
          </cell>
          <cell r="AI732">
            <v>3.596143726605705E-2</v>
          </cell>
          <cell r="AJ732">
            <v>3.638555925952195E-2</v>
          </cell>
          <cell r="AK732">
            <v>3.6949239886627155E-2</v>
          </cell>
          <cell r="AL732">
            <v>3.8976398555654407E-2</v>
          </cell>
          <cell r="AM732">
            <v>4.223290156264918E-2</v>
          </cell>
          <cell r="AN732">
            <v>4.4302912287119023E-2</v>
          </cell>
          <cell r="AO732">
            <v>4.7048535198950588E-2</v>
          </cell>
          <cell r="AP732">
            <v>4.7641744720944408E-2</v>
          </cell>
          <cell r="AQ732">
            <v>4.8074865707947161E-2</v>
          </cell>
          <cell r="AR732">
            <v>4.7867651267960387E-2</v>
          </cell>
          <cell r="AS732">
            <v>4.9022517122271417E-2</v>
          </cell>
          <cell r="AT732">
            <v>5.2085460026180842E-2</v>
          </cell>
          <cell r="AU732">
            <v>5.7644815023106831E-2</v>
          </cell>
          <cell r="AV732">
            <v>6.2520234092890051E-2</v>
          </cell>
          <cell r="AW732">
            <v>7.0597028160271594E-2</v>
          </cell>
          <cell r="AX732">
            <v>7.9485102169412195E-2</v>
          </cell>
          <cell r="AY732">
            <v>8.4289888343942396E-2</v>
          </cell>
          <cell r="AZ732">
            <v>8.8566122827961266E-2</v>
          </cell>
          <cell r="BA732">
            <v>8.7632355728870473E-2</v>
          </cell>
          <cell r="BB732">
            <v>8.9600506419695317E-2</v>
          </cell>
          <cell r="BC732">
            <v>8.9350395077267331E-2</v>
          </cell>
          <cell r="BD732">
            <v>8.8926766192547316E-2</v>
          </cell>
          <cell r="BE732">
            <v>8.6321262101111504E-2</v>
          </cell>
          <cell r="BF732">
            <v>8.2766267695485757E-2</v>
          </cell>
          <cell r="BG732">
            <v>8.2783825816485232E-2</v>
          </cell>
          <cell r="BH732">
            <v>8.3112999685237651E-2</v>
          </cell>
          <cell r="BI732">
            <v>8.2143314549180321E-2</v>
          </cell>
          <cell r="BJ732">
            <v>8.6605850691903671E-2</v>
          </cell>
          <cell r="BK732">
            <v>9.2724631940318214E-2</v>
          </cell>
          <cell r="BL732">
            <v>9.7619446772841581E-2</v>
          </cell>
          <cell r="BM732">
            <v>9.8541080112618376E-2</v>
          </cell>
          <cell r="BN732">
            <v>0.10011966493817312</v>
          </cell>
          <cell r="BO732">
            <v>0.10199352590522349</v>
          </cell>
          <cell r="BP732">
            <v>9.7592231607826152E-2</v>
          </cell>
          <cell r="BQ732">
            <v>8.8119779470064358E-2</v>
          </cell>
          <cell r="BR732">
            <v>7.8870533275566521E-2</v>
          </cell>
          <cell r="BS732">
            <v>7.0897029131814254E-2</v>
          </cell>
          <cell r="BT732">
            <v>6.6873478363307939E-2</v>
          </cell>
        </row>
        <row r="733">
          <cell r="I733">
            <v>2.0860826312049538E-2</v>
          </cell>
          <cell r="J733">
            <v>2.3700559350887666E-2</v>
          </cell>
          <cell r="K733">
            <v>2.6935875528374852E-2</v>
          </cell>
          <cell r="L733">
            <v>3.4193381040296615E-2</v>
          </cell>
          <cell r="M733">
            <v>3.7433388979202051E-2</v>
          </cell>
          <cell r="N733">
            <v>4.1437466221468711E-2</v>
          </cell>
          <cell r="O733">
            <v>4.2472928392686723E-2</v>
          </cell>
          <cell r="P733">
            <v>4.2622025194759612E-2</v>
          </cell>
          <cell r="Q733">
            <v>4.1802140157834698E-2</v>
          </cell>
          <cell r="R733">
            <v>3.6384101970607353E-2</v>
          </cell>
          <cell r="S733">
            <v>3.1841062969055568E-2</v>
          </cell>
          <cell r="T733">
            <v>3.2257133997274048E-2</v>
          </cell>
          <cell r="U733">
            <v>3.4036528804960955E-2</v>
          </cell>
          <cell r="V733">
            <v>3.5316334745284512E-2</v>
          </cell>
          <cell r="W733">
            <v>3.8122178015929598E-2</v>
          </cell>
          <cell r="X733">
            <v>4.1072768192048012E-2</v>
          </cell>
          <cell r="Y733">
            <v>4.2513775035580542E-2</v>
          </cell>
          <cell r="Z733">
            <v>4.4360707701264677E-2</v>
          </cell>
          <cell r="AA733">
            <v>4.4617028270874423E-2</v>
          </cell>
          <cell r="AB733">
            <v>4.6899341567327966E-2</v>
          </cell>
          <cell r="AC733">
            <v>4.7275914968222664E-2</v>
          </cell>
          <cell r="AD733">
            <v>4.7856510898415507E-2</v>
          </cell>
          <cell r="AE733">
            <v>4.7138721482803195E-2</v>
          </cell>
          <cell r="AF733">
            <v>4.6659173455454096E-2</v>
          </cell>
          <cell r="AG733">
            <v>4.800510024454531E-2</v>
          </cell>
          <cell r="AH733">
            <v>4.6739976644608799E-2</v>
          </cell>
          <cell r="AI733">
            <v>4.5026261182100694E-2</v>
          </cell>
          <cell r="AJ733">
            <v>4.3042566342091131E-2</v>
          </cell>
          <cell r="AK733">
            <v>4.3225972687451687E-2</v>
          </cell>
          <cell r="AL733">
            <v>4.1163849495002354E-2</v>
          </cell>
          <cell r="AM733">
            <v>3.7830325790607133E-2</v>
          </cell>
          <cell r="AN733">
            <v>3.6320211724456972E-2</v>
          </cell>
          <cell r="AO733">
            <v>3.605159597726279E-2</v>
          </cell>
          <cell r="AP733">
            <v>3.6424097988139448E-2</v>
          </cell>
          <cell r="AQ733">
            <v>3.6802216241173885E-2</v>
          </cell>
          <cell r="AR733">
            <v>3.882305798843666E-2</v>
          </cell>
          <cell r="AS733">
            <v>4.1924341519579335E-2</v>
          </cell>
          <cell r="AT733">
            <v>4.3918959491755435E-2</v>
          </cell>
          <cell r="AU733">
            <v>4.6213658703572393E-2</v>
          </cell>
          <cell r="AV733">
            <v>4.6694060515502428E-2</v>
          </cell>
          <cell r="AW733">
            <v>4.7022459811758149E-2</v>
          </cell>
          <cell r="AX733">
            <v>4.6603140310944792E-2</v>
          </cell>
          <cell r="AY733">
            <v>4.7845142439737032E-2</v>
          </cell>
          <cell r="AZ733">
            <v>5.0974930362116991E-2</v>
          </cell>
          <cell r="BA733">
            <v>5.6205486500392664E-2</v>
          </cell>
          <cell r="BB733">
            <v>6.1059352938747986E-2</v>
          </cell>
          <cell r="BC733">
            <v>6.8736451996363884E-2</v>
          </cell>
          <cell r="BD733">
            <v>8.021335370871048E-2</v>
          </cell>
          <cell r="BE733">
            <v>8.5051392374805787E-2</v>
          </cell>
          <cell r="BF733">
            <v>8.9510298317030196E-2</v>
          </cell>
          <cell r="BG733">
            <v>8.4867807153965788E-2</v>
          </cell>
          <cell r="BH733">
            <v>9.0651558073654395E-2</v>
          </cell>
          <cell r="BI733">
            <v>9.034003586065574E-2</v>
          </cell>
          <cell r="BJ733">
            <v>8.6654633559360622E-2</v>
          </cell>
          <cell r="BK733">
            <v>8.3944015316564341E-2</v>
          </cell>
          <cell r="BL733">
            <v>8.008382229673093E-2</v>
          </cell>
          <cell r="BM733">
            <v>8.1136421807013054E-2</v>
          </cell>
          <cell r="BN733">
            <v>7.9551169768127497E-2</v>
          </cell>
          <cell r="BO733">
            <v>7.7883713936992546E-2</v>
          </cell>
          <cell r="BP733">
            <v>8.1654754169374053E-2</v>
          </cell>
          <cell r="BQ733">
            <v>8.7142514705068869E-2</v>
          </cell>
          <cell r="BR733">
            <v>9.143481454970144E-2</v>
          </cell>
          <cell r="BS733">
            <v>9.2356504182290161E-2</v>
          </cell>
          <cell r="BT733">
            <v>9.3732820230896102E-2</v>
          </cell>
        </row>
        <row r="734">
          <cell r="I734">
            <v>2.3347883463607756E-2</v>
          </cell>
          <cell r="J734">
            <v>2.229297016058308E-2</v>
          </cell>
          <cell r="K734">
            <v>2.2124291752855473E-2</v>
          </cell>
          <cell r="L734">
            <v>2.1445246341872778E-2</v>
          </cell>
          <cell r="M734">
            <v>2.1322816507140411E-2</v>
          </cell>
          <cell r="N734">
            <v>2.0433697832991538E-2</v>
          </cell>
          <cell r="O734">
            <v>2.1176346817160505E-2</v>
          </cell>
          <cell r="P734">
            <v>2.408838767272755E-2</v>
          </cell>
          <cell r="Q734">
            <v>2.7330079382939264E-2</v>
          </cell>
          <cell r="R734">
            <v>3.4434104348653231E-2</v>
          </cell>
          <cell r="S734">
            <v>3.4883967212883275E-2</v>
          </cell>
          <cell r="T734">
            <v>3.879077213756698E-2</v>
          </cell>
          <cell r="U734">
            <v>3.9824803309270823E-2</v>
          </cell>
          <cell r="V734">
            <v>4.0026182540458796E-2</v>
          </cell>
          <cell r="W734">
            <v>3.922605769304479E-2</v>
          </cell>
          <cell r="X734">
            <v>3.4149162290572646E-2</v>
          </cell>
          <cell r="Y734">
            <v>3.2487616382154867E-2</v>
          </cell>
          <cell r="Z734">
            <v>3.2748973056894268E-2</v>
          </cell>
          <cell r="AA734">
            <v>3.4459237343852728E-2</v>
          </cell>
          <cell r="AB734">
            <v>3.5641433920041314E-2</v>
          </cell>
          <cell r="AC734">
            <v>3.863247863247863E-2</v>
          </cell>
          <cell r="AD734">
            <v>4.1779493641473854E-2</v>
          </cell>
          <cell r="AE734">
            <v>4.338801594960217E-2</v>
          </cell>
          <cell r="AF734">
            <v>4.5693106555321265E-2</v>
          </cell>
          <cell r="AG734">
            <v>4.6282816172342589E-2</v>
          </cell>
          <cell r="AH734">
            <v>4.8511093810821332E-2</v>
          </cell>
          <cell r="AI734">
            <v>4.9037420943416836E-2</v>
          </cell>
          <cell r="AJ734">
            <v>4.972997071727478E-2</v>
          </cell>
          <cell r="AK734">
            <v>4.8915228034011854E-2</v>
          </cell>
          <cell r="AL734">
            <v>4.8500706473389506E-2</v>
          </cell>
          <cell r="AM734">
            <v>4.9648324369052546E-2</v>
          </cell>
          <cell r="AN734">
            <v>4.7993028584953364E-2</v>
          </cell>
          <cell r="AO734">
            <v>4.5911674682990816E-2</v>
          </cell>
          <cell r="AP734">
            <v>4.3928393282713515E-2</v>
          </cell>
          <cell r="AQ734">
            <v>4.3761754073807141E-2</v>
          </cell>
          <cell r="AR734">
            <v>4.1811208426355259E-2</v>
          </cell>
          <cell r="AS734">
            <v>3.8173466117487863E-2</v>
          </cell>
          <cell r="AT734">
            <v>3.6701214166476516E-2</v>
          </cell>
          <cell r="AU734">
            <v>3.6384086852336357E-2</v>
          </cell>
          <cell r="AV734">
            <v>3.6807371435686714E-2</v>
          </cell>
          <cell r="AW734">
            <v>3.6938979744366045E-2</v>
          </cell>
          <cell r="AX734">
            <v>3.8938826948548798E-2</v>
          </cell>
          <cell r="AY734">
            <v>4.2053636648231245E-2</v>
          </cell>
          <cell r="AZ734">
            <v>4.4037670778617852E-2</v>
          </cell>
          <cell r="BA734">
            <v>4.6497143011888321E-2</v>
          </cell>
          <cell r="BB734">
            <v>4.6926390245916307E-2</v>
          </cell>
          <cell r="BC734">
            <v>4.7702957835116425E-2</v>
          </cell>
          <cell r="BD734">
            <v>4.8812742447396265E-2</v>
          </cell>
          <cell r="BE734">
            <v>5.0286841161706702E-2</v>
          </cell>
          <cell r="BF734">
            <v>5.3177592806367337E-2</v>
          </cell>
          <cell r="BG734">
            <v>5.900466562986003E-2</v>
          </cell>
          <cell r="BH734">
            <v>6.3723638652817119E-2</v>
          </cell>
          <cell r="BI734">
            <v>7.1417136270491802E-2</v>
          </cell>
          <cell r="BJ734">
            <v>8.0719384685431814E-2</v>
          </cell>
          <cell r="BK734">
            <v>8.569353667392883E-2</v>
          </cell>
          <cell r="BL734">
            <v>9.0729253981559094E-2</v>
          </cell>
          <cell r="BM734">
            <v>9.0043511645764018E-2</v>
          </cell>
          <cell r="BN734">
            <v>9.2367458073914777E-2</v>
          </cell>
          <cell r="BO734">
            <v>9.2140873472131318E-2</v>
          </cell>
          <cell r="BP734">
            <v>8.8531513970110456E-2</v>
          </cell>
          <cell r="BQ734">
            <v>8.6073055150922867E-2</v>
          </cell>
          <cell r="BR734">
            <v>8.1470039746077194E-2</v>
          </cell>
          <cell r="BS734">
            <v>8.1607537736756081E-2</v>
          </cell>
          <cell r="BT734">
            <v>7.9930102882274409E-2</v>
          </cell>
        </row>
        <row r="735">
          <cell r="I735">
            <v>1.2304769639050422E-2</v>
          </cell>
          <cell r="J735">
            <v>1.5586655170126683E-2</v>
          </cell>
          <cell r="K735">
            <v>1.7972239709806038E-2</v>
          </cell>
          <cell r="L735">
            <v>2.0812035581867287E-2</v>
          </cell>
          <cell r="M735">
            <v>2.2591250719872866E-2</v>
          </cell>
          <cell r="N735">
            <v>2.3284050610419705E-2</v>
          </cell>
          <cell r="O735">
            <v>2.3483351243302548E-2</v>
          </cell>
          <cell r="P735">
            <v>2.2432644839347163E-2</v>
          </cell>
          <cell r="Q735">
            <v>2.2379315428846348E-2</v>
          </cell>
          <cell r="R735">
            <v>2.187009528037161E-2</v>
          </cell>
          <cell r="S735">
            <v>2.0368396156480114E-2</v>
          </cell>
          <cell r="T735">
            <v>1.9449472477229623E-2</v>
          </cell>
          <cell r="U735">
            <v>2.0306889152699844E-2</v>
          </cell>
          <cell r="V735">
            <v>2.299248380519588E-2</v>
          </cell>
          <cell r="W735">
            <v>2.5872179932387371E-2</v>
          </cell>
          <cell r="X735">
            <v>3.2406539134783696E-2</v>
          </cell>
          <cell r="Y735">
            <v>3.6105302494215681E-2</v>
          </cell>
          <cell r="Z735">
            <v>3.9735420642365044E-2</v>
          </cell>
          <cell r="AA735">
            <v>4.0631163708086782E-2</v>
          </cell>
          <cell r="AB735">
            <v>4.1115462409088956E-2</v>
          </cell>
          <cell r="AC735">
            <v>4.0096427788735484E-2</v>
          </cell>
          <cell r="AD735">
            <v>3.4790923795990955E-2</v>
          </cell>
          <cell r="AE735">
            <v>3.2973435537024559E-2</v>
          </cell>
          <cell r="AF735">
            <v>3.3124947748785452E-2</v>
          </cell>
          <cell r="AG735">
            <v>3.5340127315805998E-2</v>
          </cell>
          <cell r="AH735">
            <v>3.709614636045154E-2</v>
          </cell>
          <cell r="AI735">
            <v>4.025059819894955E-2</v>
          </cell>
          <cell r="AJ735">
            <v>4.3630247332637574E-2</v>
          </cell>
          <cell r="AK735">
            <v>4.5472816284462765E-2</v>
          </cell>
          <cell r="AL735">
            <v>4.7684337223297922E-2</v>
          </cell>
          <cell r="AM735">
            <v>4.8057031921326501E-2</v>
          </cell>
          <cell r="AN735">
            <v>4.9929532764574881E-2</v>
          </cell>
          <cell r="AO735">
            <v>5.04919108001749E-2</v>
          </cell>
          <cell r="AP735">
            <v>5.0800864601230393E-2</v>
          </cell>
          <cell r="AQ735">
            <v>4.9617675874728318E-2</v>
          </cell>
          <cell r="AR735">
            <v>4.9069780754479361E-2</v>
          </cell>
          <cell r="AS735">
            <v>4.9722838795446721E-2</v>
          </cell>
          <cell r="AT735">
            <v>4.8386515666470509E-2</v>
          </cell>
          <cell r="AU735">
            <v>4.6421497909382103E-2</v>
          </cell>
          <cell r="AV735">
            <v>4.4577263105466315E-2</v>
          </cell>
          <cell r="AW735">
            <v>4.4830949696608863E-2</v>
          </cell>
          <cell r="AX735">
            <v>4.2822421974460859E-2</v>
          </cell>
          <cell r="AY735">
            <v>3.9366586663883964E-2</v>
          </cell>
          <cell r="AZ735">
            <v>3.7604456824512536E-2</v>
          </cell>
          <cell r="BA735">
            <v>3.7262707503994366E-2</v>
          </cell>
          <cell r="BB735">
            <v>3.7596157815789837E-2</v>
          </cell>
          <cell r="BC735">
            <v>3.7284106006572969E-2</v>
          </cell>
          <cell r="BD735">
            <v>4.0789937698366051E-2</v>
          </cell>
          <cell r="BE735">
            <v>4.4042070037050317E-2</v>
          </cell>
          <cell r="BF735">
            <v>4.6539886991919313E-2</v>
          </cell>
          <cell r="BG735">
            <v>4.9766718506998445E-2</v>
          </cell>
          <cell r="BH735">
            <v>5.0047214353163359E-2</v>
          </cell>
          <cell r="BI735">
            <v>5.0749231557377046E-2</v>
          </cell>
          <cell r="BJ735">
            <v>5.0327658259752509E-2</v>
          </cell>
          <cell r="BK735">
            <v>5.1643889879183995E-2</v>
          </cell>
          <cell r="BL735">
            <v>5.4316848281642918E-2</v>
          </cell>
          <cell r="BM735">
            <v>5.9704803344424538E-2</v>
          </cell>
          <cell r="BN735">
            <v>6.5035292485388738E-2</v>
          </cell>
          <cell r="BO735">
            <v>7.3036987246387061E-2</v>
          </cell>
          <cell r="BP735">
            <v>8.250306837051477E-2</v>
          </cell>
          <cell r="BQ735">
            <v>8.828573009053528E-2</v>
          </cell>
          <cell r="BR735">
            <v>9.3657580952022146E-2</v>
          </cell>
          <cell r="BS735">
            <v>9.3029516392654554E-2</v>
          </cell>
          <cell r="BT735">
            <v>9.5617686326867193E-2</v>
          </cell>
        </row>
        <row r="736">
          <cell r="I736">
            <v>7.5191786185593917E-3</v>
          </cell>
          <cell r="J736">
            <v>7.4727509893657007E-3</v>
          </cell>
          <cell r="K736">
            <v>7.7644872140780049E-3</v>
          </cell>
          <cell r="L736">
            <v>8.1325622911548844E-3</v>
          </cell>
          <cell r="M736">
            <v>8.4197788258964703E-3</v>
          </cell>
          <cell r="N736">
            <v>1.0172427834250135E-2</v>
          </cell>
          <cell r="O736">
            <v>1.2399209456463745E-2</v>
          </cell>
          <cell r="P736">
            <v>1.5687591084931216E-2</v>
          </cell>
          <cell r="Q736">
            <v>1.8212293103849645E-2</v>
          </cell>
          <cell r="R736">
            <v>2.1196315614249252E-2</v>
          </cell>
          <cell r="S736">
            <v>2.1300329706793936E-2</v>
          </cell>
          <cell r="T736">
            <v>2.2276388758680869E-2</v>
          </cell>
          <cell r="U736">
            <v>2.2408364609678585E-2</v>
          </cell>
          <cell r="V736">
            <v>2.1457645226576783E-2</v>
          </cell>
          <cell r="W736">
            <v>2.1418332068471203E-2</v>
          </cell>
          <cell r="X736">
            <v>2.0966179044761189E-2</v>
          </cell>
          <cell r="Y736">
            <v>2.1324470664938658E-2</v>
          </cell>
          <cell r="Z736">
            <v>2.0320535627648219E-2</v>
          </cell>
          <cell r="AA736">
            <v>2.0989480604865222E-2</v>
          </cell>
          <cell r="AB736">
            <v>2.3961785084133064E-2</v>
          </cell>
          <cell r="AC736">
            <v>2.7087442472057858E-2</v>
          </cell>
          <cell r="AD736">
            <v>3.395980231820335E-2</v>
          </cell>
          <cell r="AE736">
            <v>3.7925823425523003E-2</v>
          </cell>
          <cell r="AF736">
            <v>4.1838128059598897E-2</v>
          </cell>
          <cell r="AG736">
            <v>4.2895340317623439E-2</v>
          </cell>
          <cell r="AH736">
            <v>4.3003114052160375E-2</v>
          </cell>
          <cell r="AI736">
            <v>4.1978176908031253E-2</v>
          </cell>
          <cell r="AJ736">
            <v>3.6375426828650463E-2</v>
          </cell>
          <cell r="AK736">
            <v>3.4259211543416643E-2</v>
          </cell>
          <cell r="AL736">
            <v>3.4601496676958499E-2</v>
          </cell>
          <cell r="AM736">
            <v>3.659972629769899E-2</v>
          </cell>
          <cell r="AN736">
            <v>3.8202924121311231E-2</v>
          </cell>
          <cell r="AO736">
            <v>4.1243987756886751E-2</v>
          </cell>
          <cell r="AP736">
            <v>4.4671063570359694E-2</v>
          </cell>
          <cell r="AQ736">
            <v>4.6633408033874259E-2</v>
          </cell>
          <cell r="AR736">
            <v>4.8623275516629455E-2</v>
          </cell>
          <cell r="AS736">
            <v>4.8927558251332388E-2</v>
          </cell>
          <cell r="AT736">
            <v>5.1076657018987115E-2</v>
          </cell>
          <cell r="AU736">
            <v>5.1434090520087045E-2</v>
          </cell>
          <cell r="AV736">
            <v>5.1662308554351888E-2</v>
          </cell>
          <cell r="AW736">
            <v>5.0607415664863632E-2</v>
          </cell>
          <cell r="AX736">
            <v>5.0100947751501354E-2</v>
          </cell>
          <cell r="AY736">
            <v>5.1080037566524052E-2</v>
          </cell>
          <cell r="AZ736">
            <v>4.9383207321925984E-2</v>
          </cell>
          <cell r="BA736">
            <v>4.7499119885178867E-2</v>
          </cell>
          <cell r="BB736">
            <v>4.5646579602845856E-2</v>
          </cell>
          <cell r="BC736">
            <v>4.5996783441717363E-2</v>
          </cell>
          <cell r="BD736">
            <v>4.5638885623604089E-2</v>
          </cell>
          <cell r="BE736">
            <v>4.2144735269511173E-2</v>
          </cell>
          <cell r="BF736">
            <v>4.0266723373230451E-2</v>
          </cell>
          <cell r="BG736">
            <v>4.0093312597200621E-2</v>
          </cell>
          <cell r="BH736">
            <v>3.9896128423040605E-2</v>
          </cell>
          <cell r="BI736">
            <v>3.9350665983606557E-2</v>
          </cell>
          <cell r="BJ736">
            <v>4.1628046896596584E-2</v>
          </cell>
          <cell r="BK736">
            <v>4.4876873308245857E-2</v>
          </cell>
          <cell r="BL736">
            <v>4.7594300083822295E-2</v>
          </cell>
          <cell r="BM736">
            <v>5.0490572476751129E-2</v>
          </cell>
          <cell r="BN736">
            <v>5.0987669308544772E-2</v>
          </cell>
          <cell r="BO736">
            <v>5.191657969681425E-2</v>
          </cell>
          <cell r="BP736">
            <v>5.1440329218106998E-2</v>
          </cell>
          <cell r="BQ736">
            <v>5.3362343960319365E-2</v>
          </cell>
          <cell r="BR736">
            <v>5.6699380262587827E-2</v>
          </cell>
          <cell r="BS736">
            <v>6.2186328237669453E-2</v>
          </cell>
          <cell r="BT736">
            <v>6.7933715542291689E-2</v>
          </cell>
        </row>
        <row r="737">
          <cell r="I737">
            <v>6.6563220557738882E-3</v>
          </cell>
          <cell r="J737">
            <v>7.1337504513865856E-3</v>
          </cell>
          <cell r="K737">
            <v>7.5246574931798422E-3</v>
          </cell>
          <cell r="L737">
            <v>7.7434809807900642E-3</v>
          </cell>
          <cell r="M737">
            <v>7.7782718677329287E-3</v>
          </cell>
          <cell r="N737">
            <v>7.8107069615239392E-3</v>
          </cell>
          <cell r="O737">
            <v>7.5973337942332403E-3</v>
          </cell>
          <cell r="P737">
            <v>7.4470276745587866E-3</v>
          </cell>
          <cell r="Q737">
            <v>7.7598181098635045E-3</v>
          </cell>
          <cell r="R737">
            <v>8.1249900914754977E-3</v>
          </cell>
          <cell r="S737">
            <v>7.808473535205202E-3</v>
          </cell>
          <cell r="T737">
            <v>9.4110350696272362E-3</v>
          </cell>
          <cell r="U737">
            <v>1.1642911391471696E-2</v>
          </cell>
          <cell r="V737">
            <v>1.4836772926651268E-2</v>
          </cell>
          <cell r="W737">
            <v>1.7148464150740901E-2</v>
          </cell>
          <cell r="X737">
            <v>1.9934671167791948E-2</v>
          </cell>
          <cell r="Y737">
            <v>2.2230879932575873E-2</v>
          </cell>
          <cell r="Z737">
            <v>2.3045573632629299E-2</v>
          </cell>
          <cell r="AA737">
            <v>2.3019395134779751E-2</v>
          </cell>
          <cell r="AB737">
            <v>2.2068253216852435E-2</v>
          </cell>
          <cell r="AC737">
            <v>2.1959237343852727E-2</v>
          </cell>
          <cell r="AD737">
            <v>2.1591284842310338E-2</v>
          </cell>
          <cell r="AE737">
            <v>2.1967117601005042E-2</v>
          </cell>
          <cell r="AF737">
            <v>2.0946931344226358E-2</v>
          </cell>
          <cell r="AG737">
            <v>2.1894893094687562E-2</v>
          </cell>
          <cell r="AH737">
            <v>2.5058388478007006E-2</v>
          </cell>
          <cell r="AI737">
            <v>2.854476315293043E-2</v>
          </cell>
          <cell r="AJ737">
            <v>3.5676289098517625E-2</v>
          </cell>
          <cell r="AK737">
            <v>3.9752641071888688E-2</v>
          </cell>
          <cell r="AL737">
            <v>4.3550159610654664E-2</v>
          </cell>
          <cell r="AM737">
            <v>4.4174278348874954E-2</v>
          </cell>
          <cell r="AN737">
            <v>4.3851061311873996E-2</v>
          </cell>
          <cell r="AO737">
            <v>4.2621337997376475E-2</v>
          </cell>
          <cell r="AP737">
            <v>3.700049880840215E-2</v>
          </cell>
          <cell r="AQ737">
            <v>3.4718859446615388E-2</v>
          </cell>
          <cell r="AR737">
            <v>3.4941897074818248E-2</v>
          </cell>
          <cell r="AS737">
            <v>3.6749083053402493E-2</v>
          </cell>
          <cell r="AT737">
            <v>3.8418581190627743E-2</v>
          </cell>
          <cell r="AU737">
            <v>4.1604518668851016E-2</v>
          </cell>
          <cell r="AV737">
            <v>4.5087784833769143E-2</v>
          </cell>
          <cell r="AW737">
            <v>4.7022459811758149E-2</v>
          </cell>
          <cell r="AX737">
            <v>4.9162197960469632E-2</v>
          </cell>
          <cell r="AY737">
            <v>4.9593029322759052E-2</v>
          </cell>
          <cell r="AZ737">
            <v>5.1837113675553784E-2</v>
          </cell>
          <cell r="BA737">
            <v>5.2224659463265363E-2</v>
          </cell>
          <cell r="BB737">
            <v>5.225205388966106E-2</v>
          </cell>
          <cell r="BC737">
            <v>5.1227186910006293E-2</v>
          </cell>
          <cell r="BD737">
            <v>5.228047490302104E-2</v>
          </cell>
          <cell r="BE737">
            <v>5.3140313134934863E-2</v>
          </cell>
          <cell r="BF737">
            <v>5.1415638860198065E-2</v>
          </cell>
          <cell r="BG737">
            <v>4.9673405909797824E-2</v>
          </cell>
          <cell r="BH737">
            <v>4.7875354107648725E-2</v>
          </cell>
          <cell r="BI737">
            <v>4.8139728483606557E-2</v>
          </cell>
          <cell r="BJ737">
            <v>4.639250695155861E-2</v>
          </cell>
          <cell r="BK737">
            <v>4.2698224070773089E-2</v>
          </cell>
          <cell r="BL737">
            <v>4.0486169321039399E-2</v>
          </cell>
          <cell r="BM737">
            <v>3.9655319511987031E-2</v>
          </cell>
          <cell r="BN737">
            <v>3.9558800575779124E-2</v>
          </cell>
          <cell r="BO737">
            <v>3.880919109192861E-2</v>
          </cell>
          <cell r="BP737">
            <v>4.0701032416432026E-2</v>
          </cell>
          <cell r="BQ737">
            <v>4.4032231298287018E-2</v>
          </cell>
          <cell r="BR737">
            <v>4.6828790476011073E-2</v>
          </cell>
          <cell r="BS737">
            <v>4.9975963849629844E-2</v>
          </cell>
          <cell r="BT737">
            <v>5.0989554700384826E-2</v>
          </cell>
        </row>
        <row r="738">
          <cell r="I738">
            <v>6.4823005641196684E-3</v>
          </cell>
          <cell r="J738">
            <v>6.5589234522046092E-3</v>
          </cell>
          <cell r="K738">
            <v>6.5803279671433285E-3</v>
          </cell>
          <cell r="L738">
            <v>6.3244785547536585E-3</v>
          </cell>
          <cell r="M738">
            <v>6.1890841759187033E-3</v>
          </cell>
          <cell r="N738">
            <v>6.0116531305757712E-3</v>
          </cell>
          <cell r="O738">
            <v>6.7481758132754205E-3</v>
          </cell>
          <cell r="P738">
            <v>7.2333834379935758E-3</v>
          </cell>
          <cell r="Q738">
            <v>7.6201413838859616E-3</v>
          </cell>
          <cell r="R738">
            <v>7.8237709466207964E-3</v>
          </cell>
          <cell r="S738">
            <v>7.3354466573943983E-3</v>
          </cell>
          <cell r="T738">
            <v>7.4783474078187308E-3</v>
          </cell>
          <cell r="U738">
            <v>7.2924885156209675E-3</v>
          </cell>
          <cell r="V738">
            <v>7.1174377224199285E-3</v>
          </cell>
          <cell r="W738">
            <v>7.3362003541613966E-3</v>
          </cell>
          <cell r="X738">
            <v>7.6581645411352836E-3</v>
          </cell>
          <cell r="Y738">
            <v>8.117928616294694E-3</v>
          </cell>
          <cell r="Z738">
            <v>9.8489504156289414E-3</v>
          </cell>
          <cell r="AA738">
            <v>1.2023339907955292E-2</v>
          </cell>
          <cell r="AB738">
            <v>1.5475319533502603E-2</v>
          </cell>
          <cell r="AC738">
            <v>1.7900504054350209E-2</v>
          </cell>
          <cell r="AD738">
            <v>2.0778036944690208E-2</v>
          </cell>
          <cell r="AE738">
            <v>2.3341769386231632E-2</v>
          </cell>
          <cell r="AF738">
            <v>2.4291009075455398E-2</v>
          </cell>
          <cell r="AG738">
            <v>2.4425984604112549E-2</v>
          </cell>
          <cell r="AH738">
            <v>2.3433242506811988E-2</v>
          </cell>
          <cell r="AI738">
            <v>2.3282598119520645E-2</v>
          </cell>
          <cell r="AJ738">
            <v>2.275743973736739E-2</v>
          </cell>
          <cell r="AK738">
            <v>2.3107446534398352E-2</v>
          </cell>
          <cell r="AL738">
            <v>2.2000104662724371E-2</v>
          </cell>
          <cell r="AM738">
            <v>2.2882785398300499E-2</v>
          </cell>
          <cell r="AN738">
            <v>2.5884605867607664E-2</v>
          </cell>
          <cell r="AO738">
            <v>2.9317883690424137E-2</v>
          </cell>
          <cell r="AP738">
            <v>3.6368674832344954E-2</v>
          </cell>
          <cell r="AQ738">
            <v>4.0552258471379179E-2</v>
          </cell>
          <cell r="AR738">
            <v>4.4352853626423952E-2</v>
          </cell>
          <cell r="AS738">
            <v>4.5046114401699762E-2</v>
          </cell>
          <cell r="AT738">
            <v>4.4831686022073568E-2</v>
          </cell>
          <cell r="AU738">
            <v>4.3499523192410204E-2</v>
          </cell>
          <cell r="AV738">
            <v>3.7504669406051551E-2</v>
          </cell>
          <cell r="AW738">
            <v>3.5228841793237986E-2</v>
          </cell>
          <cell r="AX738">
            <v>3.5466738680349268E-2</v>
          </cell>
          <cell r="AY738">
            <v>3.7396952937493476E-2</v>
          </cell>
          <cell r="AZ738">
            <v>3.8851306539328827E-2</v>
          </cell>
          <cell r="BA738">
            <v>4.2204890730359899E-2</v>
          </cell>
          <cell r="BB738">
            <v>4.5591533983789068E-2</v>
          </cell>
          <cell r="BC738">
            <v>4.7800853087196699E-2</v>
          </cell>
          <cell r="BD738">
            <v>5.1501704478664631E-2</v>
          </cell>
          <cell r="BE738">
            <v>5.2124417353890284E-2</v>
          </cell>
          <cell r="BF738">
            <v>5.4347165684427975E-2</v>
          </cell>
          <cell r="BG738">
            <v>5.5085536547433901E-2</v>
          </cell>
          <cell r="BH738">
            <v>5.4532577903682718E-2</v>
          </cell>
          <cell r="BI738">
            <v>5.3454789959016397E-2</v>
          </cell>
          <cell r="BJ738">
            <v>5.2799323544237928E-2</v>
          </cell>
          <cell r="BK738">
            <v>5.3938073545916683E-2</v>
          </cell>
          <cell r="BL738">
            <v>5.2288348700754397E-2</v>
          </cell>
          <cell r="BM738">
            <v>5.0490572476751129E-2</v>
          </cell>
          <cell r="BN738">
            <v>4.9010596416988954E-2</v>
          </cell>
          <cell r="BO738">
            <v>4.9546282702138573E-2</v>
          </cell>
          <cell r="BP738">
            <v>4.7487546025557721E-2</v>
          </cell>
          <cell r="BQ738">
            <v>4.3571257352534434E-2</v>
          </cell>
          <cell r="BR738">
            <v>4.1121178442933295E-2</v>
          </cell>
          <cell r="BS738">
            <v>4.0111527737717527E-2</v>
          </cell>
          <cell r="BT738">
            <v>3.9837430299222494E-2</v>
          </cell>
        </row>
        <row r="739">
          <cell r="I739">
            <v>5.0683759444291373E-3</v>
          </cell>
          <cell r="J739">
            <v>5.3650519923651181E-3</v>
          </cell>
          <cell r="K739">
            <v>5.3886740414305842E-3</v>
          </cell>
          <cell r="L739">
            <v>5.7446711118570625E-3</v>
          </cell>
          <cell r="M739">
            <v>6.0651566953643836E-3</v>
          </cell>
          <cell r="N739">
            <v>6.5891271997690105E-3</v>
          </cell>
          <cell r="O739">
            <v>6.4475889173611477E-3</v>
          </cell>
          <cell r="P739">
            <v>6.5695602743802411E-3</v>
          </cell>
          <cell r="Q739">
            <v>6.6113650296037059E-3</v>
          </cell>
          <cell r="R739">
            <v>6.4286506967674434E-3</v>
          </cell>
          <cell r="S739">
            <v>5.8104644841535996E-3</v>
          </cell>
          <cell r="T739">
            <v>5.6177749572717374E-3</v>
          </cell>
          <cell r="U739">
            <v>6.3929095480721732E-3</v>
          </cell>
          <cell r="V739">
            <v>6.8541075741274365E-3</v>
          </cell>
          <cell r="W739">
            <v>7.1982153945219975E-3</v>
          </cell>
          <cell r="X739">
            <v>7.3768442110527634E-3</v>
          </cell>
          <cell r="Y739">
            <v>7.672674940964133E-3</v>
          </cell>
          <cell r="Z739">
            <v>7.7869780379726363E-3</v>
          </cell>
          <cell r="AA739">
            <v>7.6101249178172252E-3</v>
          </cell>
          <cell r="AB739">
            <v>7.2987046520635191E-3</v>
          </cell>
          <cell r="AC739">
            <v>7.6090291474906861E-3</v>
          </cell>
          <cell r="AD739">
            <v>7.926932804275361E-3</v>
          </cell>
          <cell r="AE739">
            <v>8.3753618702547203E-3</v>
          </cell>
          <cell r="AF739">
            <v>1.034806275719209E-2</v>
          </cell>
          <cell r="AG739">
            <v>1.2817219034569382E-2</v>
          </cell>
          <cell r="AH739">
            <v>1.6329311015959518E-2</v>
          </cell>
          <cell r="AI739">
            <v>1.8784936307945869E-2</v>
          </cell>
          <cell r="AJ739">
            <v>2.1845520958933259E-2</v>
          </cell>
          <cell r="AK739">
            <v>2.4581293481061584E-2</v>
          </cell>
          <cell r="AL739">
            <v>2.5443508294520908E-2</v>
          </cell>
          <cell r="AM739">
            <v>2.534398438411678E-2</v>
          </cell>
          <cell r="AN739">
            <v>2.4184785532162106E-2</v>
          </cell>
          <cell r="AO739">
            <v>2.3895933537385221E-2</v>
          </cell>
          <cell r="AP739">
            <v>2.3377487114116278E-2</v>
          </cell>
          <cell r="AQ739">
            <v>2.3536301084471672E-2</v>
          </cell>
          <cell r="AR739">
            <v>2.226801763123247E-2</v>
          </cell>
          <cell r="AS739">
            <v>2.3276793238928388E-2</v>
          </cell>
          <cell r="AT739">
            <v>2.654112673688256E-2</v>
          </cell>
          <cell r="AU739">
            <v>3.0063329828593784E-2</v>
          </cell>
          <cell r="AV739">
            <v>3.7479765907109948E-2</v>
          </cell>
          <cell r="AW739">
            <v>4.1550018368148367E-2</v>
          </cell>
          <cell r="AX739">
            <v>4.5510075485770865E-2</v>
          </cell>
          <cell r="AY739">
            <v>4.5979860169049355E-2</v>
          </cell>
          <cell r="AZ739">
            <v>4.565592253614538E-2</v>
          </cell>
          <cell r="BA739">
            <v>4.4222384704958428E-2</v>
          </cell>
          <cell r="BB739">
            <v>3.831175086352815E-2</v>
          </cell>
          <cell r="BC739">
            <v>3.5535976505139504E-2</v>
          </cell>
          <cell r="BD739">
            <v>3.6954860702950509E-2</v>
          </cell>
          <cell r="BE739">
            <v>3.8917772200310743E-2</v>
          </cell>
          <cell r="BF739">
            <v>4.023634485691719E-2</v>
          </cell>
          <cell r="BG739">
            <v>4.4090202177293931E-2</v>
          </cell>
          <cell r="BH739">
            <v>4.7387472458293986E-2</v>
          </cell>
          <cell r="BI739">
            <v>4.9660604508196718E-2</v>
          </cell>
          <cell r="BJ739">
            <v>5.1888710018374883E-2</v>
          </cell>
          <cell r="BK739">
            <v>5.2535155476331946E-2</v>
          </cell>
          <cell r="BL739">
            <v>5.4400670578373847E-2</v>
          </cell>
          <cell r="BM739">
            <v>5.4619912976708471E-2</v>
          </cell>
          <cell r="BN739">
            <v>5.4751044900365933E-2</v>
          </cell>
          <cell r="BO739">
            <v>5.3490881432083914E-2</v>
          </cell>
          <cell r="BP739">
            <v>5.2848169807234134E-2</v>
          </cell>
          <cell r="BQ739">
            <v>5.4376486640975052E-2</v>
          </cell>
          <cell r="BR739">
            <v>5.3421741669335242E-2</v>
          </cell>
          <cell r="BS739">
            <v>5.1706566676281124E-2</v>
          </cell>
          <cell r="BT739">
            <v>5.0282729914395662E-2</v>
          </cell>
        </row>
        <row r="740">
          <cell r="I740">
            <v>5.7427092245892365E-3</v>
          </cell>
          <cell r="J740">
            <v>5.4755956460539601E-3</v>
          </cell>
          <cell r="K740">
            <v>5.5160835806577326E-3</v>
          </cell>
          <cell r="L740">
            <v>5.6149773417354552E-3</v>
          </cell>
          <cell r="M740">
            <v>5.0372875919432554E-3</v>
          </cell>
          <cell r="N740">
            <v>4.8863190470197155E-3</v>
          </cell>
          <cell r="O740">
            <v>5.1174919029404915E-3</v>
          </cell>
          <cell r="P740">
            <v>5.4250375784951812E-3</v>
          </cell>
          <cell r="Q740">
            <v>5.5094708580030885E-3</v>
          </cell>
          <cell r="R740">
            <v>5.9054806030724352E-3</v>
          </cell>
          <cell r="S740">
            <v>6.1069887956170885E-3</v>
          </cell>
          <cell r="T740">
            <v>6.5624842247975369E-3</v>
          </cell>
          <cell r="U740">
            <v>6.3486679595041989E-3</v>
          </cell>
          <cell r="V740">
            <v>6.4327793368594496E-3</v>
          </cell>
          <cell r="W740">
            <v>6.3933031299588348E-3</v>
          </cell>
          <cell r="X740">
            <v>6.095273818454614E-3</v>
          </cell>
          <cell r="Y740">
            <v>6.1540418697473981E-3</v>
          </cell>
          <cell r="Z740">
            <v>5.9595044797360677E-3</v>
          </cell>
          <cell r="AA740">
            <v>6.6403681788297173E-3</v>
          </cell>
          <cell r="AB740">
            <v>6.9286052416404871E-3</v>
          </cell>
          <cell r="AC740">
            <v>7.3372781065088755E-3</v>
          </cell>
          <cell r="AD740">
            <v>7.6230819414282776E-3</v>
          </cell>
          <cell r="AE740">
            <v>7.8746608888807974E-3</v>
          </cell>
          <cell r="AF740">
            <v>7.9886301357138204E-3</v>
          </cell>
          <cell r="AG740">
            <v>7.8501898318632073E-3</v>
          </cell>
          <cell r="AH740">
            <v>7.6002335539120279E-3</v>
          </cell>
          <cell r="AI740">
            <v>7.9826050695499355E-3</v>
          </cell>
          <cell r="AJ740">
            <v>8.3288581763650924E-3</v>
          </cell>
          <cell r="AK740">
            <v>8.8636949239886634E-3</v>
          </cell>
          <cell r="AL740">
            <v>1.0884923334554399E-2</v>
          </cell>
          <cell r="AM740">
            <v>1.330320486298972E-2</v>
          </cell>
          <cell r="AN740">
            <v>1.6847586362707234E-2</v>
          </cell>
          <cell r="AO740">
            <v>1.929383471797114E-2</v>
          </cell>
          <cell r="AP740">
            <v>2.2357701047497645E-2</v>
          </cell>
          <cell r="AQ740">
            <v>2.5360645953220195E-2</v>
          </cell>
          <cell r="AR740">
            <v>2.6286564771881619E-2</v>
          </cell>
          <cell r="AS740">
            <v>2.6446045556518333E-2</v>
          </cell>
          <cell r="AT740">
            <v>2.5244094299062055E-2</v>
          </cell>
          <cell r="AU740">
            <v>2.489180135462259E-2</v>
          </cell>
          <cell r="AV740">
            <v>2.423110447017806E-2</v>
          </cell>
          <cell r="AW740">
            <v>2.4245955840437795E-2</v>
          </cell>
          <cell r="AX740">
            <v>2.3018659259545028E-2</v>
          </cell>
          <cell r="AY740">
            <v>2.3935615151831367E-2</v>
          </cell>
          <cell r="AZ740">
            <v>2.7298050139275765E-2</v>
          </cell>
          <cell r="BA740">
            <v>3.0966501475884853E-2</v>
          </cell>
          <cell r="BB740">
            <v>3.8408080696877539E-2</v>
          </cell>
          <cell r="BC740">
            <v>4.2780225159079782E-2</v>
          </cell>
          <cell r="BD740">
            <v>4.8357235218055718E-2</v>
          </cell>
          <cell r="BE740">
            <v>4.8718178558623162E-2</v>
          </cell>
          <cell r="BF740">
            <v>4.8362597970715113E-2</v>
          </cell>
          <cell r="BG740">
            <v>4.6687402799377914E-2</v>
          </cell>
          <cell r="BH740">
            <v>4.0242367012905254E-2</v>
          </cell>
          <cell r="BI740">
            <v>3.7285476434426229E-2</v>
          </cell>
          <cell r="BJ740">
            <v>3.7318893604566077E-2</v>
          </cell>
          <cell r="BK740">
            <v>3.947976496996105E-2</v>
          </cell>
          <cell r="BL740">
            <v>4.093880972338642E-2</v>
          </cell>
          <cell r="BM740">
            <v>4.4791400051190172E-2</v>
          </cell>
          <cell r="BN740">
            <v>4.8386257609129221E-2</v>
          </cell>
          <cell r="BO740">
            <v>5.0961385385527039E-2</v>
          </cell>
          <cell r="BP740">
            <v>5.313695762038842E-2</v>
          </cell>
          <cell r="BQ740">
            <v>5.3823317906071949E-2</v>
          </cell>
          <cell r="BR740">
            <v>5.5814041102341443E-2</v>
          </cell>
          <cell r="BS740">
            <v>5.6283049706758966E-2</v>
          </cell>
          <cell r="BT740">
            <v>5.6271106573470508E-2</v>
          </cell>
        </row>
        <row r="741">
          <cell r="I741">
            <v>3.9879925170758588E-3</v>
          </cell>
          <cell r="J741">
            <v>4.4880723397669742E-3</v>
          </cell>
          <cell r="K741">
            <v>4.7816050604071111E-3</v>
          </cell>
          <cell r="L741">
            <v>5.141976533056653E-3</v>
          </cell>
          <cell r="M741">
            <v>5.8173017342557426E-3</v>
          </cell>
          <cell r="N741">
            <v>6.1597234047278838E-3</v>
          </cell>
          <cell r="O741">
            <v>6.0417966078768794E-3</v>
          </cell>
          <cell r="P741">
            <v>5.7455039333429983E-3</v>
          </cell>
          <cell r="Q741">
            <v>5.7189859469694033E-3</v>
          </cell>
          <cell r="R741">
            <v>5.7073101130364476E-3</v>
          </cell>
          <cell r="S741">
            <v>5.0409132948793078E-3</v>
          </cell>
          <cell r="T741">
            <v>4.9471034925396814E-3</v>
          </cell>
          <cell r="U741">
            <v>5.2721226376835108E-3</v>
          </cell>
          <cell r="V741">
            <v>5.4471722103932646E-3</v>
          </cell>
          <cell r="W741">
            <v>5.4964008923027389E-3</v>
          </cell>
          <cell r="X741">
            <v>5.8842835708927234E-3</v>
          </cell>
          <cell r="Y741">
            <v>6.3846196659007245E-3</v>
          </cell>
          <cell r="Z741">
            <v>6.9055859236019021E-3</v>
          </cell>
          <cell r="AA741">
            <v>6.6403681788297173E-3</v>
          </cell>
          <cell r="AB741">
            <v>6.5843267203167365E-3</v>
          </cell>
          <cell r="AC741">
            <v>6.5570896340127107E-3</v>
          </cell>
          <cell r="AD741">
            <v>6.2200058982814551E-3</v>
          </cell>
          <cell r="AE741">
            <v>6.3179360195182348E-3</v>
          </cell>
          <cell r="AF741">
            <v>6.1215200691109401E-3</v>
          </cell>
          <cell r="AG741">
            <v>6.8796209071964832E-3</v>
          </cell>
          <cell r="AH741">
            <v>7.4639937718956797E-3</v>
          </cell>
          <cell r="AI741">
            <v>7.8237472572205841E-3</v>
          </cell>
          <cell r="AJ741">
            <v>8.1059446971923042E-3</v>
          </cell>
          <cell r="AK741">
            <v>8.3792836897706776E-3</v>
          </cell>
          <cell r="AL741">
            <v>8.4776806740279442E-3</v>
          </cell>
          <cell r="AM741">
            <v>8.1686345649936883E-3</v>
          </cell>
          <cell r="AN741">
            <v>7.8858753536809722E-3</v>
          </cell>
          <cell r="AO741">
            <v>8.2094446873633587E-3</v>
          </cell>
          <cell r="AP741">
            <v>8.4908274677160112E-3</v>
          </cell>
          <cell r="AQ741">
            <v>8.8627124179326347E-3</v>
          </cell>
          <cell r="AR741">
            <v>1.0842063083175911E-2</v>
          </cell>
          <cell r="AS741">
            <v>1.3496029532208862E-2</v>
          </cell>
          <cell r="AT741">
            <v>1.7533957029795717E-2</v>
          </cell>
          <cell r="AU741">
            <v>2.0172628799178423E-2</v>
          </cell>
          <cell r="AV741">
            <v>2.3533806499813223E-2</v>
          </cell>
          <cell r="AW741">
            <v>2.6716155103178322E-2</v>
          </cell>
          <cell r="AX741">
            <v>2.7545233594382934E-2</v>
          </cell>
          <cell r="AY741">
            <v>2.7405301053949702E-2</v>
          </cell>
          <cell r="AZ741">
            <v>2.594508555511341E-2</v>
          </cell>
          <cell r="BA741">
            <v>2.5604571180978686E-2</v>
          </cell>
          <cell r="BB741">
            <v>2.4894381218434777E-2</v>
          </cell>
          <cell r="BC741">
            <v>2.4837423956366688E-2</v>
          </cell>
          <cell r="BD741">
            <v>2.4215352063006935E-2</v>
          </cell>
          <cell r="BE741">
            <v>2.5307756663081153E-2</v>
          </cell>
          <cell r="BF741">
            <v>2.8859590497600097E-2</v>
          </cell>
          <cell r="BG741">
            <v>3.3048211508553652E-2</v>
          </cell>
          <cell r="BH741">
            <v>4.058860560276991E-2</v>
          </cell>
          <cell r="BI741">
            <v>4.5001921106557374E-2</v>
          </cell>
          <cell r="BJ741">
            <v>4.9075564661690815E-2</v>
          </cell>
          <cell r="BK741">
            <v>4.9102132435465767E-2</v>
          </cell>
          <cell r="BL741">
            <v>4.8466051969823974E-2</v>
          </cell>
          <cell r="BM741">
            <v>4.6361231976793787E-2</v>
          </cell>
          <cell r="BN741">
            <v>4.0165796638976084E-2</v>
          </cell>
          <cell r="BO741">
            <v>3.7376399624997787E-2</v>
          </cell>
          <cell r="BP741">
            <v>3.7614612663345606E-2</v>
          </cell>
          <cell r="BQ741">
            <v>3.9920343702173955E-2</v>
          </cell>
          <cell r="BR741">
            <v>4.1686288545218227E-2</v>
          </cell>
          <cell r="BS741">
            <v>4.5764830304778389E-2</v>
          </cell>
          <cell r="BT741">
            <v>4.9811513390402892E-2</v>
          </cell>
        </row>
        <row r="742">
          <cell r="I742">
            <v>3.7559638615368997E-3</v>
          </cell>
          <cell r="J742">
            <v>3.5595056487807033E-3</v>
          </cell>
          <cell r="K742">
            <v>3.7923074617021916E-3</v>
          </cell>
          <cell r="L742">
            <v>3.6924579258151634E-3</v>
          </cell>
          <cell r="M742">
            <v>3.9292301187516861E-3</v>
          </cell>
          <cell r="N742">
            <v>3.9386692924461945E-3</v>
          </cell>
          <cell r="O742">
            <v>4.3209366287676691E-3</v>
          </cell>
          <cell r="P742">
            <v>4.8298857766349507E-3</v>
          </cell>
          <cell r="Q742">
            <v>5.0594014076310052E-3</v>
          </cell>
          <cell r="R742">
            <v>5.5804809994134154E-3</v>
          </cell>
          <cell r="S742">
            <v>5.6833826363835334E-3</v>
          </cell>
          <cell r="T742">
            <v>6.0576777459669566E-3</v>
          </cell>
          <cell r="U742">
            <v>5.9726144566764243E-3</v>
          </cell>
          <cell r="V742">
            <v>5.7782158253895403E-3</v>
          </cell>
          <cell r="W742">
            <v>5.7033783317618379E-3</v>
          </cell>
          <cell r="X742">
            <v>5.7514378594648663E-3</v>
          </cell>
          <cell r="Y742">
            <v>5.3032893115265043E-3</v>
          </cell>
          <cell r="Z742">
            <v>5.199404858168645E-3</v>
          </cell>
          <cell r="AA742">
            <v>5.4898093359631818E-3</v>
          </cell>
          <cell r="AB742">
            <v>5.6289538236433271E-3</v>
          </cell>
          <cell r="AC742">
            <v>5.6191102344948498E-3</v>
          </cell>
          <cell r="AD742">
            <v>6.0591436767741761E-3</v>
          </cell>
          <cell r="AE742">
            <v>6.6365639167561856E-3</v>
          </cell>
          <cell r="AF742">
            <v>7.1711889125244998E-3</v>
          </cell>
          <cell r="AG742">
            <v>6.8796209071964832E-3</v>
          </cell>
          <cell r="AH742">
            <v>6.889840404826781E-3</v>
          </cell>
          <cell r="AI742">
            <v>6.9301720628679791E-3</v>
          </cell>
          <cell r="AJ742">
            <v>6.5658152047257659E-3</v>
          </cell>
          <cell r="AK742">
            <v>6.6580778149961349E-3</v>
          </cell>
          <cell r="AL742">
            <v>6.5100214558584963E-3</v>
          </cell>
          <cell r="AM742">
            <v>7.3305538758579722E-3</v>
          </cell>
          <cell r="AN742">
            <v>7.8858753536809722E-3</v>
          </cell>
          <cell r="AO742">
            <v>8.2531700918233499E-3</v>
          </cell>
          <cell r="AP742">
            <v>8.457573574239317E-3</v>
          </cell>
          <cell r="AQ742">
            <v>8.6374846563587425E-3</v>
          </cell>
          <cell r="AR742">
            <v>8.7011277119468777E-3</v>
          </cell>
          <cell r="AS742">
            <v>8.308901207164647E-3</v>
          </cell>
          <cell r="AT742">
            <v>8.0704240575498101E-3</v>
          </cell>
          <cell r="AU742">
            <v>8.5214074381984011E-3</v>
          </cell>
          <cell r="AV742">
            <v>8.7660316274436566E-3</v>
          </cell>
          <cell r="AW742">
            <v>9.1080680508227665E-3</v>
          </cell>
          <cell r="AX742">
            <v>1.1252137906202178E-2</v>
          </cell>
          <cell r="AY742">
            <v>1.4074402587916101E-2</v>
          </cell>
          <cell r="AZ742">
            <v>1.7986470354158377E-2</v>
          </cell>
          <cell r="BA742">
            <v>2.0879031602892194E-2</v>
          </cell>
          <cell r="BB742">
            <v>2.4398970646923639E-2</v>
          </cell>
          <cell r="BC742">
            <v>2.7816236626809314E-2</v>
          </cell>
          <cell r="BD742">
            <v>2.9225931585752908E-2</v>
          </cell>
          <cell r="BE742">
            <v>2.9132305485837218E-2</v>
          </cell>
          <cell r="BF742">
            <v>2.758369281244304E-2</v>
          </cell>
          <cell r="BG742">
            <v>2.7200622083981336E-2</v>
          </cell>
          <cell r="BH742">
            <v>2.6345609065155807E-2</v>
          </cell>
          <cell r="BI742">
            <v>2.6143058401639344E-2</v>
          </cell>
          <cell r="BJ742">
            <v>2.4667869977397273E-2</v>
          </cell>
          <cell r="BK742">
            <v>2.5846702317290554E-2</v>
          </cell>
          <cell r="BL742">
            <v>2.9673093042749371E-2</v>
          </cell>
          <cell r="BM742">
            <v>3.3734323009982081E-2</v>
          </cell>
          <cell r="BN742">
            <v>4.1501187978009398E-2</v>
          </cell>
          <cell r="BO742">
            <v>4.5867015725328572E-2</v>
          </cell>
          <cell r="BP742">
            <v>5.0050537867302E-2</v>
          </cell>
          <cell r="BQ742">
            <v>5.0467427580993124E-2</v>
          </cell>
          <cell r="BR742">
            <v>4.9692014994254713E-2</v>
          </cell>
          <cell r="BS742">
            <v>4.7880011537352177E-2</v>
          </cell>
          <cell r="BT742">
            <v>4.1251079871200816E-2</v>
          </cell>
        </row>
        <row r="743">
          <cell r="I743">
            <v>1.3537421871601143E-2</v>
          </cell>
          <cell r="J743">
            <v>1.4333827094986477E-2</v>
          </cell>
          <cell r="K743">
            <v>1.4951884162244806E-2</v>
          </cell>
          <cell r="L743">
            <v>1.5723462365919528E-2</v>
          </cell>
          <cell r="M743">
            <v>1.6074123213075078E-2</v>
          </cell>
          <cell r="N743">
            <v>1.6946642876709286E-2</v>
          </cell>
          <cell r="O743">
            <v>1.7599362755780661E-2</v>
          </cell>
          <cell r="P743">
            <v>1.8243691772407845E-2</v>
          </cell>
          <cell r="Q743">
            <v>1.9182270367582584E-2</v>
          </cell>
          <cell r="R743">
            <v>1.9991439034830444E-2</v>
          </cell>
          <cell r="S743">
            <v>1.8786933162008176E-2</v>
          </cell>
          <cell r="T743">
            <v>1.9766779406780271E-2</v>
          </cell>
          <cell r="U743">
            <v>2.0845161813610187E-2</v>
          </cell>
          <cell r="V743">
            <v>2.199182924168441E-2</v>
          </cell>
          <cell r="W743">
            <v>2.3235134037056626E-2</v>
          </cell>
          <cell r="X743">
            <v>2.4365466366591648E-2</v>
          </cell>
          <cell r="Y743">
            <v>2.5840615086148634E-2</v>
          </cell>
          <cell r="Z743">
            <v>2.7040139728951709E-2</v>
          </cell>
          <cell r="AA743">
            <v>2.7983234714003945E-2</v>
          </cell>
          <cell r="AB743">
            <v>2.8489047639540389E-2</v>
          </cell>
          <cell r="AC743">
            <v>2.9638395792241947E-2</v>
          </cell>
          <cell r="AD743">
            <v>3.0939167269899998E-2</v>
          </cell>
          <cell r="AE743">
            <v>3.1999344536897109E-2</v>
          </cell>
          <cell r="AF743">
            <v>3.326428432091999E-2</v>
          </cell>
          <cell r="AG743">
            <v>3.4835812090243883E-2</v>
          </cell>
          <cell r="AH743">
            <v>3.6395484624367459E-2</v>
          </cell>
          <cell r="AI743">
            <v>3.7778373494574011E-2</v>
          </cell>
          <cell r="AJ743">
            <v>3.9617804707527383E-2</v>
          </cell>
          <cell r="AK743">
            <v>4.1205874774542642E-2</v>
          </cell>
          <cell r="AL743">
            <v>4.2796587995185514E-2</v>
          </cell>
          <cell r="AM743">
            <v>4.3760542312466184E-2</v>
          </cell>
          <cell r="AN743">
            <v>4.4916138610665832E-2</v>
          </cell>
          <cell r="AO743">
            <v>4.6239615216440752E-2</v>
          </cell>
          <cell r="AP743">
            <v>4.7575236933991023E-2</v>
          </cell>
          <cell r="AQ743">
            <v>4.9291095620446174E-2</v>
          </cell>
          <cell r="AR743">
            <v>5.0638273513080312E-2</v>
          </cell>
          <cell r="AS743">
            <v>5.2714043230025993E-2</v>
          </cell>
          <cell r="AT743">
            <v>5.4283209434710031E-2</v>
          </cell>
          <cell r="AU743">
            <v>5.5823165513362839E-2</v>
          </cell>
          <cell r="AV743">
            <v>5.715353007097497E-2</v>
          </cell>
          <cell r="AW743">
            <v>5.9044096223762048E-2</v>
          </cell>
          <cell r="AX743">
            <v>6.0504352969921425E-2</v>
          </cell>
          <cell r="AY743">
            <v>6.1841281435876028E-2</v>
          </cell>
          <cell r="AZ743">
            <v>6.3204669054251233E-2</v>
          </cell>
          <cell r="BA743">
            <v>6.5426381780269174E-2</v>
          </cell>
          <cell r="BB743">
            <v>6.6907949963532276E-2</v>
          </cell>
          <cell r="BC743">
            <v>6.9100062932662049E-2</v>
          </cell>
          <cell r="BD743">
            <v>3.3222640178676384E-2</v>
          </cell>
          <cell r="BE743">
            <v>3.7558264610971677E-2</v>
          </cell>
          <cell r="BF743">
            <v>4.3107114648520566E-2</v>
          </cell>
          <cell r="BG743">
            <v>4.8149300155520998E-2</v>
          </cell>
          <cell r="BH743">
            <v>5.2974504249291787E-2</v>
          </cell>
          <cell r="BI743">
            <v>5.8721823770491802E-2</v>
          </cell>
          <cell r="BJ743">
            <v>6.2913638063645375E-2</v>
          </cell>
          <cell r="BK743">
            <v>6.6927444378424766E-2</v>
          </cell>
          <cell r="BL743">
            <v>7.0695725062866727E-2</v>
          </cell>
          <cell r="BM743">
            <v>7.5215425305008105E-2</v>
          </cell>
          <cell r="BN743">
            <v>7.9828653682731829E-2</v>
          </cell>
          <cell r="BO743">
            <v>8.5366069375409054E-2</v>
          </cell>
          <cell r="BP743">
            <v>8.8874449498231173E-2</v>
          </cell>
          <cell r="BQ743">
            <v>9.4352147216639315E-2</v>
          </cell>
          <cell r="BR743">
            <v>0.10245446154425754</v>
          </cell>
          <cell r="BS743">
            <v>0.1111047014710124</v>
          </cell>
          <cell r="BT743">
            <v>0.12363543548260425</v>
          </cell>
        </row>
        <row r="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v>1</v>
          </cell>
          <cell r="BD744">
            <v>1.0000000000000002</v>
          </cell>
          <cell r="BE744">
            <v>0.99999999999999989</v>
          </cell>
          <cell r="BF744">
            <v>1</v>
          </cell>
          <cell r="BG744">
            <v>1</v>
          </cell>
          <cell r="BH744">
            <v>1.0000000000000002</v>
          </cell>
          <cell r="BI744">
            <v>1.0000000000000002</v>
          </cell>
          <cell r="BJ744">
            <v>1</v>
          </cell>
          <cell r="BK744">
            <v>1</v>
          </cell>
          <cell r="BL744">
            <v>1</v>
          </cell>
          <cell r="BM744">
            <v>0.99999999999999978</v>
          </cell>
          <cell r="BN744">
            <v>1</v>
          </cell>
          <cell r="BO744">
            <v>1.0000000000000002</v>
          </cell>
          <cell r="BP744">
            <v>1</v>
          </cell>
          <cell r="BQ744">
            <v>1</v>
          </cell>
          <cell r="BR744">
            <v>1</v>
          </cell>
          <cell r="BS744">
            <v>1.0000000000000002</v>
          </cell>
          <cell r="BT744">
            <v>1</v>
          </cell>
        </row>
        <row r="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row>
        <row r="748">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cell r="BD748">
            <v>1027159.41</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row>
        <row r="749">
          <cell r="I749">
            <v>0</v>
          </cell>
          <cell r="J749">
            <v>0</v>
          </cell>
          <cell r="K749">
            <v>0</v>
          </cell>
          <cell r="L749">
            <v>0</v>
          </cell>
          <cell r="M749">
            <v>0</v>
          </cell>
          <cell r="N749">
            <v>0</v>
          </cell>
          <cell r="O749">
            <v>0</v>
          </cell>
          <cell r="P749">
            <v>0</v>
          </cell>
          <cell r="Q749">
            <v>0</v>
          </cell>
          <cell r="R749">
            <v>0</v>
          </cell>
          <cell r="S749">
            <v>673349289.36000001</v>
          </cell>
          <cell r="T749">
            <v>533228671.52999997</v>
          </cell>
          <cell r="U749">
            <v>407288569.00999999</v>
          </cell>
          <cell r="V749">
            <v>277521016.81999999</v>
          </cell>
          <cell r="W749">
            <v>165398738.63999999</v>
          </cell>
          <cell r="X749">
            <v>51090256.920000002</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cell r="BD749">
            <v>17787592.079999998</v>
          </cell>
          <cell r="BE749">
            <v>14670721.07</v>
          </cell>
          <cell r="BF749">
            <v>11691805.85</v>
          </cell>
          <cell r="BG749">
            <v>8373692.8799999999</v>
          </cell>
          <cell r="BH749">
            <v>5754833.6399999997</v>
          </cell>
          <cell r="BI749">
            <v>2320124.0699999998</v>
          </cell>
          <cell r="BJ749">
            <v>867376.62</v>
          </cell>
          <cell r="BK749">
            <v>0</v>
          </cell>
          <cell r="BL749">
            <v>0</v>
          </cell>
          <cell r="BM749">
            <v>0</v>
          </cell>
          <cell r="BN749">
            <v>0</v>
          </cell>
          <cell r="BO749">
            <v>0</v>
          </cell>
          <cell r="BP749">
            <v>0</v>
          </cell>
          <cell r="BQ749">
            <v>0</v>
          </cell>
          <cell r="BR749">
            <v>0</v>
          </cell>
          <cell r="BS749">
            <v>0</v>
          </cell>
          <cell r="BT749">
            <v>0</v>
          </cell>
        </row>
        <row r="750">
          <cell r="I750">
            <v>858257932.12</v>
          </cell>
          <cell r="J750">
            <v>731114503.49000001</v>
          </cell>
          <cell r="K750">
            <v>566356049.73000002</v>
          </cell>
          <cell r="L750">
            <v>392280290.77999997</v>
          </cell>
          <cell r="M750">
            <v>217768094.75999999</v>
          </cell>
          <cell r="N750">
            <v>3134389.47</v>
          </cell>
          <cell r="O750">
            <v>0</v>
          </cell>
          <cell r="P750">
            <v>0</v>
          </cell>
          <cell r="Q750">
            <v>0</v>
          </cell>
          <cell r="R750">
            <v>0</v>
          </cell>
          <cell r="S750">
            <v>361788445.81999999</v>
          </cell>
          <cell r="T750">
            <v>422420959.30000001</v>
          </cell>
          <cell r="U750">
            <v>483527986.83999997</v>
          </cell>
          <cell r="V750">
            <v>556630173.79999995</v>
          </cell>
          <cell r="W750">
            <v>609218652.20000005</v>
          </cell>
          <cell r="X750">
            <v>679529359.63999999</v>
          </cell>
          <cell r="Y750">
            <v>629077450.85000002</v>
          </cell>
          <cell r="Z750">
            <v>495733337.75999999</v>
          </cell>
          <cell r="AA750">
            <v>378548466.43000001</v>
          </cell>
          <cell r="AB750">
            <v>257262871.69999999</v>
          </cell>
          <cell r="AC750">
            <v>154098182.58000001</v>
          </cell>
          <cell r="AD750">
            <v>47430664.329999998</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cell r="BD750">
            <v>14219177.130000001</v>
          </cell>
          <cell r="BE750">
            <v>15105560.73</v>
          </cell>
          <cell r="BF750">
            <v>16030490.220000001</v>
          </cell>
          <cell r="BG750">
            <v>17689482.41</v>
          </cell>
          <cell r="BH750">
            <v>17937130.5</v>
          </cell>
          <cell r="BI750">
            <v>17366687.59</v>
          </cell>
          <cell r="BJ750">
            <v>16663422.710000001</v>
          </cell>
          <cell r="BK750">
            <v>14028790.83</v>
          </cell>
          <cell r="BL750">
            <v>11116032.050000001</v>
          </cell>
          <cell r="BM750">
            <v>7949209.5700000003</v>
          </cell>
          <cell r="BN750">
            <v>5310058.51</v>
          </cell>
          <cell r="BO750">
            <v>2135424.89</v>
          </cell>
          <cell r="BP750">
            <v>843263.43</v>
          </cell>
          <cell r="BQ750">
            <v>0</v>
          </cell>
          <cell r="BR750">
            <v>0</v>
          </cell>
          <cell r="BS750">
            <v>0</v>
          </cell>
          <cell r="BT750">
            <v>0</v>
          </cell>
        </row>
        <row r="751">
          <cell r="I751">
            <v>840023636</v>
          </cell>
          <cell r="J751">
            <v>771939954.80999994</v>
          </cell>
          <cell r="K751">
            <v>777685434.65999997</v>
          </cell>
          <cell r="L751">
            <v>798254397</v>
          </cell>
          <cell r="M751">
            <v>896459788.22000003</v>
          </cell>
          <cell r="N751">
            <v>960825142.14999998</v>
          </cell>
          <cell r="O751">
            <v>851976384.15999997</v>
          </cell>
          <cell r="P751">
            <v>729414899.25999999</v>
          </cell>
          <cell r="Q751">
            <v>556567555.27999997</v>
          </cell>
          <cell r="R751">
            <v>373872866.38999999</v>
          </cell>
          <cell r="S751">
            <v>463336091.11000001</v>
          </cell>
          <cell r="T751">
            <v>331590612.39999998</v>
          </cell>
          <cell r="U751">
            <v>336016948.44999999</v>
          </cell>
          <cell r="V751">
            <v>324378507</v>
          </cell>
          <cell r="W751">
            <v>319711583.08999997</v>
          </cell>
          <cell r="X751">
            <v>297979311.45999998</v>
          </cell>
          <cell r="Y751">
            <v>326540853.62</v>
          </cell>
          <cell r="Z751">
            <v>382771082.13999999</v>
          </cell>
          <cell r="AA751">
            <v>440646935.27999997</v>
          </cell>
          <cell r="AB751">
            <v>505451264.25999999</v>
          </cell>
          <cell r="AC751">
            <v>543869221.59000003</v>
          </cell>
          <cell r="AD751">
            <v>593722261.48000002</v>
          </cell>
          <cell r="AE751">
            <v>545202971.32000005</v>
          </cell>
          <cell r="AF751">
            <v>435427965.10000002</v>
          </cell>
          <cell r="AG751">
            <v>326577374.42000002</v>
          </cell>
          <cell r="AH751">
            <v>214286373.38</v>
          </cell>
          <cell r="AI751">
            <v>126616571.90000001</v>
          </cell>
          <cell r="AJ751">
            <v>35669194.229999997</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cell r="BD751">
            <v>13755775.189999999</v>
          </cell>
          <cell r="BE751">
            <v>15235823.800000001</v>
          </cell>
          <cell r="BF751">
            <v>13528956.949999999</v>
          </cell>
          <cell r="BG751">
            <v>12422206.27</v>
          </cell>
          <cell r="BH751">
            <v>11718475.539999999</v>
          </cell>
          <cell r="BI751">
            <v>13861975.51</v>
          </cell>
          <cell r="BJ751">
            <v>12512702.140000001</v>
          </cell>
          <cell r="BK751">
            <v>13461096.83</v>
          </cell>
          <cell r="BL751">
            <v>14446589.98</v>
          </cell>
          <cell r="BM751">
            <v>15430641.01</v>
          </cell>
          <cell r="BN751">
            <v>15665519.140000001</v>
          </cell>
          <cell r="BO751">
            <v>14898837.26</v>
          </cell>
          <cell r="BP751">
            <v>14448736.09</v>
          </cell>
          <cell r="BQ751">
            <v>11769572.810000001</v>
          </cell>
          <cell r="BR751">
            <v>8946989.4100000001</v>
          </cell>
          <cell r="BS751">
            <v>6449448.6200000001</v>
          </cell>
          <cell r="BT751">
            <v>3884827.81</v>
          </cell>
        </row>
        <row r="752">
          <cell r="I752">
            <v>243709384.44</v>
          </cell>
          <cell r="J752">
            <v>344146135.74000001</v>
          </cell>
          <cell r="K752">
            <v>399973035.01999998</v>
          </cell>
          <cell r="L752">
            <v>453161984.14999998</v>
          </cell>
          <cell r="M752">
            <v>563131935.12</v>
          </cell>
          <cell r="N752">
            <v>575654865.97000003</v>
          </cell>
          <cell r="O752">
            <v>557742715.47000003</v>
          </cell>
          <cell r="P752">
            <v>510480395.35000002</v>
          </cell>
          <cell r="Q752">
            <v>508000749.94999999</v>
          </cell>
          <cell r="R752">
            <v>500245137.97000003</v>
          </cell>
          <cell r="S752">
            <v>550697357.36000001</v>
          </cell>
          <cell r="T752">
            <v>574889733.19000006</v>
          </cell>
          <cell r="U752">
            <v>498049014.14999998</v>
          </cell>
          <cell r="V752">
            <v>454990356.88999999</v>
          </cell>
          <cell r="W752">
            <v>390491138.76999998</v>
          </cell>
          <cell r="X752">
            <v>330837396.5</v>
          </cell>
          <cell r="Y752">
            <v>270527036.18000001</v>
          </cell>
          <cell r="Z752">
            <v>213046401.84</v>
          </cell>
          <cell r="AA752">
            <v>212790281.28999999</v>
          </cell>
          <cell r="AB752">
            <v>215262794.05000001</v>
          </cell>
          <cell r="AC752">
            <v>216927265.59999999</v>
          </cell>
          <cell r="AD752">
            <v>205259190.87</v>
          </cell>
          <cell r="AE752">
            <v>225896571.03</v>
          </cell>
          <cell r="AF752">
            <v>246863686.83000001</v>
          </cell>
          <cell r="AG752">
            <v>262541959.75</v>
          </cell>
          <cell r="AH752">
            <v>297668928.14999998</v>
          </cell>
          <cell r="AI752">
            <v>315372261.67000002</v>
          </cell>
          <cell r="AJ752">
            <v>348280848.52999997</v>
          </cell>
          <cell r="AK752">
            <v>308810546.94999999</v>
          </cell>
          <cell r="AL752">
            <v>238637784.72</v>
          </cell>
          <cell r="AM752">
            <v>178568672.75999999</v>
          </cell>
          <cell r="AN752">
            <v>119036587.25</v>
          </cell>
          <cell r="AO752">
            <v>69294467.870000005</v>
          </cell>
          <cell r="AP752">
            <v>18437836.010000002</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cell r="BD752">
            <v>9746096.7400000002</v>
          </cell>
          <cell r="BE752">
            <v>8839992.2300000004</v>
          </cell>
          <cell r="BF752">
            <v>9460261.1199999992</v>
          </cell>
          <cell r="BG752">
            <v>7355364.6100000003</v>
          </cell>
          <cell r="BH752">
            <v>7840475.0999999996</v>
          </cell>
          <cell r="BI752">
            <v>6377094.7800000003</v>
          </cell>
          <cell r="BJ752">
            <v>6965943.54</v>
          </cell>
          <cell r="BK752">
            <v>7809999.4199999999</v>
          </cell>
          <cell r="BL752">
            <v>6161094.7800000003</v>
          </cell>
          <cell r="BM752">
            <v>5452970.4800000004</v>
          </cell>
          <cell r="BN752">
            <v>5061624.72</v>
          </cell>
          <cell r="BO752">
            <v>5809635.1799999997</v>
          </cell>
          <cell r="BP752">
            <v>4931298.0999999996</v>
          </cell>
          <cell r="BQ752">
            <v>6330646.5099999998</v>
          </cell>
          <cell r="BR752">
            <v>3690353.93</v>
          </cell>
          <cell r="BS752">
            <v>5039984.09</v>
          </cell>
          <cell r="BT752">
            <v>5671692.8799999999</v>
          </cell>
        </row>
        <row r="753">
          <cell r="I753">
            <v>308346503.38</v>
          </cell>
          <cell r="J753">
            <v>256637780.5</v>
          </cell>
          <cell r="K753">
            <v>229136827.53</v>
          </cell>
          <cell r="L753">
            <v>199024673.41999999</v>
          </cell>
          <cell r="M753">
            <v>262483193.68000001</v>
          </cell>
          <cell r="N753">
            <v>266662291.41999999</v>
          </cell>
          <cell r="O753">
            <v>292095579.55000001</v>
          </cell>
          <cell r="P753">
            <v>355059131.44999999</v>
          </cell>
          <cell r="Q753">
            <v>391765116.79000002</v>
          </cell>
          <cell r="R753">
            <v>421484932.93000001</v>
          </cell>
          <cell r="S753">
            <v>555436421.20000005</v>
          </cell>
          <cell r="T753">
            <v>540673269.07000005</v>
          </cell>
          <cell r="U753">
            <v>493161497.94</v>
          </cell>
          <cell r="V753">
            <v>429757673.80000001</v>
          </cell>
          <cell r="W753">
            <v>404680179.77999997</v>
          </cell>
          <cell r="X753">
            <v>385889517.25</v>
          </cell>
          <cell r="Y753">
            <v>397388524.68000001</v>
          </cell>
          <cell r="Z753">
            <v>412169454.85000002</v>
          </cell>
          <cell r="AA753">
            <v>382786376.44999999</v>
          </cell>
          <cell r="AB753">
            <v>345745046.48000002</v>
          </cell>
          <cell r="AC753">
            <v>302509375.62</v>
          </cell>
          <cell r="AD753">
            <v>257798920.75999999</v>
          </cell>
          <cell r="AE753">
            <v>211575110.08000001</v>
          </cell>
          <cell r="AF753">
            <v>169188420.72999999</v>
          </cell>
          <cell r="AG753">
            <v>170984617.28</v>
          </cell>
          <cell r="AH753">
            <v>172474118.16999999</v>
          </cell>
          <cell r="AI753">
            <v>170804313.66999999</v>
          </cell>
          <cell r="AJ753">
            <v>161028824.34</v>
          </cell>
          <cell r="AK753">
            <v>167760067.91999999</v>
          </cell>
          <cell r="AL753">
            <v>182233468.63</v>
          </cell>
          <cell r="AM753">
            <v>198977353.81</v>
          </cell>
          <cell r="AN753">
            <v>224029162.77000001</v>
          </cell>
          <cell r="AO753">
            <v>237539735.58000001</v>
          </cell>
          <cell r="AP753">
            <v>263322870.86000001</v>
          </cell>
          <cell r="AQ753">
            <v>237792363.27000001</v>
          </cell>
          <cell r="AR753">
            <v>187803314.61000001</v>
          </cell>
          <cell r="AS753">
            <v>140716901.18000001</v>
          </cell>
          <cell r="AT753">
            <v>94262116.829999998</v>
          </cell>
          <cell r="AU753">
            <v>56180520.369999997</v>
          </cell>
          <cell r="AV753">
            <v>13168937.199999999</v>
          </cell>
          <cell r="AW753">
            <v>0</v>
          </cell>
          <cell r="AX753">
            <v>0</v>
          </cell>
          <cell r="AY753">
            <v>0</v>
          </cell>
          <cell r="AZ753">
            <v>0</v>
          </cell>
          <cell r="BA753">
            <v>0</v>
          </cell>
          <cell r="BB753">
            <v>0</v>
          </cell>
          <cell r="BC753">
            <v>0</v>
          </cell>
          <cell r="BD753">
            <v>7930253.0300000003</v>
          </cell>
          <cell r="BE753">
            <v>7368620.9900000002</v>
          </cell>
          <cell r="BF753">
            <v>7459061.0700000003</v>
          </cell>
          <cell r="BG753">
            <v>7541509.1699999999</v>
          </cell>
          <cell r="BH753">
            <v>7301229.2300000004</v>
          </cell>
          <cell r="BI753">
            <v>7225389.04</v>
          </cell>
          <cell r="BJ753">
            <v>7075189.8200000003</v>
          </cell>
          <cell r="BK753">
            <v>6601849.0899999999</v>
          </cell>
          <cell r="BL753">
            <v>6850631.1200000001</v>
          </cell>
          <cell r="BM753">
            <v>6535883.7199999997</v>
          </cell>
          <cell r="BN753">
            <v>6135321.2999999998</v>
          </cell>
          <cell r="BO753">
            <v>4643562.62</v>
          </cell>
          <cell r="BP753">
            <v>4840141.79</v>
          </cell>
          <cell r="BQ753">
            <v>4903667.47</v>
          </cell>
          <cell r="BR753">
            <v>4322023.45</v>
          </cell>
          <cell r="BS753">
            <v>3856937.1</v>
          </cell>
          <cell r="BT753">
            <v>3568566.66</v>
          </cell>
        </row>
        <row r="754">
          <cell r="I754">
            <v>680834327.10000002</v>
          </cell>
          <cell r="J754">
            <v>641630523.00999999</v>
          </cell>
          <cell r="K754">
            <v>583927103.86000001</v>
          </cell>
          <cell r="L754">
            <v>537407993.61000001</v>
          </cell>
          <cell r="M754">
            <v>502477365.91000003</v>
          </cell>
          <cell r="N754">
            <v>404818352.73000002</v>
          </cell>
          <cell r="O754">
            <v>277991836.24000001</v>
          </cell>
          <cell r="P754">
            <v>234794174.36000001</v>
          </cell>
          <cell r="Q754">
            <v>218155135.80000001</v>
          </cell>
          <cell r="R754">
            <v>201119136.58000001</v>
          </cell>
          <cell r="S754">
            <v>268556256.60000002</v>
          </cell>
          <cell r="T754">
            <v>295125075.10000002</v>
          </cell>
          <cell r="U754">
            <v>342471293.74000001</v>
          </cell>
          <cell r="V754">
            <v>400431095.83999997</v>
          </cell>
          <cell r="W754">
            <v>431732272.26999998</v>
          </cell>
          <cell r="X754">
            <v>449701046.14999998</v>
          </cell>
          <cell r="Y754">
            <v>439902279.58999997</v>
          </cell>
          <cell r="Z754">
            <v>421535248.81999999</v>
          </cell>
          <cell r="AA754">
            <v>382289972.20999998</v>
          </cell>
          <cell r="AB754">
            <v>328851382.92000002</v>
          </cell>
          <cell r="AC754">
            <v>310687331.79000002</v>
          </cell>
          <cell r="AD754">
            <v>295057572.13999999</v>
          </cell>
          <cell r="AE754">
            <v>304006171.37</v>
          </cell>
          <cell r="AF754">
            <v>308970976.58999997</v>
          </cell>
          <cell r="AG754">
            <v>285575788.87</v>
          </cell>
          <cell r="AH754">
            <v>265147285.44999999</v>
          </cell>
          <cell r="AI754">
            <v>234894480.37</v>
          </cell>
          <cell r="AJ754">
            <v>204236732.56</v>
          </cell>
          <cell r="AK754">
            <v>168232634.40000001</v>
          </cell>
          <cell r="AL754">
            <v>137414025.33000001</v>
          </cell>
          <cell r="AM754">
            <v>141818162.59999999</v>
          </cell>
          <cell r="AN754">
            <v>144503004.34999999</v>
          </cell>
          <cell r="AO754">
            <v>143564007.38</v>
          </cell>
          <cell r="AP754">
            <v>135427706.31999999</v>
          </cell>
          <cell r="AQ754">
            <v>137828810.71000001</v>
          </cell>
          <cell r="AR754">
            <v>147385706.69999999</v>
          </cell>
          <cell r="AS754">
            <v>155112933.31999999</v>
          </cell>
          <cell r="AT754">
            <v>167016730.91</v>
          </cell>
          <cell r="AU754">
            <v>172524547.97999999</v>
          </cell>
          <cell r="AV754">
            <v>189287853.90000001</v>
          </cell>
          <cell r="AW754">
            <v>168769360.49000001</v>
          </cell>
          <cell r="AX754">
            <v>132773806.31</v>
          </cell>
          <cell r="AY754">
            <v>100353815.22</v>
          </cell>
          <cell r="AZ754">
            <v>69608207.079999998</v>
          </cell>
          <cell r="BA754">
            <v>41751936.32</v>
          </cell>
          <cell r="BB754">
            <v>10390362.529999999</v>
          </cell>
          <cell r="BC754">
            <v>0</v>
          </cell>
          <cell r="BD754">
            <v>5146990.38</v>
          </cell>
          <cell r="BE754">
            <v>5862741.2999999998</v>
          </cell>
          <cell r="BF754">
            <v>5828677.5099999998</v>
          </cell>
          <cell r="BG754">
            <v>5941941.8899999997</v>
          </cell>
          <cell r="BH754">
            <v>6790148.25</v>
          </cell>
          <cell r="BI754">
            <v>7592431.3099999996</v>
          </cell>
          <cell r="BJ754">
            <v>6935616.8700000001</v>
          </cell>
          <cell r="BK754">
            <v>6597711.4100000001</v>
          </cell>
          <cell r="BL754">
            <v>6801196.0999999996</v>
          </cell>
          <cell r="BM754">
            <v>7036005.4900000002</v>
          </cell>
          <cell r="BN754">
            <v>6418529.8899999997</v>
          </cell>
          <cell r="BO754">
            <v>6673491.3499999996</v>
          </cell>
          <cell r="BP754">
            <v>6364396.9199999999</v>
          </cell>
          <cell r="BQ754">
            <v>5766055.1600000001</v>
          </cell>
          <cell r="BR754">
            <v>5715519.9000000004</v>
          </cell>
          <cell r="BS754">
            <v>5293121.42</v>
          </cell>
          <cell r="BT754">
            <v>5103361.4000000004</v>
          </cell>
        </row>
        <row r="755">
          <cell r="I755">
            <v>692736230.60000002</v>
          </cell>
          <cell r="J755">
            <v>621470505.01999998</v>
          </cell>
          <cell r="K755">
            <v>578753240.32000005</v>
          </cell>
          <cell r="L755">
            <v>548678906.11000001</v>
          </cell>
          <cell r="M755">
            <v>578531320.29999995</v>
          </cell>
          <cell r="N755">
            <v>588046918.39999998</v>
          </cell>
          <cell r="O755">
            <v>613649701.15999997</v>
          </cell>
          <cell r="P755">
            <v>590214431.21000004</v>
          </cell>
          <cell r="Q755">
            <v>543994354.62</v>
          </cell>
          <cell r="R755">
            <v>500896800.13999999</v>
          </cell>
          <cell r="S755">
            <v>513800285.26999998</v>
          </cell>
          <cell r="T755">
            <v>419429981.70999998</v>
          </cell>
          <cell r="U755">
            <v>291846366.94999999</v>
          </cell>
          <cell r="V755">
            <v>245236141.87</v>
          </cell>
          <cell r="W755">
            <v>224166429.81999999</v>
          </cell>
          <cell r="X755">
            <v>210074270.78999999</v>
          </cell>
          <cell r="Y755">
            <v>226731273.38999999</v>
          </cell>
          <cell r="Z755">
            <v>252186025.22999999</v>
          </cell>
          <cell r="AA755">
            <v>296591409.16000003</v>
          </cell>
          <cell r="AB755">
            <v>337234248.08999997</v>
          </cell>
          <cell r="AC755">
            <v>357902861.79000002</v>
          </cell>
          <cell r="AD755">
            <v>370905665.39999998</v>
          </cell>
          <cell r="AE755">
            <v>363094727.19999999</v>
          </cell>
          <cell r="AF755">
            <v>351820517.35000002</v>
          </cell>
          <cell r="AG755">
            <v>314452812.23000002</v>
          </cell>
          <cell r="AH755">
            <v>268681257.31999999</v>
          </cell>
          <cell r="AI755">
            <v>254453045.88</v>
          </cell>
          <cell r="AJ755">
            <v>243490648.13</v>
          </cell>
          <cell r="AK755">
            <v>254385583.5</v>
          </cell>
          <cell r="AL755">
            <v>260203597.88999999</v>
          </cell>
          <cell r="AM755">
            <v>247008979.91</v>
          </cell>
          <cell r="AN755">
            <v>231755877.34</v>
          </cell>
          <cell r="AO755">
            <v>205408143.19</v>
          </cell>
          <cell r="AP755">
            <v>180382713.86000001</v>
          </cell>
          <cell r="AQ755">
            <v>149636555.87</v>
          </cell>
          <cell r="AR755">
            <v>121389464.67</v>
          </cell>
          <cell r="AS755">
            <v>125141749.70999999</v>
          </cell>
          <cell r="AT755">
            <v>124888078.20999999</v>
          </cell>
          <cell r="AU755">
            <v>123362463.37</v>
          </cell>
          <cell r="AV755">
            <v>119046229.2</v>
          </cell>
          <cell r="AW755">
            <v>120863564.13</v>
          </cell>
          <cell r="AX755">
            <v>123136600.18000001</v>
          </cell>
          <cell r="AY755">
            <v>127225098.47</v>
          </cell>
          <cell r="AZ755">
            <v>136833852.37</v>
          </cell>
          <cell r="BA755">
            <v>142694820.22999999</v>
          </cell>
          <cell r="BB755">
            <v>159683726.72</v>
          </cell>
          <cell r="BC755">
            <v>144425001.78999999</v>
          </cell>
          <cell r="BD755">
            <v>116774924.12</v>
          </cell>
          <cell r="BE755">
            <v>90143927.459999993</v>
          </cell>
          <cell r="BF755">
            <v>63430863.409999996</v>
          </cell>
          <cell r="BG755">
            <v>39764709.979999997</v>
          </cell>
          <cell r="BH755">
            <v>12903087.41</v>
          </cell>
          <cell r="BI755">
            <v>3429689.27</v>
          </cell>
          <cell r="BJ755">
            <v>4430190.05</v>
          </cell>
          <cell r="BK755">
            <v>4810519.26</v>
          </cell>
          <cell r="BL755">
            <v>5169400.95</v>
          </cell>
          <cell r="BM755">
            <v>5487888.5999999996</v>
          </cell>
          <cell r="BN755">
            <v>6480762.2400000002</v>
          </cell>
          <cell r="BO755">
            <v>7127341.3399999999</v>
          </cell>
          <cell r="BP755">
            <v>6307565.8399999999</v>
          </cell>
          <cell r="BQ755">
            <v>5472254.7000000002</v>
          </cell>
          <cell r="BR755">
            <v>5380513.8399999999</v>
          </cell>
          <cell r="BS755">
            <v>5342502.4000000004</v>
          </cell>
          <cell r="BT755">
            <v>5128877.12</v>
          </cell>
        </row>
        <row r="756">
          <cell r="I756">
            <v>1178881422.8099999</v>
          </cell>
          <cell r="J756">
            <v>1130305632.48</v>
          </cell>
          <cell r="K756">
            <v>1063183583.8</v>
          </cell>
          <cell r="L756">
            <v>930169789.10000002</v>
          </cell>
          <cell r="M756">
            <v>818871138.86000001</v>
          </cell>
          <cell r="N756">
            <v>755604778.91999996</v>
          </cell>
          <cell r="O756">
            <v>647413719.5</v>
          </cell>
          <cell r="P756">
            <v>561825487.78999996</v>
          </cell>
          <cell r="Q756">
            <v>503267180.49000001</v>
          </cell>
          <cell r="R756">
            <v>474610193.75999999</v>
          </cell>
          <cell r="S756">
            <v>500932967.00999999</v>
          </cell>
          <cell r="T756">
            <v>516788154.51999998</v>
          </cell>
          <cell r="U756">
            <v>544003442.87</v>
          </cell>
          <cell r="V756">
            <v>528493285.05000001</v>
          </cell>
          <cell r="W756">
            <v>488940231.23000002</v>
          </cell>
          <cell r="X756">
            <v>447633637.75</v>
          </cell>
          <cell r="Y756">
            <v>389358583.29000002</v>
          </cell>
          <cell r="Z756">
            <v>311336899.60000002</v>
          </cell>
          <cell r="AA756">
            <v>217493084.47</v>
          </cell>
          <cell r="AB756">
            <v>184828575.31</v>
          </cell>
          <cell r="AC756">
            <v>169385746.21000001</v>
          </cell>
          <cell r="AD756">
            <v>157052181.56999999</v>
          </cell>
          <cell r="AE756">
            <v>170150693.91</v>
          </cell>
          <cell r="AF756">
            <v>181934741.5</v>
          </cell>
          <cell r="AG756">
            <v>199009200.22999999</v>
          </cell>
          <cell r="AH756">
            <v>226361090.90000001</v>
          </cell>
          <cell r="AI756">
            <v>242925068.84999999</v>
          </cell>
          <cell r="AJ756">
            <v>259722272.61000001</v>
          </cell>
          <cell r="AK756">
            <v>264143096.90000001</v>
          </cell>
          <cell r="AL756">
            <v>267603583.36000001</v>
          </cell>
          <cell r="AM756">
            <v>253901273.78</v>
          </cell>
          <cell r="AN756">
            <v>221547091.78999999</v>
          </cell>
          <cell r="AO756">
            <v>213312758.22999999</v>
          </cell>
          <cell r="AP756">
            <v>206314520.55000001</v>
          </cell>
          <cell r="AQ756">
            <v>218489523.69999999</v>
          </cell>
          <cell r="AR756">
            <v>223261908.06999999</v>
          </cell>
          <cell r="AS756">
            <v>205351555.08000001</v>
          </cell>
          <cell r="AT756">
            <v>192669484.06999999</v>
          </cell>
          <cell r="AU756">
            <v>173709125.84999999</v>
          </cell>
          <cell r="AV756">
            <v>152543564.91999999</v>
          </cell>
          <cell r="AW756">
            <v>127888028.15000001</v>
          </cell>
          <cell r="AX756">
            <v>105625431.11</v>
          </cell>
          <cell r="AY756">
            <v>113502856.17</v>
          </cell>
          <cell r="AZ756">
            <v>113980986.63</v>
          </cell>
          <cell r="BA756">
            <v>112642494.17</v>
          </cell>
          <cell r="BB756">
            <v>106990630.61</v>
          </cell>
          <cell r="BC756">
            <v>107026396.43000001</v>
          </cell>
          <cell r="BD756">
            <v>108426135.52</v>
          </cell>
          <cell r="BE756">
            <v>111850376.84</v>
          </cell>
          <cell r="BF756">
            <v>119925569.68000001</v>
          </cell>
          <cell r="BG756">
            <v>124464284.81</v>
          </cell>
          <cell r="BH756">
            <v>139648877.27000001</v>
          </cell>
          <cell r="BI756">
            <v>127686412.72</v>
          </cell>
          <cell r="BJ756">
            <v>100971227.19</v>
          </cell>
          <cell r="BK756">
            <v>77151430.019999996</v>
          </cell>
          <cell r="BL756">
            <v>54904417.840000004</v>
          </cell>
          <cell r="BM756">
            <v>34477788.57</v>
          </cell>
          <cell r="BN756">
            <v>10328472.439999999</v>
          </cell>
          <cell r="BO756">
            <v>2866105.89</v>
          </cell>
          <cell r="BP756">
            <v>3816996.94</v>
          </cell>
          <cell r="BQ756">
            <v>4147285.59</v>
          </cell>
          <cell r="BR756">
            <v>4417826.51</v>
          </cell>
          <cell r="BS756">
            <v>4403436.76</v>
          </cell>
          <cell r="BT756">
            <v>5024755.2699999996</v>
          </cell>
        </row>
        <row r="757">
          <cell r="I757">
            <v>1717795933.5699999</v>
          </cell>
          <cell r="J757">
            <v>1529414827.3099999</v>
          </cell>
          <cell r="K757">
            <v>1391534324.9100001</v>
          </cell>
          <cell r="L757">
            <v>1279832998.4100001</v>
          </cell>
          <cell r="M757">
            <v>1289507220.8699999</v>
          </cell>
          <cell r="N757">
            <v>1183865730.3599999</v>
          </cell>
          <cell r="O757">
            <v>1181002615.49</v>
          </cell>
          <cell r="P757">
            <v>1121960164.55</v>
          </cell>
          <cell r="Q757">
            <v>1044676461.88</v>
          </cell>
          <cell r="R757">
            <v>899177734.94000006</v>
          </cell>
          <cell r="S757">
            <v>781870050.5</v>
          </cell>
          <cell r="T757">
            <v>698492755.28999996</v>
          </cell>
          <cell r="U757">
            <v>589901681.21000004</v>
          </cell>
          <cell r="V757">
            <v>510447279.06999999</v>
          </cell>
          <cell r="W757">
            <v>454157871.63999999</v>
          </cell>
          <cell r="X757">
            <v>425426512.5</v>
          </cell>
          <cell r="Y757">
            <v>424791315.06999999</v>
          </cell>
          <cell r="Z757">
            <v>436868182.44999999</v>
          </cell>
          <cell r="AA757">
            <v>456423716.22000003</v>
          </cell>
          <cell r="AB757">
            <v>428484246.12</v>
          </cell>
          <cell r="AC757">
            <v>399511228.13</v>
          </cell>
          <cell r="AD757">
            <v>370132067.07999998</v>
          </cell>
          <cell r="AE757">
            <v>321105778.07999998</v>
          </cell>
          <cell r="AF757">
            <v>254883528.09999999</v>
          </cell>
          <cell r="AG757">
            <v>174199045.55000001</v>
          </cell>
          <cell r="AH757">
            <v>145245016.34999999</v>
          </cell>
          <cell r="AI757">
            <v>129601309.68000001</v>
          </cell>
          <cell r="AJ757">
            <v>118776594.25</v>
          </cell>
          <cell r="AK757">
            <v>121260671.91</v>
          </cell>
          <cell r="AL757">
            <v>127230638.09999999</v>
          </cell>
          <cell r="AM757">
            <v>148145724.97999999</v>
          </cell>
          <cell r="AN757">
            <v>181763783.03</v>
          </cell>
          <cell r="AO757">
            <v>200431282.06999999</v>
          </cell>
          <cell r="AP757">
            <v>220826210.93000001</v>
          </cell>
          <cell r="AQ757">
            <v>225193486.49000001</v>
          </cell>
          <cell r="AR757">
            <v>230021531.16999999</v>
          </cell>
          <cell r="AS757">
            <v>214446416.75</v>
          </cell>
          <cell r="AT757">
            <v>189545113.93000001</v>
          </cell>
          <cell r="AU757">
            <v>182654346.13</v>
          </cell>
          <cell r="AV757">
            <v>175587717.03</v>
          </cell>
          <cell r="AW757">
            <v>183971928.13</v>
          </cell>
          <cell r="AX757">
            <v>188498422.43000001</v>
          </cell>
          <cell r="AY757">
            <v>176206639.40000001</v>
          </cell>
          <cell r="AZ757">
            <v>164292161.00999999</v>
          </cell>
          <cell r="BA757">
            <v>149626159.69</v>
          </cell>
          <cell r="BB757">
            <v>128779171.87</v>
          </cell>
          <cell r="BC757">
            <v>112989194.31999999</v>
          </cell>
          <cell r="BD757">
            <v>97382932.060000002</v>
          </cell>
          <cell r="BE757">
            <v>101091850.06</v>
          </cell>
          <cell r="BF757">
            <v>101254350.01000001</v>
          </cell>
          <cell r="BG757">
            <v>98908634.640000001</v>
          </cell>
          <cell r="BH757">
            <v>93908446.629999995</v>
          </cell>
          <cell r="BI757">
            <v>92346444.469999999</v>
          </cell>
          <cell r="BJ757">
            <v>93331150.120000005</v>
          </cell>
          <cell r="BK757">
            <v>96797794.650000006</v>
          </cell>
          <cell r="BL757">
            <v>103249307.18000001</v>
          </cell>
          <cell r="BM757">
            <v>106100029.68000001</v>
          </cell>
          <cell r="BN757">
            <v>117176485.11</v>
          </cell>
          <cell r="BO757">
            <v>105260243.29000001</v>
          </cell>
          <cell r="BP757">
            <v>83940230.340000004</v>
          </cell>
          <cell r="BQ757">
            <v>59835746.259999998</v>
          </cell>
          <cell r="BR757">
            <v>41338687.25</v>
          </cell>
          <cell r="BS757">
            <v>25514912.260000002</v>
          </cell>
          <cell r="BT757">
            <v>5897286.3399999999</v>
          </cell>
        </row>
        <row r="758">
          <cell r="I758">
            <v>1595648121.6500001</v>
          </cell>
          <cell r="J758">
            <v>1718943111.6500001</v>
          </cell>
          <cell r="K758">
            <v>1732016749.55</v>
          </cell>
          <cell r="L758">
            <v>1773545999.27</v>
          </cell>
          <cell r="M758">
            <v>1886501159.98</v>
          </cell>
          <cell r="N758">
            <v>1810725496.3399999</v>
          </cell>
          <cell r="O758">
            <v>1631028576.7</v>
          </cell>
          <cell r="P758">
            <v>1463428644.23</v>
          </cell>
          <cell r="Q758">
            <v>1342471451.46</v>
          </cell>
          <cell r="R758">
            <v>1252886930.72</v>
          </cell>
          <cell r="S758">
            <v>1226094117.8</v>
          </cell>
          <cell r="T758">
            <v>1096155889.22</v>
          </cell>
          <cell r="U758">
            <v>1067927387.99</v>
          </cell>
          <cell r="V758">
            <v>987115043.60000002</v>
          </cell>
          <cell r="W758">
            <v>898982278.04999995</v>
          </cell>
          <cell r="X758">
            <v>766427789.84000003</v>
          </cell>
          <cell r="Y758">
            <v>634808742.42999995</v>
          </cell>
          <cell r="Z758">
            <v>573735553.24000001</v>
          </cell>
          <cell r="AA758">
            <v>493250133.87</v>
          </cell>
          <cell r="AB758">
            <v>415501523.14999998</v>
          </cell>
          <cell r="AC758">
            <v>366464841.08999997</v>
          </cell>
          <cell r="AD758">
            <v>336255281.98000002</v>
          </cell>
          <cell r="AE758">
            <v>328604367.83999997</v>
          </cell>
          <cell r="AF758">
            <v>326297037.02999997</v>
          </cell>
          <cell r="AG758">
            <v>328620834.23000002</v>
          </cell>
          <cell r="AH758">
            <v>303430554.83999997</v>
          </cell>
          <cell r="AI758">
            <v>273426112.56</v>
          </cell>
          <cell r="AJ758">
            <v>253387140.50999999</v>
          </cell>
          <cell r="AK758">
            <v>219744260.96000001</v>
          </cell>
          <cell r="AL758">
            <v>178312491.47</v>
          </cell>
          <cell r="AM758">
            <v>129894074.47</v>
          </cell>
          <cell r="AN758">
            <v>112493630.42</v>
          </cell>
          <cell r="AO758">
            <v>104451034.63</v>
          </cell>
          <cell r="AP758">
            <v>97659628.620000005</v>
          </cell>
          <cell r="AQ758">
            <v>100158543.64</v>
          </cell>
          <cell r="AR758">
            <v>103293650.97</v>
          </cell>
          <cell r="AS758">
            <v>118045696.95999999</v>
          </cell>
          <cell r="AT758">
            <v>143587370.55000001</v>
          </cell>
          <cell r="AU758">
            <v>157187009.31999999</v>
          </cell>
          <cell r="AV758">
            <v>173822558.19999999</v>
          </cell>
          <cell r="AW758">
            <v>181075268.81</v>
          </cell>
          <cell r="AX758">
            <v>187964349.22999999</v>
          </cell>
          <cell r="AY758">
            <v>179618473.24000001</v>
          </cell>
          <cell r="AZ758">
            <v>160122145.43000001</v>
          </cell>
          <cell r="BA758">
            <v>151128546.78</v>
          </cell>
          <cell r="BB758">
            <v>143476699.90000001</v>
          </cell>
          <cell r="BC758">
            <v>145489272.00999999</v>
          </cell>
          <cell r="BD758">
            <v>146845103.16</v>
          </cell>
          <cell r="BE758">
            <v>140202430.25999999</v>
          </cell>
          <cell r="BF758">
            <v>131968594.67</v>
          </cell>
          <cell r="BG758">
            <v>123233856.33</v>
          </cell>
          <cell r="BH758">
            <v>110392554.44</v>
          </cell>
          <cell r="BI758">
            <v>96279630.180000007</v>
          </cell>
          <cell r="BJ758">
            <v>82772970.099999994</v>
          </cell>
          <cell r="BK758">
            <v>85910856.680000007</v>
          </cell>
          <cell r="BL758">
            <v>83995470.120000005</v>
          </cell>
          <cell r="BM758">
            <v>82774870.189999998</v>
          </cell>
          <cell r="BN758">
            <v>79035744.950000003</v>
          </cell>
          <cell r="BO758">
            <v>76974862.290000007</v>
          </cell>
          <cell r="BP758">
            <v>72823756.980000004</v>
          </cell>
          <cell r="BQ758">
            <v>69539972.890000001</v>
          </cell>
          <cell r="BR758">
            <v>69258303.560000002</v>
          </cell>
          <cell r="BS758">
            <v>66130377.460000001</v>
          </cell>
          <cell r="BT758">
            <v>71493242.400000006</v>
          </cell>
        </row>
        <row r="759">
          <cell r="I759">
            <v>1132012393.5699999</v>
          </cell>
          <cell r="J759">
            <v>1116992683.8399999</v>
          </cell>
          <cell r="K759">
            <v>1163556259.8699999</v>
          </cell>
          <cell r="L759">
            <v>1199155684.1099999</v>
          </cell>
          <cell r="M759">
            <v>1292692988.3800001</v>
          </cell>
          <cell r="N759">
            <v>1391225180.21</v>
          </cell>
          <cell r="O759">
            <v>1519834595.9300001</v>
          </cell>
          <cell r="P759">
            <v>1633006878.48</v>
          </cell>
          <cell r="Q759">
            <v>1649678873.1800001</v>
          </cell>
          <cell r="R759">
            <v>1690919681.6700001</v>
          </cell>
          <cell r="S759">
            <v>1810692989.99</v>
          </cell>
          <cell r="T759">
            <v>1732848751.3699999</v>
          </cell>
          <cell r="U759">
            <v>1558667943.74</v>
          </cell>
          <cell r="V759">
            <v>1399526262.9200001</v>
          </cell>
          <cell r="W759">
            <v>1284088910.02</v>
          </cell>
          <cell r="X759">
            <v>1189927736.4100001</v>
          </cell>
          <cell r="Y759">
            <v>1087115818.3599999</v>
          </cell>
          <cell r="Z759">
            <v>975630878.98000002</v>
          </cell>
          <cell r="AA759">
            <v>934821388.20000005</v>
          </cell>
          <cell r="AB759">
            <v>823845431.62</v>
          </cell>
          <cell r="AC759">
            <v>753089776.25999999</v>
          </cell>
          <cell r="AD759">
            <v>633951717.17999995</v>
          </cell>
          <cell r="AE759">
            <v>527449171.85000002</v>
          </cell>
          <cell r="AF759">
            <v>474776191.79000002</v>
          </cell>
          <cell r="AG759">
            <v>412525369.94</v>
          </cell>
          <cell r="AH759">
            <v>363082987.56</v>
          </cell>
          <cell r="AI759">
            <v>315783224.47000003</v>
          </cell>
          <cell r="AJ759">
            <v>281339967.48000002</v>
          </cell>
          <cell r="AK759">
            <v>270748544.18000001</v>
          </cell>
          <cell r="AL759">
            <v>262867835.19999999</v>
          </cell>
          <cell r="AM759">
            <v>262130868.31999999</v>
          </cell>
          <cell r="AN759">
            <v>246574083.66</v>
          </cell>
          <cell r="AO759">
            <v>224803039.34</v>
          </cell>
          <cell r="AP759">
            <v>208797152.97</v>
          </cell>
          <cell r="AQ759">
            <v>182287490.31999999</v>
          </cell>
          <cell r="AR759">
            <v>148593437.47999999</v>
          </cell>
          <cell r="AS759">
            <v>108121172.13</v>
          </cell>
          <cell r="AT759">
            <v>94281435.230000004</v>
          </cell>
          <cell r="AU759">
            <v>87574582.980000004</v>
          </cell>
          <cell r="AV759">
            <v>81328030.430000007</v>
          </cell>
          <cell r="AW759">
            <v>81460216.730000004</v>
          </cell>
          <cell r="AX759">
            <v>85395554.189999998</v>
          </cell>
          <cell r="AY759">
            <v>98587702.769999996</v>
          </cell>
          <cell r="AZ759">
            <v>121512990.02</v>
          </cell>
          <cell r="BA759">
            <v>134321274.09999999</v>
          </cell>
          <cell r="BB759">
            <v>150204438.55000001</v>
          </cell>
          <cell r="BC759">
            <v>156873760.03999999</v>
          </cell>
          <cell r="BD759">
            <v>164241904.80000001</v>
          </cell>
          <cell r="BE759">
            <v>157135107.87</v>
          </cell>
          <cell r="BF759">
            <v>140069591.90000001</v>
          </cell>
          <cell r="BG759">
            <v>132180405.5</v>
          </cell>
          <cell r="BH759">
            <v>123058472.68000001</v>
          </cell>
          <cell r="BI759">
            <v>125520293.05</v>
          </cell>
          <cell r="BJ759">
            <v>127127352.84</v>
          </cell>
          <cell r="BK759">
            <v>123257042.06</v>
          </cell>
          <cell r="BL759">
            <v>117979573.76000001</v>
          </cell>
          <cell r="BM759">
            <v>110580544.92</v>
          </cell>
          <cell r="BN759">
            <v>96354938.409999996</v>
          </cell>
          <cell r="BO759">
            <v>85174807.090000004</v>
          </cell>
          <cell r="BP759">
            <v>72816219.439999998</v>
          </cell>
          <cell r="BQ759">
            <v>74883202.560000002</v>
          </cell>
          <cell r="BR759">
            <v>72588744.400000006</v>
          </cell>
          <cell r="BS759">
            <v>70900126.870000005</v>
          </cell>
          <cell r="BT759">
            <v>68641035.260000005</v>
          </cell>
        </row>
        <row r="760">
          <cell r="I760">
            <v>1060424434.71</v>
          </cell>
          <cell r="J760">
            <v>1113952595.3199999</v>
          </cell>
          <cell r="K760">
            <v>1097250126.3800001</v>
          </cell>
          <cell r="L760">
            <v>1108466594.47</v>
          </cell>
          <cell r="M760">
            <v>1181579306.51</v>
          </cell>
          <cell r="N760">
            <v>1135067634.9000001</v>
          </cell>
          <cell r="O760">
            <v>1129598780.0799999</v>
          </cell>
          <cell r="P760">
            <v>1105096871.1099999</v>
          </cell>
          <cell r="Q760">
            <v>1147585405.73</v>
          </cell>
          <cell r="R760">
            <v>1174422072.7</v>
          </cell>
          <cell r="S760">
            <v>1242056211.24</v>
          </cell>
          <cell r="T760">
            <v>1336941284</v>
          </cell>
          <cell r="U760">
            <v>1447593132.5599999</v>
          </cell>
          <cell r="V760">
            <v>1540243480.3299999</v>
          </cell>
          <cell r="W760">
            <v>1551755323.3099999</v>
          </cell>
          <cell r="X760">
            <v>1586417509.6700001</v>
          </cell>
          <cell r="Y760">
            <v>1614269583.6800001</v>
          </cell>
          <cell r="Z760">
            <v>1551829903.3499999</v>
          </cell>
          <cell r="AA760">
            <v>1402405750.2</v>
          </cell>
          <cell r="AB760">
            <v>1204175777.77</v>
          </cell>
          <cell r="AC760">
            <v>1103672396.3900001</v>
          </cell>
          <cell r="AD760">
            <v>1021033936.41</v>
          </cell>
          <cell r="AE760">
            <v>926461066.98000002</v>
          </cell>
          <cell r="AF760">
            <v>830534083.5</v>
          </cell>
          <cell r="AG760">
            <v>785077844.46000004</v>
          </cell>
          <cell r="AH760">
            <v>721298565.38</v>
          </cell>
          <cell r="AI760">
            <v>662263373.05999994</v>
          </cell>
          <cell r="AJ760">
            <v>557416480.90999997</v>
          </cell>
          <cell r="AK760">
            <v>464112254.47000003</v>
          </cell>
          <cell r="AL760">
            <v>419697518.57999998</v>
          </cell>
          <cell r="AM760">
            <v>363862758.87</v>
          </cell>
          <cell r="AN760">
            <v>323655868.83999997</v>
          </cell>
          <cell r="AO760">
            <v>281272604.44</v>
          </cell>
          <cell r="AP760">
            <v>247503575.84999999</v>
          </cell>
          <cell r="AQ760">
            <v>234339158.16999999</v>
          </cell>
          <cell r="AR760">
            <v>227580039.09999999</v>
          </cell>
          <cell r="AS760">
            <v>216212999.53999999</v>
          </cell>
          <cell r="AT760">
            <v>200866055.56</v>
          </cell>
          <cell r="AU760">
            <v>181801851.72</v>
          </cell>
          <cell r="AV760">
            <v>168585949.69999999</v>
          </cell>
          <cell r="AW760">
            <v>146244859.37</v>
          </cell>
          <cell r="AX760">
            <v>120473062.42</v>
          </cell>
          <cell r="AY760">
            <v>90064652.180000007</v>
          </cell>
          <cell r="AZ760">
            <v>79836299.379999995</v>
          </cell>
          <cell r="BA760">
            <v>73763424.909999996</v>
          </cell>
          <cell r="BB760">
            <v>68119662</v>
          </cell>
          <cell r="BC760">
            <v>66395505.719999999</v>
          </cell>
          <cell r="BD760">
            <v>70843610.209999993</v>
          </cell>
          <cell r="BE760">
            <v>80232413.159999996</v>
          </cell>
          <cell r="BF760">
            <v>101004814.54000001</v>
          </cell>
          <cell r="BG760">
            <v>112729106.38</v>
          </cell>
          <cell r="BH760">
            <v>129931404.83</v>
          </cell>
          <cell r="BI760">
            <v>138593189.05000001</v>
          </cell>
          <cell r="BJ760">
            <v>144154000.91999999</v>
          </cell>
          <cell r="BK760">
            <v>137862342.61000001</v>
          </cell>
          <cell r="BL760">
            <v>123883276.73999999</v>
          </cell>
          <cell r="BM760">
            <v>115912204.41</v>
          </cell>
          <cell r="BN760">
            <v>110580920.20999999</v>
          </cell>
          <cell r="BO760">
            <v>111882097.48</v>
          </cell>
          <cell r="BP760">
            <v>114470240.44</v>
          </cell>
          <cell r="BQ760">
            <v>109368573.16</v>
          </cell>
          <cell r="BR760">
            <v>104928797.23999999</v>
          </cell>
          <cell r="BS760">
            <v>97979158.629999995</v>
          </cell>
          <cell r="BT760">
            <v>86498671.560000002</v>
          </cell>
        </row>
        <row r="761">
          <cell r="I761">
            <v>589218428.13</v>
          </cell>
          <cell r="J761">
            <v>613310344.82000005</v>
          </cell>
          <cell r="K761">
            <v>678566881.46000004</v>
          </cell>
          <cell r="L761">
            <v>736214398.26999998</v>
          </cell>
          <cell r="M761">
            <v>894006676.22000003</v>
          </cell>
          <cell r="N761">
            <v>1013363583.71</v>
          </cell>
          <cell r="O761">
            <v>1072077896.99</v>
          </cell>
          <cell r="P761">
            <v>1129579686.4400001</v>
          </cell>
          <cell r="Q761">
            <v>1115392287.9200001</v>
          </cell>
          <cell r="R761">
            <v>1124290031.6199999</v>
          </cell>
          <cell r="S761">
            <v>1175401832.3599999</v>
          </cell>
          <cell r="T761">
            <v>1116156164.4000001</v>
          </cell>
          <cell r="U761">
            <v>1097486298.23</v>
          </cell>
          <cell r="V761">
            <v>1065195427.11</v>
          </cell>
          <cell r="W761">
            <v>1099132102.6400001</v>
          </cell>
          <cell r="X761">
            <v>1115715868.05</v>
          </cell>
          <cell r="Y761">
            <v>1126519793.6500001</v>
          </cell>
          <cell r="Z761">
            <v>1202232009.8499999</v>
          </cell>
          <cell r="AA761">
            <v>1305913998.51</v>
          </cell>
          <cell r="AB761">
            <v>1324412842.5599999</v>
          </cell>
          <cell r="AC761">
            <v>1335010735.8199999</v>
          </cell>
          <cell r="AD761">
            <v>1360945858.6300001</v>
          </cell>
          <cell r="AE761">
            <v>1383852638.3299999</v>
          </cell>
          <cell r="AF761">
            <v>1323972404.79</v>
          </cell>
          <cell r="AG761">
            <v>1203088675.4000001</v>
          </cell>
          <cell r="AH761">
            <v>1077202081.3699999</v>
          </cell>
          <cell r="AI761">
            <v>986325152.99000001</v>
          </cell>
          <cell r="AJ761">
            <v>921933055.73000002</v>
          </cell>
          <cell r="AK761">
            <v>833708081.07000005</v>
          </cell>
          <cell r="AL761">
            <v>743444524</v>
          </cell>
          <cell r="AM761">
            <v>708611488.71000004</v>
          </cell>
          <cell r="AN761">
            <v>651216923.02999997</v>
          </cell>
          <cell r="AO761">
            <v>598279496.57000005</v>
          </cell>
          <cell r="AP761">
            <v>503829013.80000001</v>
          </cell>
          <cell r="AQ761">
            <v>422147206.24000001</v>
          </cell>
          <cell r="AR761">
            <v>378384728.35000002</v>
          </cell>
          <cell r="AS761">
            <v>313464495.75999999</v>
          </cell>
          <cell r="AT761">
            <v>278330588.22000003</v>
          </cell>
          <cell r="AU761">
            <v>238625628.77000001</v>
          </cell>
          <cell r="AV761">
            <v>211556501.86000001</v>
          </cell>
          <cell r="AW761">
            <v>199676126.09</v>
          </cell>
          <cell r="AX761">
            <v>190046312.93000001</v>
          </cell>
          <cell r="AY761">
            <v>185769985.28</v>
          </cell>
          <cell r="AZ761">
            <v>170667573.16</v>
          </cell>
          <cell r="BA761">
            <v>154426845.61000001</v>
          </cell>
          <cell r="BB761">
            <v>144571409.31999999</v>
          </cell>
          <cell r="BC761">
            <v>126405418.23</v>
          </cell>
          <cell r="BD761">
            <v>106562712.75</v>
          </cell>
          <cell r="BE761">
            <v>80151870.530000001</v>
          </cell>
          <cell r="BF761">
            <v>71210165.329999998</v>
          </cell>
          <cell r="BG761">
            <v>65549333.07</v>
          </cell>
          <cell r="BH761">
            <v>59350862.039999999</v>
          </cell>
          <cell r="BI761">
            <v>56993967.719999999</v>
          </cell>
          <cell r="BJ761">
            <v>58507228.07</v>
          </cell>
          <cell r="BK761">
            <v>67323484.689999998</v>
          </cell>
          <cell r="BL761">
            <v>85773749.969999999</v>
          </cell>
          <cell r="BM761">
            <v>98411597.099999994</v>
          </cell>
          <cell r="BN761">
            <v>112650159.98</v>
          </cell>
          <cell r="BO761">
            <v>119993289</v>
          </cell>
          <cell r="BP761">
            <v>127123400.79000001</v>
          </cell>
          <cell r="BQ761">
            <v>120010949.23</v>
          </cell>
          <cell r="BR761">
            <v>107238491.65000001</v>
          </cell>
          <cell r="BS761">
            <v>100835587.3</v>
          </cell>
          <cell r="BT761">
            <v>95033381.590000004</v>
          </cell>
        </row>
        <row r="762">
          <cell r="I762">
            <v>489460101.50999999</v>
          </cell>
          <cell r="J762">
            <v>514731770.19999999</v>
          </cell>
          <cell r="K762">
            <v>542945599.92999995</v>
          </cell>
          <cell r="L762">
            <v>545126547.88999999</v>
          </cell>
          <cell r="M762">
            <v>591623772.38999999</v>
          </cell>
          <cell r="N762">
            <v>581146868.87</v>
          </cell>
          <cell r="O762">
            <v>583663713.30999994</v>
          </cell>
          <cell r="P762">
            <v>610108930.35000002</v>
          </cell>
          <cell r="Q762">
            <v>675122492</v>
          </cell>
          <cell r="R762">
            <v>737840357.19000006</v>
          </cell>
          <cell r="S762">
            <v>870145360.42999995</v>
          </cell>
          <cell r="T762">
            <v>977198749.35000002</v>
          </cell>
          <cell r="U762">
            <v>1024590088.17</v>
          </cell>
          <cell r="V762">
            <v>1070406182.29</v>
          </cell>
          <cell r="W762">
            <v>1054091462.27</v>
          </cell>
          <cell r="X762">
            <v>1060652808.29</v>
          </cell>
          <cell r="Y762">
            <v>1057129700.49</v>
          </cell>
          <cell r="Z762">
            <v>1003987832.7</v>
          </cell>
          <cell r="AA762">
            <v>991416563.09000003</v>
          </cell>
          <cell r="AB762">
            <v>926849168.71000004</v>
          </cell>
          <cell r="AC762">
            <v>952425878.11000001</v>
          </cell>
          <cell r="AD762">
            <v>968041324.17999995</v>
          </cell>
          <cell r="AE762">
            <v>969325725.35000002</v>
          </cell>
          <cell r="AF762">
            <v>1033155641.33</v>
          </cell>
          <cell r="AG762">
            <v>1104343937.6400001</v>
          </cell>
          <cell r="AH762">
            <v>1173682208.1800001</v>
          </cell>
          <cell r="AI762">
            <v>1181988898.8900001</v>
          </cell>
          <cell r="AJ762">
            <v>1196970104.71</v>
          </cell>
          <cell r="AK762">
            <v>1224308042.6099999</v>
          </cell>
          <cell r="AL762">
            <v>1183962069.8299999</v>
          </cell>
          <cell r="AM762">
            <v>1081005687.3399999</v>
          </cell>
          <cell r="AN762">
            <v>977066206.13999999</v>
          </cell>
          <cell r="AO762">
            <v>896074839.16999996</v>
          </cell>
          <cell r="AP762">
            <v>841464375.28999996</v>
          </cell>
          <cell r="AQ762">
            <v>761974381.14999998</v>
          </cell>
          <cell r="AR762">
            <v>677170328.57000005</v>
          </cell>
          <cell r="AS762">
            <v>625169205.27999997</v>
          </cell>
          <cell r="AT762">
            <v>561599162.88999999</v>
          </cell>
          <cell r="AU762">
            <v>515506733.70999998</v>
          </cell>
          <cell r="AV762">
            <v>431533455.88999999</v>
          </cell>
          <cell r="AW762">
            <v>358681140.86000001</v>
          </cell>
          <cell r="AX762">
            <v>318192400.10000002</v>
          </cell>
          <cell r="AY762">
            <v>275623335.44999999</v>
          </cell>
          <cell r="AZ762">
            <v>244421335.38</v>
          </cell>
          <cell r="BA762">
            <v>207893449.11000001</v>
          </cell>
          <cell r="BB762">
            <v>182886978.31999999</v>
          </cell>
          <cell r="BC762">
            <v>172595832.56</v>
          </cell>
          <cell r="BD762">
            <v>166388828.62</v>
          </cell>
          <cell r="BE762">
            <v>159464304.40000001</v>
          </cell>
          <cell r="BF762">
            <v>146823028.5</v>
          </cell>
          <cell r="BG762">
            <v>132850315.86</v>
          </cell>
          <cell r="BH762">
            <v>125406092.51000001</v>
          </cell>
          <cell r="BI762">
            <v>109563586.45</v>
          </cell>
          <cell r="BJ762">
            <v>91527464.359999999</v>
          </cell>
          <cell r="BK762">
            <v>69052764.090000004</v>
          </cell>
          <cell r="BL762">
            <v>61612521.619999997</v>
          </cell>
          <cell r="BM762">
            <v>57336866.68</v>
          </cell>
          <cell r="BN762">
            <v>49109457.689999998</v>
          </cell>
          <cell r="BO762">
            <v>46684804.450000003</v>
          </cell>
          <cell r="BP762">
            <v>47303372.200000003</v>
          </cell>
          <cell r="BQ762">
            <v>53680688.729999997</v>
          </cell>
          <cell r="BR762">
            <v>68339099.280000001</v>
          </cell>
          <cell r="BS762">
            <v>78310340.060000002</v>
          </cell>
          <cell r="BT762">
            <v>88644329.780000001</v>
          </cell>
        </row>
        <row r="763">
          <cell r="I763">
            <v>395475135.06</v>
          </cell>
          <cell r="J763">
            <v>369509561.94</v>
          </cell>
          <cell r="K763">
            <v>364805288.13</v>
          </cell>
          <cell r="L763">
            <v>369125223.70999998</v>
          </cell>
          <cell r="M763">
            <v>414561530.18000001</v>
          </cell>
          <cell r="N763">
            <v>438249782.88</v>
          </cell>
          <cell r="O763">
            <v>480485475.55000001</v>
          </cell>
          <cell r="P763">
            <v>508524618.33999997</v>
          </cell>
          <cell r="Q763">
            <v>533769273.04000002</v>
          </cell>
          <cell r="R763">
            <v>533923933.30000001</v>
          </cell>
          <cell r="S763">
            <v>577396877.75</v>
          </cell>
          <cell r="T763">
            <v>566526502.96000004</v>
          </cell>
          <cell r="U763">
            <v>569190994.35000002</v>
          </cell>
          <cell r="V763">
            <v>587342141.37</v>
          </cell>
          <cell r="W763">
            <v>646734249.59000003</v>
          </cell>
          <cell r="X763">
            <v>703763200.42999995</v>
          </cell>
          <cell r="Y763">
            <v>774764630.57000005</v>
          </cell>
          <cell r="Z763">
            <v>875211224.70000005</v>
          </cell>
          <cell r="AA763">
            <v>923475727.23000002</v>
          </cell>
          <cell r="AB763">
            <v>932604799.88999999</v>
          </cell>
          <cell r="AC763">
            <v>921334885.85000002</v>
          </cell>
          <cell r="AD763">
            <v>932604702.27999997</v>
          </cell>
          <cell r="AE763">
            <v>928738491.63999999</v>
          </cell>
          <cell r="AF763">
            <v>885043824.28999996</v>
          </cell>
          <cell r="AG763">
            <v>871257094.90999997</v>
          </cell>
          <cell r="AH763">
            <v>848920372.72000003</v>
          </cell>
          <cell r="AI763">
            <v>869254708.74000001</v>
          </cell>
          <cell r="AJ763">
            <v>878281683.84000003</v>
          </cell>
          <cell r="AK763">
            <v>875625170.62</v>
          </cell>
          <cell r="AL763">
            <v>924299215.54999995</v>
          </cell>
          <cell r="AM763">
            <v>993720051.98000002</v>
          </cell>
          <cell r="AN763">
            <v>1056122328.6</v>
          </cell>
          <cell r="AO763">
            <v>1060057153.0700001</v>
          </cell>
          <cell r="AP763">
            <v>1077218750.55</v>
          </cell>
          <cell r="AQ763">
            <v>1102946934.1900001</v>
          </cell>
          <cell r="AR763">
            <v>1066217196.04</v>
          </cell>
          <cell r="AS763">
            <v>946908614.25</v>
          </cell>
          <cell r="AT763">
            <v>847698200.97000003</v>
          </cell>
          <cell r="AU763">
            <v>778045009.92999995</v>
          </cell>
          <cell r="AV763">
            <v>730606088.13</v>
          </cell>
          <cell r="AW763">
            <v>656504694.63999999</v>
          </cell>
          <cell r="AX763">
            <v>585370404.74000001</v>
          </cell>
          <cell r="AY763">
            <v>559769090.22000003</v>
          </cell>
          <cell r="AZ763">
            <v>506381347.50999999</v>
          </cell>
          <cell r="BA763">
            <v>456929570.29000002</v>
          </cell>
          <cell r="BB763">
            <v>381807779.23000002</v>
          </cell>
          <cell r="BC763">
            <v>314946859.52999997</v>
          </cell>
          <cell r="BD763">
            <v>280038221.99000001</v>
          </cell>
          <cell r="BE763">
            <v>243037853.11000001</v>
          </cell>
          <cell r="BF763">
            <v>215431418.59</v>
          </cell>
          <cell r="BG763">
            <v>184361704.91999999</v>
          </cell>
          <cell r="BH763">
            <v>160344823.61000001</v>
          </cell>
          <cell r="BI763">
            <v>151521090.12</v>
          </cell>
          <cell r="BJ763">
            <v>144988069.22999999</v>
          </cell>
          <cell r="BK763">
            <v>138829300.88</v>
          </cell>
          <cell r="BL763">
            <v>128461005.52</v>
          </cell>
          <cell r="BM763">
            <v>118079544.58</v>
          </cell>
          <cell r="BN763">
            <v>110891989.38</v>
          </cell>
          <cell r="BO763">
            <v>94854735.890000001</v>
          </cell>
          <cell r="BP763">
            <v>78486410.640000001</v>
          </cell>
          <cell r="BQ763">
            <v>58794953.880000003</v>
          </cell>
          <cell r="BR763">
            <v>51477631</v>
          </cell>
          <cell r="BS763">
            <v>46834101.340000004</v>
          </cell>
          <cell r="BT763">
            <v>41114533.899999999</v>
          </cell>
        </row>
        <row r="764">
          <cell r="I764">
            <v>471733071.51999998</v>
          </cell>
          <cell r="J764">
            <v>459975035.49000001</v>
          </cell>
          <cell r="K764">
            <v>438600787.44</v>
          </cell>
          <cell r="L764">
            <v>419521278.06999999</v>
          </cell>
          <cell r="M764">
            <v>453278318.62</v>
          </cell>
          <cell r="N764">
            <v>432226688.82999998</v>
          </cell>
          <cell r="O764">
            <v>398133662.13999999</v>
          </cell>
          <cell r="P764">
            <v>376049861.54000002</v>
          </cell>
          <cell r="Q764">
            <v>370562678.31</v>
          </cell>
          <cell r="R764">
            <v>376456019.61000001</v>
          </cell>
          <cell r="S764">
            <v>412514804.33999997</v>
          </cell>
          <cell r="T764">
            <v>434909554.63</v>
          </cell>
          <cell r="U764">
            <v>472272066.56</v>
          </cell>
          <cell r="V764">
            <v>498413752.38999999</v>
          </cell>
          <cell r="W764">
            <v>519014071.56999999</v>
          </cell>
          <cell r="X764">
            <v>518054982.19</v>
          </cell>
          <cell r="Y764">
            <v>518344946.5</v>
          </cell>
          <cell r="Z764">
            <v>510735613.86000001</v>
          </cell>
          <cell r="AA764">
            <v>517740602.56</v>
          </cell>
          <cell r="AB764">
            <v>516611560.88999999</v>
          </cell>
          <cell r="AC764">
            <v>567405959.14999998</v>
          </cell>
          <cell r="AD764">
            <v>612314375.62</v>
          </cell>
          <cell r="AE764">
            <v>680245841.57000005</v>
          </cell>
          <cell r="AF764">
            <v>773382951.71000004</v>
          </cell>
          <cell r="AG764">
            <v>817155238.75</v>
          </cell>
          <cell r="AH764">
            <v>852766068.97000003</v>
          </cell>
          <cell r="AI764">
            <v>845140236.62</v>
          </cell>
          <cell r="AJ764">
            <v>856129873.65999997</v>
          </cell>
          <cell r="AK764">
            <v>853846454.94000006</v>
          </cell>
          <cell r="AL764">
            <v>817735619.73000002</v>
          </cell>
          <cell r="AM764">
            <v>808678538.55999994</v>
          </cell>
          <cell r="AN764">
            <v>786041581.45000005</v>
          </cell>
          <cell r="AO764">
            <v>802814333.47000003</v>
          </cell>
          <cell r="AP764">
            <v>808173673.72000003</v>
          </cell>
          <cell r="AQ764">
            <v>798601068.19000006</v>
          </cell>
          <cell r="AR764">
            <v>837466043.27999997</v>
          </cell>
          <cell r="AS764">
            <v>865372532.04999995</v>
          </cell>
          <cell r="AT764">
            <v>913296214.03999996</v>
          </cell>
          <cell r="AU764">
            <v>912917653.79999995</v>
          </cell>
          <cell r="AV764">
            <v>920977652.58000004</v>
          </cell>
          <cell r="AW764">
            <v>942366290.12</v>
          </cell>
          <cell r="AX764">
            <v>910946409.20000005</v>
          </cell>
          <cell r="AY764">
            <v>833226637.34000003</v>
          </cell>
          <cell r="AZ764">
            <v>754728871.25</v>
          </cell>
          <cell r="BA764">
            <v>687770086.38999999</v>
          </cell>
          <cell r="BB764">
            <v>646136227.44000006</v>
          </cell>
          <cell r="BC764">
            <v>577781724.13999999</v>
          </cell>
          <cell r="BD764">
            <v>520416702.89999998</v>
          </cell>
          <cell r="BE764">
            <v>487801372.42000002</v>
          </cell>
          <cell r="BF764">
            <v>441532476.72000003</v>
          </cell>
          <cell r="BG764">
            <v>402677236.43000001</v>
          </cell>
          <cell r="BH764">
            <v>335420329.83999997</v>
          </cell>
          <cell r="BI764">
            <v>279903857.14999998</v>
          </cell>
          <cell r="BJ764">
            <v>247263883.90000001</v>
          </cell>
          <cell r="BK764">
            <v>217184826.72</v>
          </cell>
          <cell r="BL764">
            <v>193232132.83000001</v>
          </cell>
          <cell r="BM764">
            <v>164356845.36000001</v>
          </cell>
          <cell r="BN764">
            <v>141376301.40000001</v>
          </cell>
          <cell r="BO764">
            <v>133820454.36</v>
          </cell>
          <cell r="BP764">
            <v>126270532.26000001</v>
          </cell>
          <cell r="BQ764">
            <v>120337123</v>
          </cell>
          <cell r="BR764">
            <v>111277221.65000001</v>
          </cell>
          <cell r="BS764">
            <v>98761478.590000004</v>
          </cell>
          <cell r="BT764">
            <v>90222175.200000003</v>
          </cell>
        </row>
        <row r="765">
          <cell r="I765">
            <v>460601795.24000001</v>
          </cell>
          <cell r="J765">
            <v>465061708.76999998</v>
          </cell>
          <cell r="K765">
            <v>457771422.94999999</v>
          </cell>
          <cell r="L765">
            <v>454812332.13</v>
          </cell>
          <cell r="M765">
            <v>478943096.56999999</v>
          </cell>
          <cell r="N765">
            <v>465710386.57999998</v>
          </cell>
          <cell r="O765">
            <v>467883930</v>
          </cell>
          <cell r="P765">
            <v>454539427.61000001</v>
          </cell>
          <cell r="Q765">
            <v>437911358.22000003</v>
          </cell>
          <cell r="R765">
            <v>418460765.11000001</v>
          </cell>
          <cell r="S765">
            <v>447929299.75999999</v>
          </cell>
          <cell r="T765">
            <v>426082415.12</v>
          </cell>
          <cell r="U765">
            <v>393615923.23000002</v>
          </cell>
          <cell r="V765">
            <v>370896220.51999998</v>
          </cell>
          <cell r="W765">
            <v>367359357.44</v>
          </cell>
          <cell r="X765">
            <v>372950299.72000003</v>
          </cell>
          <cell r="Y765">
            <v>376057150.64999998</v>
          </cell>
          <cell r="Z765">
            <v>392834439.19</v>
          </cell>
          <cell r="AA765">
            <v>426797130.42000002</v>
          </cell>
          <cell r="AB765">
            <v>433383961.04000002</v>
          </cell>
          <cell r="AC765">
            <v>453178430.41000003</v>
          </cell>
          <cell r="AD765">
            <v>453361997.89999998</v>
          </cell>
          <cell r="AE765">
            <v>452673485.86000001</v>
          </cell>
          <cell r="AF765">
            <v>449666562.02999997</v>
          </cell>
          <cell r="AG765">
            <v>455099291.32999998</v>
          </cell>
          <cell r="AH765">
            <v>475077440.04000002</v>
          </cell>
          <cell r="AI765">
            <v>521234538.63</v>
          </cell>
          <cell r="AJ765">
            <v>561005498.84000003</v>
          </cell>
          <cell r="AK765">
            <v>628653048.32000005</v>
          </cell>
          <cell r="AL765">
            <v>711372196.52999997</v>
          </cell>
          <cell r="AM765">
            <v>749049104.96000004</v>
          </cell>
          <cell r="AN765">
            <v>786601346.14999998</v>
          </cell>
          <cell r="AO765">
            <v>777940687.48000002</v>
          </cell>
          <cell r="AP765">
            <v>791660842.53999996</v>
          </cell>
          <cell r="AQ765">
            <v>786554990.22000003</v>
          </cell>
          <cell r="AR765">
            <v>751589579.23000002</v>
          </cell>
          <cell r="AS765">
            <v>722966384.29999995</v>
          </cell>
          <cell r="AT765">
            <v>693679700.73000002</v>
          </cell>
          <cell r="AU765">
            <v>703374693.5</v>
          </cell>
          <cell r="AV765">
            <v>700469347.01999998</v>
          </cell>
          <cell r="AW765">
            <v>685824853.97000003</v>
          </cell>
          <cell r="AX765">
            <v>718150882.47000003</v>
          </cell>
          <cell r="AY765">
            <v>765385604.08000004</v>
          </cell>
          <cell r="AZ765">
            <v>803967155.13999999</v>
          </cell>
          <cell r="BA765">
            <v>804335584.17999995</v>
          </cell>
          <cell r="BB765">
            <v>817074614.63</v>
          </cell>
          <cell r="BC765">
            <v>841014704.25999999</v>
          </cell>
          <cell r="BD765">
            <v>805441604.03999996</v>
          </cell>
          <cell r="BE765">
            <v>738126515.07000005</v>
          </cell>
          <cell r="BF765">
            <v>668295048.80999994</v>
          </cell>
          <cell r="BG765">
            <v>612341258.42999995</v>
          </cell>
          <cell r="BH765">
            <v>574542951.60000002</v>
          </cell>
          <cell r="BI765">
            <v>515483759.62</v>
          </cell>
          <cell r="BJ765">
            <v>466414514</v>
          </cell>
          <cell r="BK765">
            <v>439878000.32999998</v>
          </cell>
          <cell r="BL765">
            <v>398663259.80000001</v>
          </cell>
          <cell r="BM765">
            <v>361672808.41000003</v>
          </cell>
          <cell r="BN765">
            <v>298189275.41000003</v>
          </cell>
          <cell r="BO765">
            <v>247780413.86000001</v>
          </cell>
          <cell r="BP765">
            <v>218934320.72</v>
          </cell>
          <cell r="BQ765">
            <v>191498180.31999999</v>
          </cell>
          <cell r="BR765">
            <v>171172678.55000001</v>
          </cell>
          <cell r="BS765">
            <v>145365298.68000001</v>
          </cell>
          <cell r="BT765">
            <v>125560994.48999999</v>
          </cell>
        </row>
        <row r="766">
          <cell r="I766">
            <v>347086836.22000003</v>
          </cell>
          <cell r="J766">
            <v>358876314.93000001</v>
          </cell>
          <cell r="K766">
            <v>383006430.48000002</v>
          </cell>
          <cell r="L766">
            <v>404971332.38</v>
          </cell>
          <cell r="M766">
            <v>445051961.10000002</v>
          </cell>
          <cell r="N766">
            <v>458162603.68000001</v>
          </cell>
          <cell r="O766">
            <v>458040980.33999997</v>
          </cell>
          <cell r="P766">
            <v>466186593.61000001</v>
          </cell>
          <cell r="Q766">
            <v>459045267.42000002</v>
          </cell>
          <cell r="R766">
            <v>458383621.63</v>
          </cell>
          <cell r="S766">
            <v>467214032.12</v>
          </cell>
          <cell r="T766">
            <v>455978018.49000001</v>
          </cell>
          <cell r="U766">
            <v>452600966.26999998</v>
          </cell>
          <cell r="V766">
            <v>439667848.56999999</v>
          </cell>
          <cell r="W766">
            <v>422553853.48000002</v>
          </cell>
          <cell r="X766">
            <v>407323205.47000003</v>
          </cell>
          <cell r="Y766">
            <v>407421942.81</v>
          </cell>
          <cell r="Z766">
            <v>387760441.92000002</v>
          </cell>
          <cell r="AA766">
            <v>359233905.61000001</v>
          </cell>
          <cell r="AB766">
            <v>323989284.13999999</v>
          </cell>
          <cell r="AC766">
            <v>319961661.93000001</v>
          </cell>
          <cell r="AD766">
            <v>324083874.44999999</v>
          </cell>
          <cell r="AE766">
            <v>327994069.29000002</v>
          </cell>
          <cell r="AF766">
            <v>338967247.92000002</v>
          </cell>
          <cell r="AG766">
            <v>368976789.35000002</v>
          </cell>
          <cell r="AH766">
            <v>388653504.30000001</v>
          </cell>
          <cell r="AI766">
            <v>405711343.29000002</v>
          </cell>
          <cell r="AJ766">
            <v>409187232.68000001</v>
          </cell>
          <cell r="AK766">
            <v>408703462.67000002</v>
          </cell>
          <cell r="AL766">
            <v>406880347.18000001</v>
          </cell>
          <cell r="AM766">
            <v>415967929.66000003</v>
          </cell>
          <cell r="AN766">
            <v>436440889.45999998</v>
          </cell>
          <cell r="AO766">
            <v>480295518.44999999</v>
          </cell>
          <cell r="AP766">
            <v>518041133.73000002</v>
          </cell>
          <cell r="AQ766">
            <v>580959651.53999996</v>
          </cell>
          <cell r="AR766">
            <v>655416807.77999997</v>
          </cell>
          <cell r="AS766">
            <v>673878773</v>
          </cell>
          <cell r="AT766">
            <v>703503418.75999999</v>
          </cell>
          <cell r="AU766">
            <v>695539947.88</v>
          </cell>
          <cell r="AV766">
            <v>703754616.00999999</v>
          </cell>
          <cell r="AW766">
            <v>699261240.07000005</v>
          </cell>
          <cell r="AX766">
            <v>663063470.38</v>
          </cell>
          <cell r="AY766">
            <v>646897706.13999999</v>
          </cell>
          <cell r="AZ766">
            <v>622167169.78999996</v>
          </cell>
          <cell r="BA766">
            <v>627795126</v>
          </cell>
          <cell r="BB766">
            <v>624761292.38999999</v>
          </cell>
          <cell r="BC766">
            <v>610713230.79999995</v>
          </cell>
          <cell r="BD766">
            <v>640290857.75999999</v>
          </cell>
          <cell r="BE766">
            <v>678207252.12</v>
          </cell>
          <cell r="BF766">
            <v>709928798.46000004</v>
          </cell>
          <cell r="BG766">
            <v>715777395</v>
          </cell>
          <cell r="BH766">
            <v>721758592.59000003</v>
          </cell>
          <cell r="BI766">
            <v>742733381.16999996</v>
          </cell>
          <cell r="BJ766">
            <v>709535220.58000004</v>
          </cell>
          <cell r="BK766">
            <v>653191950.05999994</v>
          </cell>
          <cell r="BL766">
            <v>600138556.57000005</v>
          </cell>
          <cell r="BM766">
            <v>547907364.51999998</v>
          </cell>
          <cell r="BN766">
            <v>520590660.94</v>
          </cell>
          <cell r="BO766">
            <v>467269158.31999999</v>
          </cell>
          <cell r="BP766">
            <v>417572626.31999999</v>
          </cell>
          <cell r="BQ766">
            <v>389865234.31999999</v>
          </cell>
          <cell r="BR766">
            <v>349873174.70999998</v>
          </cell>
          <cell r="BS766">
            <v>320327608.72000003</v>
          </cell>
          <cell r="BT766">
            <v>265120778.65000001</v>
          </cell>
        </row>
        <row r="767">
          <cell r="I767">
            <v>360591015.25999999</v>
          </cell>
          <cell r="J767">
            <v>356563846.36000001</v>
          </cell>
          <cell r="K767">
            <v>350047481.08999997</v>
          </cell>
          <cell r="L767">
            <v>314135096.18000001</v>
          </cell>
          <cell r="M767">
            <v>314087315.91000003</v>
          </cell>
          <cell r="N767">
            <v>314468109.48000002</v>
          </cell>
          <cell r="O767">
            <v>328206199.31</v>
          </cell>
          <cell r="P767">
            <v>342460261.56</v>
          </cell>
          <cell r="Q767">
            <v>370755649.30000001</v>
          </cell>
          <cell r="R767">
            <v>394669212.61000001</v>
          </cell>
          <cell r="S767">
            <v>432826643.79000002</v>
          </cell>
          <cell r="T767">
            <v>443969166.37</v>
          </cell>
          <cell r="U767">
            <v>441832436.07999998</v>
          </cell>
          <cell r="V767">
            <v>448119046.54000002</v>
          </cell>
          <cell r="W767">
            <v>443032516.44999999</v>
          </cell>
          <cell r="X767">
            <v>438914373.74000001</v>
          </cell>
          <cell r="Y767">
            <v>421562987.60000002</v>
          </cell>
          <cell r="Z767">
            <v>413107388.97000003</v>
          </cell>
          <cell r="AA767">
            <v>413603928.73000002</v>
          </cell>
          <cell r="AB767">
            <v>390565356.79000002</v>
          </cell>
          <cell r="AC767">
            <v>373152225.50999999</v>
          </cell>
          <cell r="AD767">
            <v>360269871.13</v>
          </cell>
          <cell r="AE767">
            <v>360337855.31999999</v>
          </cell>
          <cell r="AF767">
            <v>344404344.72000003</v>
          </cell>
          <cell r="AG767">
            <v>315009558.33999997</v>
          </cell>
          <cell r="AH767">
            <v>297371543.81</v>
          </cell>
          <cell r="AI767">
            <v>294854965.39999998</v>
          </cell>
          <cell r="AJ767">
            <v>296049028.54000002</v>
          </cell>
          <cell r="AK767">
            <v>296931972.85000002</v>
          </cell>
          <cell r="AL767">
            <v>306428973.55000001</v>
          </cell>
          <cell r="AM767">
            <v>332585415.11000001</v>
          </cell>
          <cell r="AN767">
            <v>351506335.77999997</v>
          </cell>
          <cell r="AO767">
            <v>367795502.67000002</v>
          </cell>
          <cell r="AP767">
            <v>372566194.62</v>
          </cell>
          <cell r="AQ767">
            <v>375248414.41000003</v>
          </cell>
          <cell r="AR767">
            <v>375518937.49000001</v>
          </cell>
          <cell r="AS767">
            <v>372246194.69</v>
          </cell>
          <cell r="AT767">
            <v>389471115.43000001</v>
          </cell>
          <cell r="AU767">
            <v>428313515.72000003</v>
          </cell>
          <cell r="AV767">
            <v>459067714.66000003</v>
          </cell>
          <cell r="AW767">
            <v>510107640.33999997</v>
          </cell>
          <cell r="AX767">
            <v>579481369.70000005</v>
          </cell>
          <cell r="AY767">
            <v>611222209.5</v>
          </cell>
          <cell r="AZ767">
            <v>641020808.72000003</v>
          </cell>
          <cell r="BA767">
            <v>629574248.26999998</v>
          </cell>
          <cell r="BB767">
            <v>639164937.95000005</v>
          </cell>
          <cell r="BC767">
            <v>635662204.15999997</v>
          </cell>
          <cell r="BD767">
            <v>603355768.14999998</v>
          </cell>
          <cell r="BE767">
            <v>585129109.76999998</v>
          </cell>
          <cell r="BF767">
            <v>561474007.79999995</v>
          </cell>
          <cell r="BG767">
            <v>554445933.60000002</v>
          </cell>
          <cell r="BH767">
            <v>557961448.05999994</v>
          </cell>
          <cell r="BI767">
            <v>545659704.87</v>
          </cell>
          <cell r="BJ767">
            <v>570678585.00999999</v>
          </cell>
          <cell r="BK767">
            <v>601914588.47000003</v>
          </cell>
          <cell r="BL767">
            <v>624933241.64999998</v>
          </cell>
          <cell r="BM767">
            <v>634060417.79999995</v>
          </cell>
          <cell r="BN767">
            <v>642065982.96000004</v>
          </cell>
          <cell r="BO767">
            <v>661581528.25</v>
          </cell>
          <cell r="BP767">
            <v>638952952.21000004</v>
          </cell>
          <cell r="BQ767">
            <v>586127651.36000001</v>
          </cell>
          <cell r="BR767">
            <v>533322918.66000003</v>
          </cell>
          <cell r="BS767">
            <v>488114852.75</v>
          </cell>
          <cell r="BT767">
            <v>460112541.23000002</v>
          </cell>
        </row>
        <row r="768">
          <cell r="I768">
            <v>169304471.71000001</v>
          </cell>
          <cell r="J768">
            <v>191466125.02000001</v>
          </cell>
          <cell r="K768">
            <v>212641530.16999999</v>
          </cell>
          <cell r="L768">
            <v>258589159.02000001</v>
          </cell>
          <cell r="M768">
            <v>307728133.89999998</v>
          </cell>
          <cell r="N768">
            <v>338544409.14999998</v>
          </cell>
          <cell r="O768">
            <v>346307354.86000001</v>
          </cell>
          <cell r="P768">
            <v>342603952.45999998</v>
          </cell>
          <cell r="Q768">
            <v>334488114.51999998</v>
          </cell>
          <cell r="R768">
            <v>298616571.13</v>
          </cell>
          <cell r="S768">
            <v>299688045.68000001</v>
          </cell>
          <cell r="T768">
            <v>301133914.5</v>
          </cell>
          <cell r="U768">
            <v>310360168.51999998</v>
          </cell>
          <cell r="V768">
            <v>323995530.25</v>
          </cell>
          <cell r="W768">
            <v>350360750.11000001</v>
          </cell>
          <cell r="X768">
            <v>372025639.11000001</v>
          </cell>
          <cell r="Y768">
            <v>388510160.35000002</v>
          </cell>
          <cell r="Z768">
            <v>398464314.86000001</v>
          </cell>
          <cell r="AA768">
            <v>399737021.81999999</v>
          </cell>
          <cell r="AB768">
            <v>393500776.88999999</v>
          </cell>
          <cell r="AC768">
            <v>390732818.97000003</v>
          </cell>
          <cell r="AD768">
            <v>386087373.94</v>
          </cell>
          <cell r="AE768">
            <v>370781292.66000003</v>
          </cell>
          <cell r="AF768">
            <v>359871443.88999999</v>
          </cell>
          <cell r="AG768">
            <v>361651135.74000001</v>
          </cell>
          <cell r="AH768">
            <v>350731733.92000002</v>
          </cell>
          <cell r="AI768">
            <v>335268608.38</v>
          </cell>
          <cell r="AJ768">
            <v>322195394.04000002</v>
          </cell>
          <cell r="AK768">
            <v>324061033.41000003</v>
          </cell>
          <cell r="AL768">
            <v>310837149.06999999</v>
          </cell>
          <cell r="AM768">
            <v>286851606.5</v>
          </cell>
          <cell r="AN768">
            <v>271995748.18000001</v>
          </cell>
          <cell r="AO768">
            <v>269580540.85000002</v>
          </cell>
          <cell r="AP768">
            <v>270279329.42000002</v>
          </cell>
          <cell r="AQ768">
            <v>269113219.81999999</v>
          </cell>
          <cell r="AR768">
            <v>277605057.81</v>
          </cell>
          <cell r="AS768">
            <v>294066605.82999998</v>
          </cell>
          <cell r="AT768">
            <v>309392820.85000002</v>
          </cell>
          <cell r="AU768">
            <v>319443384.12</v>
          </cell>
          <cell r="AV768">
            <v>321650891.91000003</v>
          </cell>
          <cell r="AW768">
            <v>323279989.47000003</v>
          </cell>
          <cell r="AX768">
            <v>323093745.45999998</v>
          </cell>
          <cell r="AY768">
            <v>327756809.13999999</v>
          </cell>
          <cell r="AZ768">
            <v>343585771.62</v>
          </cell>
          <cell r="BA768">
            <v>375959457.83999997</v>
          </cell>
          <cell r="BB768">
            <v>405646558.69</v>
          </cell>
          <cell r="BC768">
            <v>450638078.63999999</v>
          </cell>
          <cell r="BD768">
            <v>512062216.70999998</v>
          </cell>
          <cell r="BE768">
            <v>542868661.04999995</v>
          </cell>
          <cell r="BF768">
            <v>569176129.53999996</v>
          </cell>
          <cell r="BG768">
            <v>540680393.76999998</v>
          </cell>
          <cell r="BH768">
            <v>568717911.26999998</v>
          </cell>
          <cell r="BI768">
            <v>563467732.22000003</v>
          </cell>
          <cell r="BJ768">
            <v>534642384.29000002</v>
          </cell>
          <cell r="BK768">
            <v>520122598.05000001</v>
          </cell>
          <cell r="BL768">
            <v>497461183.12</v>
          </cell>
          <cell r="BM768">
            <v>493380797.70999998</v>
          </cell>
          <cell r="BN768">
            <v>486424337.91000003</v>
          </cell>
          <cell r="BO768">
            <v>472248477.24000001</v>
          </cell>
          <cell r="BP768">
            <v>489062032.95999998</v>
          </cell>
          <cell r="BQ768">
            <v>514738048.91000003</v>
          </cell>
          <cell r="BR768">
            <v>529307930.57999998</v>
          </cell>
          <cell r="BS768">
            <v>532655222.31999999</v>
          </cell>
          <cell r="BT768">
            <v>537647777.45000005</v>
          </cell>
        </row>
        <row r="769">
          <cell r="I769">
            <v>194687745.44</v>
          </cell>
          <cell r="J769">
            <v>180612984.75</v>
          </cell>
          <cell r="K769">
            <v>175850258</v>
          </cell>
          <cell r="L769">
            <v>164093091.78999999</v>
          </cell>
          <cell r="M769">
            <v>172541827.34999999</v>
          </cell>
          <cell r="N769">
            <v>161358575.18000001</v>
          </cell>
          <cell r="O769">
            <v>167492774.97</v>
          </cell>
          <cell r="P769">
            <v>189460975.30000001</v>
          </cell>
          <cell r="Q769">
            <v>208953369.93000001</v>
          </cell>
          <cell r="R769">
            <v>251315184.34</v>
          </cell>
          <cell r="S769">
            <v>293738067.25999999</v>
          </cell>
          <cell r="T769">
            <v>323389185.49000001</v>
          </cell>
          <cell r="U769">
            <v>329821269.93000001</v>
          </cell>
          <cell r="V769">
            <v>325420478.76999998</v>
          </cell>
          <cell r="W769">
            <v>316084112.99000001</v>
          </cell>
          <cell r="X769">
            <v>281540631.54000002</v>
          </cell>
          <cell r="Y769">
            <v>265051856</v>
          </cell>
          <cell r="Z769">
            <v>266325579.59</v>
          </cell>
          <cell r="AA769">
            <v>276004779.95999998</v>
          </cell>
          <cell r="AB769">
            <v>279093292.69</v>
          </cell>
          <cell r="AC769">
            <v>303355871.52999997</v>
          </cell>
          <cell r="AD769">
            <v>324084278.57999998</v>
          </cell>
          <cell r="AE769">
            <v>340435462.39999998</v>
          </cell>
          <cell r="AF769">
            <v>352122828.88999999</v>
          </cell>
          <cell r="AG769">
            <v>353610645.80000001</v>
          </cell>
          <cell r="AH769">
            <v>356051466.70999998</v>
          </cell>
          <cell r="AI769">
            <v>355548709.12</v>
          </cell>
          <cell r="AJ769">
            <v>351494989.23000002</v>
          </cell>
          <cell r="AK769">
            <v>337654021.48000002</v>
          </cell>
          <cell r="AL769">
            <v>327710339</v>
          </cell>
          <cell r="AM769">
            <v>331108434.49000001</v>
          </cell>
          <cell r="AN769">
            <v>322268283.12</v>
          </cell>
          <cell r="AO769">
            <v>308189236.91000003</v>
          </cell>
          <cell r="AP769">
            <v>297534268.50999999</v>
          </cell>
          <cell r="AQ769">
            <v>297174322.48000002</v>
          </cell>
          <cell r="AR769">
            <v>285520715.74000001</v>
          </cell>
          <cell r="AS769">
            <v>254011375</v>
          </cell>
          <cell r="AT769">
            <v>238543538.62</v>
          </cell>
          <cell r="AU769">
            <v>236092300.30000001</v>
          </cell>
          <cell r="AV769">
            <v>236774271.65000001</v>
          </cell>
          <cell r="AW769">
            <v>234083783.61000001</v>
          </cell>
          <cell r="AX769">
            <v>239254086.88999999</v>
          </cell>
          <cell r="AY769">
            <v>261047348.56999999</v>
          </cell>
          <cell r="AZ769">
            <v>274877367.69</v>
          </cell>
          <cell r="BA769">
            <v>285173474.69999999</v>
          </cell>
          <cell r="BB769">
            <v>288040334.62</v>
          </cell>
          <cell r="BC769">
            <v>291121234.67000002</v>
          </cell>
          <cell r="BD769">
            <v>288170464.56</v>
          </cell>
          <cell r="BE769">
            <v>293430948.83999997</v>
          </cell>
          <cell r="BF769">
            <v>307283727.38999999</v>
          </cell>
          <cell r="BG769">
            <v>337591572.72000003</v>
          </cell>
          <cell r="BH769">
            <v>363824436.85000002</v>
          </cell>
          <cell r="BI769">
            <v>403497044.06999999</v>
          </cell>
          <cell r="BJ769">
            <v>461020040.94</v>
          </cell>
          <cell r="BK769">
            <v>489223337.67000002</v>
          </cell>
          <cell r="BL769">
            <v>517971110.64999998</v>
          </cell>
          <cell r="BM769">
            <v>512841614.57999998</v>
          </cell>
          <cell r="BN769">
            <v>521398479.75999999</v>
          </cell>
          <cell r="BO769">
            <v>514150154.69</v>
          </cell>
          <cell r="BP769">
            <v>486537625.52999997</v>
          </cell>
          <cell r="BQ769">
            <v>469565100.85000002</v>
          </cell>
          <cell r="BR769">
            <v>442115998.5</v>
          </cell>
          <cell r="BS769">
            <v>437297602.60000002</v>
          </cell>
          <cell r="BT769">
            <v>428529144.86000001</v>
          </cell>
        </row>
        <row r="770">
          <cell r="I770">
            <v>94423350.959999993</v>
          </cell>
          <cell r="J770">
            <v>120228052.62</v>
          </cell>
          <cell r="K770">
            <v>138745271.66999999</v>
          </cell>
          <cell r="L770">
            <v>160644991.83000001</v>
          </cell>
          <cell r="M770">
            <v>192068048.08000001</v>
          </cell>
          <cell r="N770">
            <v>194569097.59999999</v>
          </cell>
          <cell r="O770">
            <v>190718965.90000001</v>
          </cell>
          <cell r="P770">
            <v>177359618.44999999</v>
          </cell>
          <cell r="Q770">
            <v>172171645.08000001</v>
          </cell>
          <cell r="R770">
            <v>162166450.00999999</v>
          </cell>
          <cell r="S770">
            <v>168993606.62</v>
          </cell>
          <cell r="T770">
            <v>157812321.72999999</v>
          </cell>
          <cell r="U770">
            <v>162249654.91999999</v>
          </cell>
          <cell r="V770">
            <v>181531518.52000001</v>
          </cell>
          <cell r="W770">
            <v>199394340.72999999</v>
          </cell>
          <cell r="X770">
            <v>239406210.41999999</v>
          </cell>
          <cell r="Y770">
            <v>267363973.63999999</v>
          </cell>
          <cell r="Z770">
            <v>292300526.81</v>
          </cell>
          <cell r="AA770">
            <v>299455275.36000001</v>
          </cell>
          <cell r="AB770">
            <v>287534869.60000002</v>
          </cell>
          <cell r="AC770">
            <v>279166841.68000001</v>
          </cell>
          <cell r="AD770">
            <v>247693807.84999999</v>
          </cell>
          <cell r="AE770">
            <v>230739020.03</v>
          </cell>
          <cell r="AF770">
            <v>229960803.56</v>
          </cell>
          <cell r="AG770">
            <v>239315796.62</v>
          </cell>
          <cell r="AH770">
            <v>253334785.24000001</v>
          </cell>
          <cell r="AI770">
            <v>274418575.26999998</v>
          </cell>
          <cell r="AJ770">
            <v>295034453.73000002</v>
          </cell>
          <cell r="AK770">
            <v>312092799.89999998</v>
          </cell>
          <cell r="AL770">
            <v>323812324.81</v>
          </cell>
          <cell r="AM770">
            <v>327215888.81</v>
          </cell>
          <cell r="AN770">
            <v>328977417.02999997</v>
          </cell>
          <cell r="AO770">
            <v>328463057.24000001</v>
          </cell>
          <cell r="AP770">
            <v>323110212.32999998</v>
          </cell>
          <cell r="AQ770">
            <v>308566245.79000002</v>
          </cell>
          <cell r="AR770">
            <v>299687944.85000002</v>
          </cell>
          <cell r="AS770">
            <v>291328583.00999999</v>
          </cell>
          <cell r="AT770">
            <v>282905111.44999999</v>
          </cell>
          <cell r="AU770">
            <v>270679974.74000001</v>
          </cell>
          <cell r="AV770">
            <v>259702541.53</v>
          </cell>
          <cell r="AW770">
            <v>261013114.05000001</v>
          </cell>
          <cell r="AX770">
            <v>252306485.71000001</v>
          </cell>
          <cell r="AY770">
            <v>231802287</v>
          </cell>
          <cell r="AZ770">
            <v>218283459.49000001</v>
          </cell>
          <cell r="BA770">
            <v>215534706.03</v>
          </cell>
          <cell r="BB770">
            <v>216527376.43000001</v>
          </cell>
          <cell r="BC770">
            <v>212373243.88</v>
          </cell>
          <cell r="BD770">
            <v>216724607.87</v>
          </cell>
          <cell r="BE770">
            <v>234746571.61000001</v>
          </cell>
          <cell r="BF770">
            <v>250129216.44999999</v>
          </cell>
          <cell r="BG770">
            <v>261525897.59999999</v>
          </cell>
          <cell r="BH770">
            <v>263846649.97999999</v>
          </cell>
          <cell r="BI770">
            <v>266513049.47999999</v>
          </cell>
          <cell r="BJ770">
            <v>265808387.90000001</v>
          </cell>
          <cell r="BK770">
            <v>272191307.85000002</v>
          </cell>
          <cell r="BL770">
            <v>282367385.17000002</v>
          </cell>
          <cell r="BM770">
            <v>309124505.20999998</v>
          </cell>
          <cell r="BN770">
            <v>335218886.61000001</v>
          </cell>
          <cell r="BO770">
            <v>372007525.38999999</v>
          </cell>
          <cell r="BP770">
            <v>420352898.31</v>
          </cell>
          <cell r="BQ770">
            <v>443986378.69999999</v>
          </cell>
          <cell r="BR770">
            <v>469714051.82999998</v>
          </cell>
          <cell r="BS770">
            <v>464785831.06</v>
          </cell>
          <cell r="BT770">
            <v>471164855.69</v>
          </cell>
        </row>
        <row r="771">
          <cell r="I771">
            <v>54214243.340000004</v>
          </cell>
          <cell r="J771">
            <v>52470811.43</v>
          </cell>
          <cell r="K771">
            <v>54164148.979999997</v>
          </cell>
          <cell r="L771">
            <v>55818925.939999998</v>
          </cell>
          <cell r="M771">
            <v>59370414.280000001</v>
          </cell>
          <cell r="N771">
            <v>73127715.900000006</v>
          </cell>
          <cell r="O771">
            <v>91499928.769999996</v>
          </cell>
          <cell r="P771">
            <v>116690028.15000001</v>
          </cell>
          <cell r="Q771">
            <v>135771353.44</v>
          </cell>
          <cell r="R771">
            <v>158978532</v>
          </cell>
          <cell r="S771">
            <v>185912325.68000001</v>
          </cell>
          <cell r="T771">
            <v>189435084.44999999</v>
          </cell>
          <cell r="U771">
            <v>184484620.28</v>
          </cell>
          <cell r="V771">
            <v>172138057.36000001</v>
          </cell>
          <cell r="W771">
            <v>167147701.30000001</v>
          </cell>
          <cell r="X771">
            <v>158823837.46000001</v>
          </cell>
          <cell r="Y771">
            <v>154360418.47999999</v>
          </cell>
          <cell r="Z771">
            <v>144402884.97999999</v>
          </cell>
          <cell r="AA771">
            <v>148297633.81</v>
          </cell>
          <cell r="AB771">
            <v>162308326.28</v>
          </cell>
          <cell r="AC771">
            <v>178222261.13</v>
          </cell>
          <cell r="AD771">
            <v>215386561.44</v>
          </cell>
          <cell r="AE771">
            <v>241676922.86000001</v>
          </cell>
          <cell r="AF771">
            <v>264044436.09</v>
          </cell>
          <cell r="AG771">
            <v>268731979.06</v>
          </cell>
          <cell r="AH771">
            <v>263629544.78999999</v>
          </cell>
          <cell r="AI771">
            <v>253785126.38999999</v>
          </cell>
          <cell r="AJ771">
            <v>224039862.59</v>
          </cell>
          <cell r="AK771">
            <v>208391840.66</v>
          </cell>
          <cell r="AL771">
            <v>209652942.09999999</v>
          </cell>
          <cell r="AM771">
            <v>216731859.83000001</v>
          </cell>
          <cell r="AN771">
            <v>230966430.24000001</v>
          </cell>
          <cell r="AO771">
            <v>251443484.91999999</v>
          </cell>
          <cell r="AP771">
            <v>271611560</v>
          </cell>
          <cell r="AQ771">
            <v>288479442.07999998</v>
          </cell>
          <cell r="AR771">
            <v>297988184.47000003</v>
          </cell>
          <cell r="AS771">
            <v>290046400.41000003</v>
          </cell>
          <cell r="AT771">
            <v>292355434.35000002</v>
          </cell>
          <cell r="AU771">
            <v>290727094.12</v>
          </cell>
          <cell r="AV771">
            <v>284228757.67000002</v>
          </cell>
          <cell r="AW771">
            <v>271174497.83999997</v>
          </cell>
          <cell r="AX771">
            <v>263017777.12</v>
          </cell>
          <cell r="AY771">
            <v>266079553.33000001</v>
          </cell>
          <cell r="AZ771">
            <v>257030978.30000001</v>
          </cell>
          <cell r="BA771">
            <v>246221861.34999999</v>
          </cell>
          <cell r="BB771">
            <v>236529605.06</v>
          </cell>
          <cell r="BC771">
            <v>238925777.80000001</v>
          </cell>
          <cell r="BD771">
            <v>233046319.72</v>
          </cell>
          <cell r="BE771">
            <v>214126764.28</v>
          </cell>
          <cell r="BF771">
            <v>202249304.05000001</v>
          </cell>
          <cell r="BG771">
            <v>198798185.27000001</v>
          </cell>
          <cell r="BH771">
            <v>197055507.09999999</v>
          </cell>
          <cell r="BI771">
            <v>192410385.50999999</v>
          </cell>
          <cell r="BJ771">
            <v>195908967.88</v>
          </cell>
          <cell r="BK771">
            <v>212480909.44999999</v>
          </cell>
          <cell r="BL771">
            <v>228065611.59999999</v>
          </cell>
          <cell r="BM771">
            <v>238659876.91999999</v>
          </cell>
          <cell r="BN771">
            <v>241745655.78999999</v>
          </cell>
          <cell r="BO771">
            <v>244948965.31999999</v>
          </cell>
          <cell r="BP771">
            <v>243036880.90000001</v>
          </cell>
          <cell r="BQ771">
            <v>248426065.75999999</v>
          </cell>
          <cell r="BR771">
            <v>259517962.53</v>
          </cell>
          <cell r="BS771">
            <v>280598419.43000001</v>
          </cell>
          <cell r="BT771">
            <v>303327059.38999999</v>
          </cell>
        </row>
        <row r="772">
          <cell r="I772">
            <v>45025115.240000002</v>
          </cell>
          <cell r="J772">
            <v>48915526.490000002</v>
          </cell>
          <cell r="K772">
            <v>51132133.340000004</v>
          </cell>
          <cell r="L772">
            <v>52216860.030000001</v>
          </cell>
          <cell r="M772">
            <v>56142292.060000002</v>
          </cell>
          <cell r="N772">
            <v>55038075.880000003</v>
          </cell>
          <cell r="O772">
            <v>52098882.979999997</v>
          </cell>
          <cell r="P772">
            <v>50278964.539999999</v>
          </cell>
          <cell r="Q772">
            <v>51652576.909999996</v>
          </cell>
          <cell r="R772">
            <v>52763506.479999997</v>
          </cell>
          <cell r="S772">
            <v>56528404.009999998</v>
          </cell>
          <cell r="T772">
            <v>68861914.310000002</v>
          </cell>
          <cell r="U772">
            <v>86274203.989999995</v>
          </cell>
          <cell r="V772">
            <v>110066952.70999999</v>
          </cell>
          <cell r="W772">
            <v>128746704.95</v>
          </cell>
          <cell r="X772">
            <v>150359722.81</v>
          </cell>
          <cell r="Y772">
            <v>168474766.22</v>
          </cell>
          <cell r="Z772">
            <v>172171162.00999999</v>
          </cell>
          <cell r="AA772">
            <v>168842338.09999999</v>
          </cell>
          <cell r="AB772">
            <v>152644288.93000001</v>
          </cell>
          <cell r="AC772">
            <v>146907810.25999999</v>
          </cell>
          <cell r="AD772">
            <v>140155307.28999999</v>
          </cell>
          <cell r="AE772">
            <v>135906382.25</v>
          </cell>
          <cell r="AF772">
            <v>126314754.26000001</v>
          </cell>
          <cell r="AG772">
            <v>129640823.05</v>
          </cell>
          <cell r="AH772">
            <v>146294521.81999999</v>
          </cell>
          <cell r="AI772">
            <v>162880550.27000001</v>
          </cell>
          <cell r="AJ772">
            <v>197158363.56</v>
          </cell>
          <cell r="AK772">
            <v>220971407.99000001</v>
          </cell>
          <cell r="AL772">
            <v>241969258.22</v>
          </cell>
          <cell r="AM772">
            <v>246930011.81999999</v>
          </cell>
          <cell r="AN772">
            <v>241609370.91999999</v>
          </cell>
          <cell r="AO772">
            <v>232030896.27000001</v>
          </cell>
          <cell r="AP772">
            <v>205540960.71000001</v>
          </cell>
          <cell r="AQ772">
            <v>189802346.72999999</v>
          </cell>
          <cell r="AR772">
            <v>191663126.86000001</v>
          </cell>
          <cell r="AS772">
            <v>192358623.63</v>
          </cell>
          <cell r="AT772">
            <v>202627704.44</v>
          </cell>
          <cell r="AU772">
            <v>219967903.68000001</v>
          </cell>
          <cell r="AV772">
            <v>238675346.69999999</v>
          </cell>
          <cell r="AW772">
            <v>253684841.58000001</v>
          </cell>
          <cell r="AX772">
            <v>262660258.72</v>
          </cell>
          <cell r="AY772">
            <v>263448525.03999999</v>
          </cell>
          <cell r="AZ772">
            <v>267404276.63</v>
          </cell>
          <cell r="BA772">
            <v>264914145.66</v>
          </cell>
          <cell r="BB772">
            <v>258697895.83000001</v>
          </cell>
          <cell r="BC772">
            <v>246868979.47999999</v>
          </cell>
          <cell r="BD772">
            <v>236409402.5</v>
          </cell>
          <cell r="BE772">
            <v>237162942.22999999</v>
          </cell>
          <cell r="BF772">
            <v>231213557.16</v>
          </cell>
          <cell r="BG772">
            <v>222070252.81999999</v>
          </cell>
          <cell r="BH772">
            <v>214800161.78999999</v>
          </cell>
          <cell r="BI772">
            <v>216542948.09</v>
          </cell>
          <cell r="BJ772">
            <v>212216509.84999999</v>
          </cell>
          <cell r="BK772">
            <v>194059598.34</v>
          </cell>
          <cell r="BL772">
            <v>181551522.80000001</v>
          </cell>
          <cell r="BM772">
            <v>177528927.58000001</v>
          </cell>
          <cell r="BN772">
            <v>176132882.13</v>
          </cell>
          <cell r="BO772">
            <v>169720307.84</v>
          </cell>
          <cell r="BP772">
            <v>171366456.06</v>
          </cell>
          <cell r="BQ772">
            <v>186133035.5</v>
          </cell>
          <cell r="BR772">
            <v>199159435.21000001</v>
          </cell>
          <cell r="BS772">
            <v>209605788.37</v>
          </cell>
          <cell r="BT772">
            <v>211027704.75</v>
          </cell>
        </row>
        <row r="773">
          <cell r="I773">
            <v>39099382.710000001</v>
          </cell>
          <cell r="J773">
            <v>38576655.93</v>
          </cell>
          <cell r="K773">
            <v>37467571.420000002</v>
          </cell>
          <cell r="L773">
            <v>35510166.670000002</v>
          </cell>
          <cell r="M773">
            <v>37033785.68</v>
          </cell>
          <cell r="N773">
            <v>37945332.780000001</v>
          </cell>
          <cell r="O773">
            <v>43451302.920000002</v>
          </cell>
          <cell r="P773">
            <v>47078802.439999998</v>
          </cell>
          <cell r="Q773">
            <v>48923827.409999996</v>
          </cell>
          <cell r="R773">
            <v>50060886.43</v>
          </cell>
          <cell r="S773">
            <v>54059845.93</v>
          </cell>
          <cell r="T773">
            <v>53376732.420000002</v>
          </cell>
          <cell r="U773">
            <v>50630696.5</v>
          </cell>
          <cell r="V773">
            <v>48358598.890000001</v>
          </cell>
          <cell r="W773">
            <v>49088349</v>
          </cell>
          <cell r="X773">
            <v>49621460.350000001</v>
          </cell>
          <cell r="Y773">
            <v>50891246.170000002</v>
          </cell>
          <cell r="Z773">
            <v>62271733.880000003</v>
          </cell>
          <cell r="AA773">
            <v>77916158.700000003</v>
          </cell>
          <cell r="AB773">
            <v>97319109.370000005</v>
          </cell>
          <cell r="AC773">
            <v>114287059.59999999</v>
          </cell>
          <cell r="AD773">
            <v>133813262.44</v>
          </cell>
          <cell r="AE773">
            <v>152015062.22</v>
          </cell>
          <cell r="AF773">
            <v>155105477.61000001</v>
          </cell>
          <cell r="AG773">
            <v>150661469.75</v>
          </cell>
          <cell r="AH773">
            <v>140968880.59</v>
          </cell>
          <cell r="AI773">
            <v>134426968.22999999</v>
          </cell>
          <cell r="AJ773">
            <v>127145352.40000001</v>
          </cell>
          <cell r="AK773">
            <v>123453174.14</v>
          </cell>
          <cell r="AL773">
            <v>114987680.23</v>
          </cell>
          <cell r="AM773">
            <v>119133330.31</v>
          </cell>
          <cell r="AN773">
            <v>134260557.81</v>
          </cell>
          <cell r="AO773">
            <v>149893881.33000001</v>
          </cell>
          <cell r="AP773">
            <v>181780285.81</v>
          </cell>
          <cell r="AQ773">
            <v>203473185.21000001</v>
          </cell>
          <cell r="AR773">
            <v>221685191.72</v>
          </cell>
          <cell r="AS773">
            <v>222128055.97999999</v>
          </cell>
          <cell r="AT773">
            <v>215282411.49000001</v>
          </cell>
          <cell r="AU773">
            <v>207086663.88999999</v>
          </cell>
          <cell r="AV773">
            <v>181967998.25</v>
          </cell>
          <cell r="AW773">
            <v>167354736.59999999</v>
          </cell>
          <cell r="AX773">
            <v>169309896.00999999</v>
          </cell>
          <cell r="AY773">
            <v>174935095.53999999</v>
          </cell>
          <cell r="AZ773">
            <v>184361944.75999999</v>
          </cell>
          <cell r="BA773">
            <v>200903833.91</v>
          </cell>
          <cell r="BB773">
            <v>216691112.12</v>
          </cell>
          <cell r="BC773">
            <v>230987691.86000001</v>
          </cell>
          <cell r="BD773">
            <v>238198784.63</v>
          </cell>
          <cell r="BE773">
            <v>238404086.58000001</v>
          </cell>
          <cell r="BF773">
            <v>240205262.25</v>
          </cell>
          <cell r="BG773">
            <v>236371135.96000001</v>
          </cell>
          <cell r="BH773">
            <v>230738054.87</v>
          </cell>
          <cell r="BI773">
            <v>219073272.65000001</v>
          </cell>
          <cell r="BJ773">
            <v>210149393.63999999</v>
          </cell>
          <cell r="BK773">
            <v>214338149.16</v>
          </cell>
          <cell r="BL773">
            <v>209680143.46000001</v>
          </cell>
          <cell r="BM773">
            <v>202483767.91999999</v>
          </cell>
          <cell r="BN773">
            <v>196030753.03</v>
          </cell>
          <cell r="BO773">
            <v>198507197.53</v>
          </cell>
          <cell r="BP773">
            <v>193143542.65000001</v>
          </cell>
          <cell r="BQ773">
            <v>173687810.63999999</v>
          </cell>
          <cell r="BR773">
            <v>161254741.27000001</v>
          </cell>
          <cell r="BS773">
            <v>155378634.16999999</v>
          </cell>
          <cell r="BT773">
            <v>153500869</v>
          </cell>
        </row>
        <row r="774">
          <cell r="I774">
            <v>32948068.84</v>
          </cell>
          <cell r="J774">
            <v>34381028.100000001</v>
          </cell>
          <cell r="K774">
            <v>33913925.240000002</v>
          </cell>
          <cell r="L774">
            <v>34668293.210000001</v>
          </cell>
          <cell r="M774">
            <v>37404832.770000003</v>
          </cell>
          <cell r="N774">
            <v>38345930.350000001</v>
          </cell>
          <cell r="O774">
            <v>36981748.109999999</v>
          </cell>
          <cell r="P774">
            <v>36403861.399999999</v>
          </cell>
          <cell r="Q774">
            <v>35782449.07</v>
          </cell>
          <cell r="R774">
            <v>34386126.850000001</v>
          </cell>
          <cell r="S774">
            <v>35453904.600000001</v>
          </cell>
          <cell r="T774">
            <v>35959412.359999999</v>
          </cell>
          <cell r="U774">
            <v>41093501.420000002</v>
          </cell>
          <cell r="V774">
            <v>44479742.560000002</v>
          </cell>
          <cell r="W774">
            <v>46254220.020000003</v>
          </cell>
          <cell r="X774">
            <v>47893487.969999999</v>
          </cell>
          <cell r="Y774">
            <v>49381242.100000001</v>
          </cell>
          <cell r="Z774">
            <v>48928555.329999998</v>
          </cell>
          <cell r="AA774">
            <v>46818533.399999999</v>
          </cell>
          <cell r="AB774">
            <v>42851547.649999999</v>
          </cell>
          <cell r="AC774">
            <v>43917561.600000001</v>
          </cell>
          <cell r="AD774">
            <v>44452876.049999997</v>
          </cell>
          <cell r="AE774">
            <v>45102828.340000004</v>
          </cell>
          <cell r="AF774">
            <v>56303265.68</v>
          </cell>
          <cell r="AG774">
            <v>70490023.609999999</v>
          </cell>
          <cell r="AH774">
            <v>89866182.379999995</v>
          </cell>
          <cell r="AI774">
            <v>105178773.66</v>
          </cell>
          <cell r="AJ774">
            <v>122670200.09999999</v>
          </cell>
          <cell r="AK774">
            <v>138649789.13999999</v>
          </cell>
          <cell r="AL774">
            <v>141928298.58000001</v>
          </cell>
          <cell r="AM774">
            <v>137713117.75999999</v>
          </cell>
          <cell r="AN774">
            <v>129032181.72</v>
          </cell>
          <cell r="AO774">
            <v>122925188.78</v>
          </cell>
          <cell r="AP774">
            <v>117497442.14</v>
          </cell>
          <cell r="AQ774">
            <v>113057705.05</v>
          </cell>
          <cell r="AR774">
            <v>105580620.88</v>
          </cell>
          <cell r="AS774">
            <v>106341994.40000001</v>
          </cell>
          <cell r="AT774">
            <v>120765662.98</v>
          </cell>
          <cell r="AU774">
            <v>133688827.58</v>
          </cell>
          <cell r="AV774">
            <v>161227187.69999999</v>
          </cell>
          <cell r="AW774">
            <v>180933741.94</v>
          </cell>
          <cell r="AX774">
            <v>196696672.13</v>
          </cell>
          <cell r="AY774">
            <v>200668299.25999999</v>
          </cell>
          <cell r="AZ774">
            <v>195750527.38999999</v>
          </cell>
          <cell r="BA774">
            <v>189378427.62</v>
          </cell>
          <cell r="BB774">
            <v>167790003.87</v>
          </cell>
          <cell r="BC774">
            <v>152816902.46000001</v>
          </cell>
          <cell r="BD774">
            <v>154270554.13</v>
          </cell>
          <cell r="BE774">
            <v>158679265.30000001</v>
          </cell>
          <cell r="BF774">
            <v>164800081.18000001</v>
          </cell>
          <cell r="BG774">
            <v>181708412.93000001</v>
          </cell>
          <cell r="BH774">
            <v>195416238.91</v>
          </cell>
          <cell r="BI774">
            <v>207176237.69999999</v>
          </cell>
          <cell r="BJ774">
            <v>214055142.44999999</v>
          </cell>
          <cell r="BK774">
            <v>215686938.77000001</v>
          </cell>
          <cell r="BL774">
            <v>216922697.37</v>
          </cell>
          <cell r="BM774">
            <v>214276606.19999999</v>
          </cell>
          <cell r="BN774">
            <v>209131563.88999999</v>
          </cell>
          <cell r="BO774">
            <v>197835907.90000001</v>
          </cell>
          <cell r="BP774">
            <v>189371774.74000001</v>
          </cell>
          <cell r="BQ774">
            <v>192127484.03999999</v>
          </cell>
          <cell r="BR774">
            <v>187487202.63999999</v>
          </cell>
          <cell r="BS774">
            <v>180966400.74000001</v>
          </cell>
          <cell r="BT774">
            <v>174781764.47999999</v>
          </cell>
        </row>
        <row r="775">
          <cell r="I775">
            <v>33151680.030000001</v>
          </cell>
          <cell r="J775">
            <v>31261880.68</v>
          </cell>
          <cell r="K775">
            <v>31211720.260000002</v>
          </cell>
          <cell r="L775">
            <v>31998963.109999999</v>
          </cell>
          <cell r="M775">
            <v>30532599.09</v>
          </cell>
          <cell r="N775">
            <v>30165604.59</v>
          </cell>
          <cell r="O775">
            <v>31121402.449999999</v>
          </cell>
          <cell r="P775">
            <v>32717781.829999998</v>
          </cell>
          <cell r="Q775">
            <v>32741999.620000001</v>
          </cell>
          <cell r="R775">
            <v>33374787.199999999</v>
          </cell>
          <cell r="S775">
            <v>38205045.810000002</v>
          </cell>
          <cell r="T775">
            <v>38551112.729999997</v>
          </cell>
          <cell r="U775">
            <v>36627620.670000002</v>
          </cell>
          <cell r="V775">
            <v>35808979.149999999</v>
          </cell>
          <cell r="W775">
            <v>34389283.299999997</v>
          </cell>
          <cell r="X775">
            <v>32677418.93</v>
          </cell>
          <cell r="Y775">
            <v>32832238.699999999</v>
          </cell>
          <cell r="Z775">
            <v>33122731.010000002</v>
          </cell>
          <cell r="AA775">
            <v>37697280.869999997</v>
          </cell>
          <cell r="AB775">
            <v>38585459.280000001</v>
          </cell>
          <cell r="AC775">
            <v>40452082.390000001</v>
          </cell>
          <cell r="AD775">
            <v>41945278.07</v>
          </cell>
          <cell r="AE775">
            <v>42809286.030000001</v>
          </cell>
          <cell r="AF775">
            <v>42113104.049999997</v>
          </cell>
          <cell r="AG775">
            <v>39976269.049999997</v>
          </cell>
          <cell r="AH775">
            <v>38218178.119999997</v>
          </cell>
          <cell r="AI775">
            <v>39766448.960000001</v>
          </cell>
          <cell r="AJ775">
            <v>41109267.950000003</v>
          </cell>
          <cell r="AK775">
            <v>41927925.439999998</v>
          </cell>
          <cell r="AL775">
            <v>52186244.109999999</v>
          </cell>
          <cell r="AM775">
            <v>65420694.259999998</v>
          </cell>
          <cell r="AN775">
            <v>82717660.909999996</v>
          </cell>
          <cell r="AO775">
            <v>97238906.75</v>
          </cell>
          <cell r="AP775">
            <v>113045814.17</v>
          </cell>
          <cell r="AQ775">
            <v>128597008.66</v>
          </cell>
          <cell r="AR775">
            <v>130949600.70999999</v>
          </cell>
          <cell r="AS775">
            <v>125248976.19</v>
          </cell>
          <cell r="AT775">
            <v>115670764.48999999</v>
          </cell>
          <cell r="AU775">
            <v>110157726.11</v>
          </cell>
          <cell r="AV775">
            <v>104351291.03</v>
          </cell>
          <cell r="AW775">
            <v>99730099.450000003</v>
          </cell>
          <cell r="AX775">
            <v>93791544.319999993</v>
          </cell>
          <cell r="AY775">
            <v>96628967.870000005</v>
          </cell>
          <cell r="AZ775">
            <v>111022353.41</v>
          </cell>
          <cell r="BA775">
            <v>122599554.67</v>
          </cell>
          <cell r="BB775">
            <v>147614754.24000001</v>
          </cell>
          <cell r="BC775">
            <v>166444300.41</v>
          </cell>
          <cell r="BD775">
            <v>179853137.56999999</v>
          </cell>
          <cell r="BE775">
            <v>182276008.94</v>
          </cell>
          <cell r="BF775">
            <v>178264512.68000001</v>
          </cell>
          <cell r="BG775">
            <v>170574129.02000001</v>
          </cell>
          <cell r="BH775">
            <v>150945781.66999999</v>
          </cell>
          <cell r="BI775">
            <v>138362454.56999999</v>
          </cell>
          <cell r="BJ775">
            <v>139009601.71000001</v>
          </cell>
          <cell r="BK775">
            <v>142790968.97999999</v>
          </cell>
          <cell r="BL775">
            <v>148649346.53</v>
          </cell>
          <cell r="BM775">
            <v>164679272.27000001</v>
          </cell>
          <cell r="BN775">
            <v>178479913.09</v>
          </cell>
          <cell r="BO775">
            <v>189949185.72999999</v>
          </cell>
          <cell r="BP775">
            <v>195529793.38999999</v>
          </cell>
          <cell r="BQ775">
            <v>196721176.72</v>
          </cell>
          <cell r="BR775">
            <v>197648930.24000001</v>
          </cell>
          <cell r="BS775">
            <v>193855531.80000001</v>
          </cell>
          <cell r="BT775">
            <v>188322122.87</v>
          </cell>
        </row>
        <row r="776">
          <cell r="I776">
            <v>23684799.469999999</v>
          </cell>
          <cell r="J776">
            <v>26028082.199999999</v>
          </cell>
          <cell r="K776">
            <v>27088044.34</v>
          </cell>
          <cell r="L776">
            <v>28591930.530000001</v>
          </cell>
          <cell r="M776">
            <v>33942829.799999997</v>
          </cell>
          <cell r="N776">
            <v>34948724.880000003</v>
          </cell>
          <cell r="O776">
            <v>33582323.759999998</v>
          </cell>
          <cell r="P776">
            <v>31641481.850000001</v>
          </cell>
          <cell r="Q776">
            <v>30950888.899999999</v>
          </cell>
          <cell r="R776">
            <v>30535995.890000001</v>
          </cell>
          <cell r="S776">
            <v>30398462.050000001</v>
          </cell>
          <cell r="T776">
            <v>30031993.989999998</v>
          </cell>
          <cell r="U776">
            <v>31385867.870000001</v>
          </cell>
          <cell r="V776">
            <v>32228383.77</v>
          </cell>
          <cell r="W776">
            <v>32324677.789999999</v>
          </cell>
          <cell r="X776">
            <v>33033031.420000002</v>
          </cell>
          <cell r="Y776">
            <v>34880995.93</v>
          </cell>
          <cell r="Z776">
            <v>35436838.100000001</v>
          </cell>
          <cell r="AA776">
            <v>33488345.039999999</v>
          </cell>
          <cell r="AB776">
            <v>30825465.550000001</v>
          </cell>
          <cell r="AC776">
            <v>29750286</v>
          </cell>
          <cell r="AD776">
            <v>28019498.690000001</v>
          </cell>
          <cell r="AE776">
            <v>28518037.23</v>
          </cell>
          <cell r="AF776">
            <v>29127463.949999999</v>
          </cell>
          <cell r="AG776">
            <v>33206247.550000001</v>
          </cell>
          <cell r="AH776">
            <v>35800368.609999999</v>
          </cell>
          <cell r="AI776">
            <v>37076055.359999999</v>
          </cell>
          <cell r="AJ776">
            <v>38244656.890000001</v>
          </cell>
          <cell r="AK776">
            <v>39172439.270000003</v>
          </cell>
          <cell r="AL776">
            <v>38530671.899999999</v>
          </cell>
          <cell r="AM776">
            <v>36570784.43</v>
          </cell>
          <cell r="AN776">
            <v>35762263.049999997</v>
          </cell>
          <cell r="AO776">
            <v>36979992.469999999</v>
          </cell>
          <cell r="AP776">
            <v>38001771.520000003</v>
          </cell>
          <cell r="AQ776">
            <v>38147666.549999997</v>
          </cell>
          <cell r="AR776">
            <v>46869018.75</v>
          </cell>
          <cell r="AS776">
            <v>57586607.119999997</v>
          </cell>
          <cell r="AT776">
            <v>73401990.450000003</v>
          </cell>
          <cell r="AU776">
            <v>86456955.159999996</v>
          </cell>
          <cell r="AV776">
            <v>100600032.22</v>
          </cell>
          <cell r="AW776">
            <v>115745222.15000001</v>
          </cell>
          <cell r="AX776">
            <v>117943487.54000001</v>
          </cell>
          <cell r="AY776">
            <v>114789451</v>
          </cell>
          <cell r="AZ776">
            <v>106943945.09</v>
          </cell>
          <cell r="BA776">
            <v>101557280.77</v>
          </cell>
          <cell r="BB776">
            <v>96276970.840000004</v>
          </cell>
          <cell r="BC776">
            <v>91860315.349999994</v>
          </cell>
          <cell r="BD776">
            <v>85813925.579999998</v>
          </cell>
          <cell r="BE776">
            <v>88182769.900000006</v>
          </cell>
          <cell r="BF776">
            <v>101117023.87</v>
          </cell>
          <cell r="BG776">
            <v>112091985.02</v>
          </cell>
          <cell r="BH776">
            <v>134282255.33000001</v>
          </cell>
          <cell r="BI776">
            <v>150798709.00999999</v>
          </cell>
          <cell r="BJ776">
            <v>163195774.05000001</v>
          </cell>
          <cell r="BK776">
            <v>165867047.40000001</v>
          </cell>
          <cell r="BL776">
            <v>162020885.78</v>
          </cell>
          <cell r="BM776">
            <v>154611994.28</v>
          </cell>
          <cell r="BN776">
            <v>136450338.06999999</v>
          </cell>
          <cell r="BO776">
            <v>123729115.59</v>
          </cell>
          <cell r="BP776">
            <v>125420673.76000001</v>
          </cell>
          <cell r="BQ776">
            <v>127824090.83</v>
          </cell>
          <cell r="BR776">
            <v>133004963.47</v>
          </cell>
          <cell r="BS776">
            <v>148020038.87</v>
          </cell>
          <cell r="BT776">
            <v>161018259.5</v>
          </cell>
        </row>
        <row r="777">
          <cell r="I777">
            <v>19836456.34</v>
          </cell>
          <cell r="J777">
            <v>18667278.890000001</v>
          </cell>
          <cell r="K777">
            <v>19882200.120000001</v>
          </cell>
          <cell r="L777">
            <v>19195582.190000001</v>
          </cell>
          <cell r="M777">
            <v>21185432.98</v>
          </cell>
          <cell r="N777">
            <v>21883346.57</v>
          </cell>
          <cell r="O777">
            <v>23841098.129999999</v>
          </cell>
          <cell r="P777">
            <v>26402183.550000001</v>
          </cell>
          <cell r="Q777">
            <v>27199642.870000001</v>
          </cell>
          <cell r="R777">
            <v>29613244.57</v>
          </cell>
          <cell r="S777">
            <v>33946527.840000004</v>
          </cell>
          <cell r="T777">
            <v>35233173.25</v>
          </cell>
          <cell r="U777">
            <v>33821998.619999997</v>
          </cell>
          <cell r="V777">
            <v>32307303.469999999</v>
          </cell>
          <cell r="W777">
            <v>31032590.620000001</v>
          </cell>
          <cell r="X777">
            <v>30563201.82</v>
          </cell>
          <cell r="Y777">
            <v>27535935.48</v>
          </cell>
          <cell r="Z777">
            <v>27763325.23</v>
          </cell>
          <cell r="AA777">
            <v>28831230.440000001</v>
          </cell>
          <cell r="AB777">
            <v>28282670.66</v>
          </cell>
          <cell r="AC777">
            <v>28149282.239999998</v>
          </cell>
          <cell r="AD777">
            <v>28605121.129999999</v>
          </cell>
          <cell r="AE777">
            <v>30195761.149999999</v>
          </cell>
          <cell r="AF777">
            <v>30817910.260000002</v>
          </cell>
          <cell r="AG777">
            <v>29081092.02</v>
          </cell>
          <cell r="AH777">
            <v>28191671.699999999</v>
          </cell>
          <cell r="AI777">
            <v>27518917.309999999</v>
          </cell>
          <cell r="AJ777">
            <v>25758615.789999999</v>
          </cell>
          <cell r="AK777">
            <v>26186428.969999999</v>
          </cell>
          <cell r="AL777">
            <v>27100311.469999999</v>
          </cell>
          <cell r="AM777">
            <v>30814357.059999999</v>
          </cell>
          <cell r="AN777">
            <v>33320805.809999999</v>
          </cell>
          <cell r="AO777">
            <v>34668582.259999998</v>
          </cell>
          <cell r="AP777">
            <v>35704159.530000001</v>
          </cell>
          <cell r="AQ777">
            <v>36296077.670000002</v>
          </cell>
          <cell r="AR777">
            <v>35865942.350000001</v>
          </cell>
          <cell r="AS777">
            <v>32257549.449999999</v>
          </cell>
          <cell r="AT777">
            <v>31114766.789999999</v>
          </cell>
          <cell r="AU777">
            <v>32913452.420000002</v>
          </cell>
          <cell r="AV777">
            <v>33677288.82</v>
          </cell>
          <cell r="AW777">
            <v>33401328.23</v>
          </cell>
          <cell r="AX777">
            <v>41598332.909999996</v>
          </cell>
          <cell r="AY777">
            <v>52860232.619999997</v>
          </cell>
          <cell r="AZ777">
            <v>67699672.969999999</v>
          </cell>
          <cell r="BA777">
            <v>79799860.409999996</v>
          </cell>
          <cell r="BB777">
            <v>93318039.049999997</v>
          </cell>
          <cell r="BC777">
            <v>107537118.54000001</v>
          </cell>
          <cell r="BD777">
            <v>108489430.54000001</v>
          </cell>
          <cell r="BE777">
            <v>105133612.65000001</v>
          </cell>
          <cell r="BF777">
            <v>96168118.109999999</v>
          </cell>
          <cell r="BG777">
            <v>91143995.670000002</v>
          </cell>
          <cell r="BH777">
            <v>86715966.439999998</v>
          </cell>
          <cell r="BI777">
            <v>82641021.530000001</v>
          </cell>
          <cell r="BJ777">
            <v>77835993.859999999</v>
          </cell>
          <cell r="BK777">
            <v>80174337.260000005</v>
          </cell>
          <cell r="BL777">
            <v>92317946.739999995</v>
          </cell>
          <cell r="BM777">
            <v>102085869.86</v>
          </cell>
          <cell r="BN777">
            <v>122780216.95999999</v>
          </cell>
          <cell r="BO777">
            <v>137119790.84999999</v>
          </cell>
          <cell r="BP777">
            <v>147913047.28</v>
          </cell>
          <cell r="BQ777">
            <v>149744309.30000001</v>
          </cell>
          <cell r="BR777">
            <v>144850914.78999999</v>
          </cell>
          <cell r="BS777">
            <v>138949611.81</v>
          </cell>
          <cell r="BT777">
            <v>122232692.02</v>
          </cell>
        </row>
        <row r="778">
          <cell r="I778">
            <v>67561295.319999993</v>
          </cell>
          <cell r="J778">
            <v>70025482.390000001</v>
          </cell>
          <cell r="K778">
            <v>71874878.120000005</v>
          </cell>
          <cell r="L778">
            <v>74262528.670000002</v>
          </cell>
          <cell r="M778">
            <v>79998862.769999996</v>
          </cell>
          <cell r="N778">
            <v>82525514.680000007</v>
          </cell>
          <cell r="O778">
            <v>84339356.170000002</v>
          </cell>
          <cell r="P778">
            <v>86170538.609999999</v>
          </cell>
          <cell r="Q778">
            <v>89270327.349999994</v>
          </cell>
          <cell r="R778">
            <v>91453322</v>
          </cell>
          <cell r="S778">
            <v>96543732.569999993</v>
          </cell>
          <cell r="T778">
            <v>99825074.569999993</v>
          </cell>
          <cell r="U778">
            <v>103102439.56999999</v>
          </cell>
          <cell r="V778">
            <v>106328876.67</v>
          </cell>
          <cell r="W778">
            <v>110815487.38</v>
          </cell>
          <cell r="X778">
            <v>114875070.2</v>
          </cell>
          <cell r="Y778">
            <v>119868129.63</v>
          </cell>
          <cell r="Z778">
            <v>123769316.92</v>
          </cell>
          <cell r="AA778">
            <v>126025148.87</v>
          </cell>
          <cell r="AB778">
            <v>120997625.76000001</v>
          </cell>
          <cell r="AC778">
            <v>123582028.08</v>
          </cell>
          <cell r="AD778">
            <v>126804536.89</v>
          </cell>
          <cell r="AE778">
            <v>128678804.48</v>
          </cell>
          <cell r="AF778">
            <v>132144505.78</v>
          </cell>
          <cell r="AG778">
            <v>135498479.03</v>
          </cell>
          <cell r="AH778">
            <v>138772903.78</v>
          </cell>
          <cell r="AI778">
            <v>141091632.66999999</v>
          </cell>
          <cell r="AJ778">
            <v>144790298.13999999</v>
          </cell>
          <cell r="AK778">
            <v>148291328.53</v>
          </cell>
          <cell r="AL778">
            <v>150691799.06999999</v>
          </cell>
          <cell r="AM778">
            <v>152512664.88</v>
          </cell>
          <cell r="AN778">
            <v>154965190.53999999</v>
          </cell>
          <cell r="AO778">
            <v>156259351.12</v>
          </cell>
          <cell r="AP778">
            <v>157964263.38</v>
          </cell>
          <cell r="AQ778">
            <v>161368225.66999999</v>
          </cell>
          <cell r="AR778">
            <v>164090728.50999999</v>
          </cell>
          <cell r="AS778">
            <v>161893679.27000001</v>
          </cell>
          <cell r="AT778">
            <v>164658326.52000001</v>
          </cell>
          <cell r="AU778">
            <v>165846697.28999999</v>
          </cell>
          <cell r="AV778">
            <v>167130908.36000001</v>
          </cell>
          <cell r="AW778">
            <v>169646428</v>
          </cell>
          <cell r="AX778">
            <v>176502955.78999999</v>
          </cell>
          <cell r="AY778">
            <v>178495769.72</v>
          </cell>
          <cell r="AZ778">
            <v>180871306.80000001</v>
          </cell>
          <cell r="BA778">
            <v>182835121.47999999</v>
          </cell>
          <cell r="BB778">
            <v>184632773.86000001</v>
          </cell>
          <cell r="BC778">
            <v>186921176.06</v>
          </cell>
          <cell r="BD778">
            <v>106575177.5</v>
          </cell>
          <cell r="BE778">
            <v>119216929.41</v>
          </cell>
          <cell r="BF778">
            <v>136494454.88</v>
          </cell>
          <cell r="BG778">
            <v>150521031.30000001</v>
          </cell>
          <cell r="BH778">
            <v>165359787.44999999</v>
          </cell>
          <cell r="BI778">
            <v>182465994.41999999</v>
          </cell>
          <cell r="BJ778">
            <v>193619028.38999999</v>
          </cell>
          <cell r="BK778">
            <v>203080943.62</v>
          </cell>
          <cell r="BL778">
            <v>210684056.61000001</v>
          </cell>
          <cell r="BM778">
            <v>219411240.19</v>
          </cell>
          <cell r="BN778">
            <v>229213469.34999999</v>
          </cell>
          <cell r="BO778">
            <v>239339911.99000001</v>
          </cell>
          <cell r="BP778">
            <v>245108253.21000001</v>
          </cell>
          <cell r="BQ778">
            <v>253920916.86000001</v>
          </cell>
          <cell r="BR778">
            <v>270719372.20999998</v>
          </cell>
          <cell r="BS778">
            <v>286179480.49000001</v>
          </cell>
          <cell r="BT778">
            <v>312945675.69</v>
          </cell>
        </row>
        <row r="779">
          <cell r="I779">
            <v>14196773312.289997</v>
          </cell>
          <cell r="J779">
            <v>13927210744.180004</v>
          </cell>
          <cell r="K779">
            <v>13653088308.770002</v>
          </cell>
          <cell r="L779">
            <v>13379476012.050001</v>
          </cell>
          <cell r="M779">
            <v>14109505242.339998</v>
          </cell>
          <cell r="N779">
            <v>13847411132.460001</v>
          </cell>
          <cell r="O779">
            <v>13592261500.939997</v>
          </cell>
          <cell r="P779">
            <v>13329538645.820002</v>
          </cell>
          <cell r="Q779">
            <v>13036627486.490002</v>
          </cell>
          <cell r="R779">
            <v>12726924035.769999</v>
          </cell>
          <cell r="S779">
            <v>14625507301.860004</v>
          </cell>
          <cell r="T779">
            <v>14253015627.82</v>
          </cell>
          <cell r="U779">
            <v>13881896080.630001</v>
          </cell>
          <cell r="V779">
            <v>13547475357.9</v>
          </cell>
          <cell r="W779">
            <v>13240879440.450001</v>
          </cell>
          <cell r="X779">
            <v>12949128794.800001</v>
          </cell>
          <cell r="Y779">
            <v>12681463576.109999</v>
          </cell>
          <cell r="Z779">
            <v>12417668888.17</v>
          </cell>
          <cell r="AA779">
            <v>12179343116.300003</v>
          </cell>
          <cell r="AB779">
            <v>11529003568.150002</v>
          </cell>
          <cell r="AC779">
            <v>11279111907.309999</v>
          </cell>
          <cell r="AD779">
            <v>11017269365.76</v>
          </cell>
          <cell r="AE779">
            <v>10773573596.67</v>
          </cell>
          <cell r="AF779">
            <v>10507216119.33</v>
          </cell>
          <cell r="AG779">
            <v>10206359393.960001</v>
          </cell>
          <cell r="AH779">
            <v>9933209634.5500031</v>
          </cell>
          <cell r="AI779">
            <v>9697609972.2899971</v>
          </cell>
          <cell r="AJ779">
            <v>9472546635.9699993</v>
          </cell>
          <cell r="AK779">
            <v>9281826083.1999989</v>
          </cell>
          <cell r="AL779">
            <v>9107730908.2099991</v>
          </cell>
          <cell r="AM779">
            <v>8964928835.9699993</v>
          </cell>
          <cell r="AN779">
            <v>8816230609.3899994</v>
          </cell>
          <cell r="AO779">
            <v>8651007722.5100002</v>
          </cell>
          <cell r="AP779">
            <v>8503696267.7400017</v>
          </cell>
          <cell r="AQ779">
            <v>8348234023.8199997</v>
          </cell>
          <cell r="AR779">
            <v>8188598806.1600008</v>
          </cell>
          <cell r="AS779">
            <v>7830424074.289999</v>
          </cell>
          <cell r="AT779">
            <v>7641413318.7599993</v>
          </cell>
          <cell r="AU779">
            <v>7480378610.4400005</v>
          </cell>
          <cell r="AV779">
            <v>7321322732.5699978</v>
          </cell>
          <cell r="AW779">
            <v>7172742994.8199987</v>
          </cell>
          <cell r="AX779">
            <v>7045293717.9900007</v>
          </cell>
          <cell r="AY779">
            <v>6931966144.5500002</v>
          </cell>
          <cell r="AZ779">
            <v>6797372507.0200005</v>
          </cell>
          <cell r="BA779">
            <v>6639531290.4899988</v>
          </cell>
          <cell r="BB779">
            <v>6515813356.0699997</v>
          </cell>
          <cell r="BC779">
            <v>6388813923.1400003</v>
          </cell>
          <cell r="BD779">
            <v>6256236371.3500004</v>
          </cell>
          <cell r="BE779">
            <v>6133886403.9799976</v>
          </cell>
          <cell r="BF779">
            <v>6013449368.7000008</v>
          </cell>
          <cell r="BG779">
            <v>5861685364.2600021</v>
          </cell>
          <cell r="BH779">
            <v>5773672987.4299994</v>
          </cell>
          <cell r="BI779">
            <v>5663407557.3899994</v>
          </cell>
          <cell r="BJ779">
            <v>5560183333.0300007</v>
          </cell>
          <cell r="BK779">
            <v>5471680484.6499996</v>
          </cell>
          <cell r="BL779">
            <v>5375063348.4099989</v>
          </cell>
          <cell r="BM779">
            <v>5268647953.8099995</v>
          </cell>
          <cell r="BN779">
            <v>5166428701.2700014</v>
          </cell>
          <cell r="BO779">
            <v>5054987332.8800001</v>
          </cell>
          <cell r="BP779">
            <v>4947089440.2399998</v>
          </cell>
          <cell r="BQ779">
            <v>4829206176.0599985</v>
          </cell>
          <cell r="BR779">
            <v>4708070478.2600002</v>
          </cell>
          <cell r="BS779">
            <v>4597751834.71</v>
          </cell>
          <cell r="BT779">
            <v>4491218977.2399998</v>
          </cell>
        </row>
        <row r="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t="str">
            <v>OK</v>
          </cell>
          <cell r="BH780" t="str">
            <v>OK</v>
          </cell>
          <cell r="BI780" t="str">
            <v>OK</v>
          </cell>
          <cell r="BJ780" t="str">
            <v>OK</v>
          </cell>
          <cell r="BK780" t="str">
            <v>OK</v>
          </cell>
          <cell r="BL780" t="str">
            <v>OK</v>
          </cell>
          <cell r="BM780" t="str">
            <v>OK</v>
          </cell>
          <cell r="BN780" t="str">
            <v>OK</v>
          </cell>
          <cell r="BO780" t="str">
            <v>OK</v>
          </cell>
          <cell r="BP780" t="str">
            <v>OK</v>
          </cell>
          <cell r="BQ780" t="str">
            <v>OK</v>
          </cell>
          <cell r="BR780" t="str">
            <v>OK</v>
          </cell>
          <cell r="BS780" t="str">
            <v>OK</v>
          </cell>
          <cell r="BT780" t="str">
            <v>OK</v>
          </cell>
        </row>
        <row r="783">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1.641816819300187E-4</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row>
        <row r="784">
          <cell r="I784">
            <v>0</v>
          </cell>
          <cell r="J784">
            <v>0</v>
          </cell>
          <cell r="K784">
            <v>0</v>
          </cell>
          <cell r="L784">
            <v>0</v>
          </cell>
          <cell r="M784">
            <v>0</v>
          </cell>
          <cell r="N784">
            <v>0</v>
          </cell>
          <cell r="O784">
            <v>0</v>
          </cell>
          <cell r="P784">
            <v>0</v>
          </cell>
          <cell r="Q784">
            <v>0</v>
          </cell>
          <cell r="R784">
            <v>0</v>
          </cell>
          <cell r="S784">
            <v>4.6039380068161231E-2</v>
          </cell>
          <cell r="T784">
            <v>3.7411638733434643E-2</v>
          </cell>
          <cell r="U784">
            <v>2.9339548909194546E-2</v>
          </cell>
          <cell r="V784">
            <v>2.0485072641831227E-2</v>
          </cell>
          <cell r="W784">
            <v>1.2491522136718345E-2</v>
          </cell>
          <cell r="X784">
            <v>3.9454590134678702E-3</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cell r="BD784">
            <v>2.8431777548330876E-3</v>
          </cell>
          <cell r="BE784">
            <v>2.3917497168647992E-3</v>
          </cell>
          <cell r="BF784">
            <v>1.944276093992882E-3</v>
          </cell>
          <cell r="BG784">
            <v>1.4285469723530821E-3</v>
          </cell>
          <cell r="BH784">
            <v>9.9673702555184269E-4</v>
          </cell>
          <cell r="BI784">
            <v>4.0966927534158198E-4</v>
          </cell>
          <cell r="BJ784">
            <v>1.5599784540329653E-4</v>
          </cell>
          <cell r="BK784">
            <v>0</v>
          </cell>
          <cell r="BL784">
            <v>0</v>
          </cell>
          <cell r="BM784">
            <v>0</v>
          </cell>
          <cell r="BN784">
            <v>0</v>
          </cell>
          <cell r="BO784">
            <v>0</v>
          </cell>
          <cell r="BP784">
            <v>0</v>
          </cell>
          <cell r="BQ784">
            <v>0</v>
          </cell>
          <cell r="BR784">
            <v>0</v>
          </cell>
          <cell r="BS784">
            <v>0</v>
          </cell>
          <cell r="BT784">
            <v>0</v>
          </cell>
        </row>
        <row r="785">
          <cell r="I785">
            <v>6.0454436599126027E-2</v>
          </cell>
          <cell r="J785">
            <v>5.2495400329568717E-2</v>
          </cell>
          <cell r="K785">
            <v>4.1481900425869481E-2</v>
          </cell>
          <cell r="L785">
            <v>2.9319555595951539E-2</v>
          </cell>
          <cell r="M785">
            <v>1.5434141099896152E-2</v>
          </cell>
          <cell r="N785">
            <v>2.2635201916209547E-4</v>
          </cell>
          <cell r="O785">
            <v>0</v>
          </cell>
          <cell r="P785">
            <v>0</v>
          </cell>
          <cell r="Q785">
            <v>0</v>
          </cell>
          <cell r="R785">
            <v>0</v>
          </cell>
          <cell r="S785">
            <v>2.473681345562553E-2</v>
          </cell>
          <cell r="T785">
            <v>2.9637304155865109E-2</v>
          </cell>
          <cell r="U785">
            <v>3.4831552118783478E-2</v>
          </cell>
          <cell r="V785">
            <v>4.1087373041458215E-2</v>
          </cell>
          <cell r="W785">
            <v>4.6010437217552019E-2</v>
          </cell>
          <cell r="X785">
            <v>5.247683997960384E-2</v>
          </cell>
          <cell r="Y785">
            <v>4.9606060615518296E-2</v>
          </cell>
          <cell r="Z785">
            <v>3.9921610265536443E-2</v>
          </cell>
          <cell r="AA785">
            <v>3.108118909330804E-2</v>
          </cell>
          <cell r="AB785">
            <v>2.2314406460131022E-2</v>
          </cell>
          <cell r="AC785">
            <v>1.3662262050980175E-2</v>
          </cell>
          <cell r="AD785">
            <v>4.3051197856165064E-3</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cell r="BD785">
            <v>2.2728004963360614E-3</v>
          </cell>
          <cell r="BE785">
            <v>2.4626410949180107E-3</v>
          </cell>
          <cell r="BF785">
            <v>2.6657728762860614E-3</v>
          </cell>
          <cell r="BG785">
            <v>3.0178150669527069E-3</v>
          </cell>
          <cell r="BH785">
            <v>3.1067105011058564E-3</v>
          </cell>
          <cell r="BI785">
            <v>3.0664732167012712E-3</v>
          </cell>
          <cell r="BJ785">
            <v>2.9969196538919395E-3</v>
          </cell>
          <cell r="BK785">
            <v>2.5638907223029055E-3</v>
          </cell>
          <cell r="BL785">
            <v>2.0680746122347083E-3</v>
          </cell>
          <cell r="BM785">
            <v>1.5087759971230503E-3</v>
          </cell>
          <cell r="BN785">
            <v>1.0278005982536237E-3</v>
          </cell>
          <cell r="BO785">
            <v>4.2243921683249308E-4</v>
          </cell>
          <cell r="BP785">
            <v>1.7045647550675586E-4</v>
          </cell>
          <cell r="BQ785">
            <v>0</v>
          </cell>
          <cell r="BR785">
            <v>0</v>
          </cell>
          <cell r="BS785">
            <v>0</v>
          </cell>
          <cell r="BT785">
            <v>0</v>
          </cell>
        </row>
        <row r="786">
          <cell r="I786">
            <v>5.9170039383019547E-2</v>
          </cell>
          <cell r="J786">
            <v>5.542674473656424E-2</v>
          </cell>
          <cell r="K786">
            <v>5.6960404640498598E-2</v>
          </cell>
          <cell r="L786">
            <v>5.9662605342770188E-2</v>
          </cell>
          <cell r="M786">
            <v>6.3535876901614607E-2</v>
          </cell>
          <cell r="N786">
            <v>6.9386626349073291E-2</v>
          </cell>
          <cell r="O786">
            <v>6.268098830360791E-2</v>
          </cell>
          <cell r="P786">
            <v>5.4721691323407998E-2</v>
          </cell>
          <cell r="Q786">
            <v>4.2692602504503331E-2</v>
          </cell>
          <cell r="R786">
            <v>2.9376530050717796E-2</v>
          </cell>
          <cell r="S786">
            <v>3.1680001352915467E-2</v>
          </cell>
          <cell r="T786">
            <v>2.326459333649919E-2</v>
          </cell>
          <cell r="U786">
            <v>2.4205407279979475E-2</v>
          </cell>
          <cell r="V786">
            <v>2.3943834436343427E-2</v>
          </cell>
          <cell r="W786">
            <v>2.4145796699371981E-2</v>
          </cell>
          <cell r="X786">
            <v>2.3011533531094381E-2</v>
          </cell>
          <cell r="Y786">
            <v>2.5749461145411847E-2</v>
          </cell>
          <cell r="Z786">
            <v>3.0824713203994054E-2</v>
          </cell>
          <cell r="AA786">
            <v>3.6179860528788958E-2</v>
          </cell>
          <cell r="AB786">
            <v>4.3841712882833908E-2</v>
          </cell>
          <cell r="AC786">
            <v>4.8219152896028815E-2</v>
          </cell>
          <cell r="AD786">
            <v>5.3890146620649816E-2</v>
          </cell>
          <cell r="AE786">
            <v>5.0605582857717393E-2</v>
          </cell>
          <cell r="AF786">
            <v>4.144084980787141E-2</v>
          </cell>
          <cell r="AG786">
            <v>3.1997440205100411E-2</v>
          </cell>
          <cell r="AH786">
            <v>2.1572722338876488E-2</v>
          </cell>
          <cell r="AI786">
            <v>1.3056471879338814E-2</v>
          </cell>
          <cell r="AJ786">
            <v>3.765533768348392E-3</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cell r="BD786">
            <v>2.1987300948208442E-3</v>
          </cell>
          <cell r="BE786">
            <v>2.4838777239360307E-3</v>
          </cell>
          <cell r="BF786">
            <v>2.2497831311955848E-3</v>
          </cell>
          <cell r="BG786">
            <v>2.1192209233441548E-3</v>
          </cell>
          <cell r="BH786">
            <v>2.0296396358977327E-3</v>
          </cell>
          <cell r="BI786">
            <v>2.4476386997633521E-3</v>
          </cell>
          <cell r="BJ786">
            <v>2.2504117922998866E-3</v>
          </cell>
          <cell r="BK786">
            <v>2.4601394156261759E-3</v>
          </cell>
          <cell r="BL786">
            <v>2.6877059940648802E-3</v>
          </cell>
          <cell r="BM786">
            <v>2.9287667624179367E-3</v>
          </cell>
          <cell r="BN786">
            <v>3.0321756179755529E-3</v>
          </cell>
          <cell r="BO786">
            <v>2.9473540246265305E-3</v>
          </cell>
          <cell r="BP786">
            <v>2.9206539045914326E-3</v>
          </cell>
          <cell r="BQ786">
            <v>2.4371651118036204E-3</v>
          </cell>
          <cell r="BR786">
            <v>1.9003516305275471E-3</v>
          </cell>
          <cell r="BS786">
            <v>1.4027396109791981E-3</v>
          </cell>
          <cell r="BT786">
            <v>8.6498294331383355E-4</v>
          </cell>
        </row>
        <row r="787">
          <cell r="I787">
            <v>1.7166533484691437E-2</v>
          </cell>
          <cell r="J787">
            <v>2.4710341651418902E-2</v>
          </cell>
          <cell r="K787">
            <v>2.9295425765544857E-2</v>
          </cell>
          <cell r="L787">
            <v>3.386993509625244E-2</v>
          </cell>
          <cell r="M787">
            <v>3.991152952905435E-2</v>
          </cell>
          <cell r="N787">
            <v>4.1571298812714215E-2</v>
          </cell>
          <cell r="O787">
            <v>4.1033842339733409E-2</v>
          </cell>
          <cell r="P787">
            <v>3.8296929017125517E-2</v>
          </cell>
          <cell r="Q787">
            <v>3.8967190745953791E-2</v>
          </cell>
          <cell r="R787">
            <v>3.9306052001569475E-2</v>
          </cell>
          <cell r="S787">
            <v>3.7653214072783985E-2</v>
          </cell>
          <cell r="T787">
            <v>4.0334603441245891E-2</v>
          </cell>
          <cell r="U787">
            <v>3.5877592747935123E-2</v>
          </cell>
          <cell r="V787">
            <v>3.3584881674996327E-2</v>
          </cell>
          <cell r="W787">
            <v>2.9491329524312083E-2</v>
          </cell>
          <cell r="X787">
            <v>2.5549008102603382E-2</v>
          </cell>
          <cell r="Y787">
            <v>2.1332477482302038E-2</v>
          </cell>
          <cell r="Z787">
            <v>1.7156714658655776E-2</v>
          </cell>
          <cell r="AA787">
            <v>1.7471408700623269E-2</v>
          </cell>
          <cell r="AB787">
            <v>1.8671413602879307E-2</v>
          </cell>
          <cell r="AC787">
            <v>1.9232654785472009E-2</v>
          </cell>
          <cell r="AD787">
            <v>1.8630677353493271E-2</v>
          </cell>
          <cell r="AE787">
            <v>2.0967654697214143E-2</v>
          </cell>
          <cell r="AF787">
            <v>2.3494680610580364E-2</v>
          </cell>
          <cell r="AG787">
            <v>2.5723370069191287E-2</v>
          </cell>
          <cell r="AH787">
            <v>2.9967043795656796E-2</v>
          </cell>
          <cell r="AI787">
            <v>3.2520617200644947E-2</v>
          </cell>
          <cell r="AJ787">
            <v>3.6767393385795204E-2</v>
          </cell>
          <cell r="AK787">
            <v>3.3270451760450848E-2</v>
          </cell>
          <cell r="AL787">
            <v>2.6201672746488842E-2</v>
          </cell>
          <cell r="AM787">
            <v>1.9918582291867014E-2</v>
          </cell>
          <cell r="AN787">
            <v>1.3501982028829464E-2</v>
          </cell>
          <cell r="AO787">
            <v>8.0099879797465873E-3</v>
          </cell>
          <cell r="AP787">
            <v>2.168214318748259E-3</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cell r="BD787">
            <v>1.5578210543053604E-3</v>
          </cell>
          <cell r="BE787">
            <v>1.4411731238231171E-3</v>
          </cell>
          <cell r="BF787">
            <v>1.5731837985101613E-3</v>
          </cell>
          <cell r="BG787">
            <v>1.2548207815532529E-3</v>
          </cell>
          <cell r="BH787">
            <v>1.3579700681125662E-3</v>
          </cell>
          <cell r="BI787">
            <v>1.1260172811823747E-3</v>
          </cell>
          <cell r="BJ787">
            <v>1.2528262330163016E-3</v>
          </cell>
          <cell r="BK787">
            <v>1.4273493201786567E-3</v>
          </cell>
          <cell r="BL787">
            <v>1.1462366823681283E-3</v>
          </cell>
          <cell r="BM787">
            <v>1.0349847869521645E-3</v>
          </cell>
          <cell r="BN787">
            <v>9.7971442415449583E-4</v>
          </cell>
          <cell r="BO787">
            <v>1.1492877820309098E-3</v>
          </cell>
          <cell r="BP787">
            <v>9.9680795335706836E-4</v>
          </cell>
          <cell r="BQ787">
            <v>1.3109083106418497E-3</v>
          </cell>
          <cell r="BR787">
            <v>7.8383574482170332E-4</v>
          </cell>
          <cell r="BS787">
            <v>1.0961844551833871E-3</v>
          </cell>
          <cell r="BT787">
            <v>1.2628404245578423E-3</v>
          </cell>
        </row>
        <row r="788">
          <cell r="I788">
            <v>2.1719477841705599E-2</v>
          </cell>
          <cell r="J788">
            <v>1.8427076692814855E-2</v>
          </cell>
          <cell r="K788">
            <v>1.6782783671209021E-2</v>
          </cell>
          <cell r="L788">
            <v>1.487537129561365E-2</v>
          </cell>
          <cell r="M788">
            <v>1.8603288291947816E-2</v>
          </cell>
          <cell r="N788">
            <v>1.9257194638708418E-2</v>
          </cell>
          <cell r="O788">
            <v>2.1489844021158631E-2</v>
          </cell>
          <cell r="P788">
            <v>2.6637015795092252E-2</v>
          </cell>
          <cell r="Q788">
            <v>3.0051109245546093E-2</v>
          </cell>
          <cell r="R788">
            <v>3.3117580630275173E-2</v>
          </cell>
          <cell r="S788">
            <v>3.7977241386311589E-2</v>
          </cell>
          <cell r="T788">
            <v>3.7933956096608594E-2</v>
          </cell>
          <cell r="U788">
            <v>3.5525514315593323E-2</v>
          </cell>
          <cell r="V788">
            <v>3.172234401219217E-2</v>
          </cell>
          <cell r="W788">
            <v>3.0562938179448194E-2</v>
          </cell>
          <cell r="X788">
            <v>2.9800423130007185E-2</v>
          </cell>
          <cell r="Y788">
            <v>3.1336172066812634E-2</v>
          </cell>
          <cell r="Z788">
            <v>3.3192176290242646E-2</v>
          </cell>
          <cell r="AA788">
            <v>3.1429147926517055E-2</v>
          </cell>
          <cell r="AB788">
            <v>2.9989152526169259E-2</v>
          </cell>
          <cell r="AC788">
            <v>2.6820318665687098E-2</v>
          </cell>
          <cell r="AD788">
            <v>2.339952961132092E-2</v>
          </cell>
          <cell r="AE788">
            <v>1.9638340814360399E-2</v>
          </cell>
          <cell r="AF788">
            <v>1.6102116755621509E-2</v>
          </cell>
          <cell r="AG788">
            <v>1.6752752933743113E-2</v>
          </cell>
          <cell r="AH788">
            <v>1.7363382483149763E-2</v>
          </cell>
          <cell r="AI788">
            <v>1.7613031887037854E-2</v>
          </cell>
          <cell r="AJ788">
            <v>1.6999528271365482E-2</v>
          </cell>
          <cell r="AK788">
            <v>1.8074036985420771E-2</v>
          </cell>
          <cell r="AL788">
            <v>2.0008657531342844E-2</v>
          </cell>
          <cell r="AM788">
            <v>2.2195084584681009E-2</v>
          </cell>
          <cell r="AN788">
            <v>2.5410991692003931E-2</v>
          </cell>
          <cell r="AO788">
            <v>2.7458042253496025E-2</v>
          </cell>
          <cell r="AP788">
            <v>3.0965695689173813E-2</v>
          </cell>
          <cell r="AQ788">
            <v>2.8484151569242971E-2</v>
          </cell>
          <cell r="AR788">
            <v>2.2934731454754144E-2</v>
          </cell>
          <cell r="AS788">
            <v>1.7970533887433051E-2</v>
          </cell>
          <cell r="AT788">
            <v>1.2335691435324201E-2</v>
          </cell>
          <cell r="AU788">
            <v>7.5103846069491161E-3</v>
          </cell>
          <cell r="AV788">
            <v>1.7987101075897139E-3</v>
          </cell>
          <cell r="AW788">
            <v>0</v>
          </cell>
          <cell r="AX788">
            <v>0</v>
          </cell>
          <cell r="AY788">
            <v>0</v>
          </cell>
          <cell r="AZ788">
            <v>0</v>
          </cell>
          <cell r="BA788">
            <v>0</v>
          </cell>
          <cell r="BB788">
            <v>0</v>
          </cell>
          <cell r="BC788">
            <v>0</v>
          </cell>
          <cell r="BD788">
            <v>1.2675756731820496E-3</v>
          </cell>
          <cell r="BE788">
            <v>1.2012972697405743E-3</v>
          </cell>
          <cell r="BF788">
            <v>1.2403964202017577E-3</v>
          </cell>
          <cell r="BG788">
            <v>1.2865769316078028E-3</v>
          </cell>
          <cell r="BH788">
            <v>1.2645726985050384E-3</v>
          </cell>
          <cell r="BI788">
            <v>1.2758024152035149E-3</v>
          </cell>
          <cell r="BJ788">
            <v>1.2724741966636561E-3</v>
          </cell>
          <cell r="BK788">
            <v>1.2065487209131679E-3</v>
          </cell>
          <cell r="BL788">
            <v>1.2745210011388033E-3</v>
          </cell>
          <cell r="BM788">
            <v>1.2405239023938967E-3</v>
          </cell>
          <cell r="BN788">
            <v>1.1875362372642106E-3</v>
          </cell>
          <cell r="BO788">
            <v>9.1861013969235863E-4</v>
          </cell>
          <cell r="BP788">
            <v>9.7838170270986421E-4</v>
          </cell>
          <cell r="BQ788">
            <v>1.0154189511123238E-3</v>
          </cell>
          <cell r="BR788">
            <v>9.180031331216022E-4</v>
          </cell>
          <cell r="BS788">
            <v>8.3887457145526286E-4</v>
          </cell>
          <cell r="BT788">
            <v>7.9456527906661997E-4</v>
          </cell>
        </row>
        <row r="789">
          <cell r="I789">
            <v>4.7956976710377484E-2</v>
          </cell>
          <cell r="J789">
            <v>4.6070281752441267E-2</v>
          </cell>
          <cell r="K789">
            <v>4.2768865963088876E-2</v>
          </cell>
          <cell r="L789">
            <v>4.0166594949308368E-2</v>
          </cell>
          <cell r="M789">
            <v>3.5612685014791236E-2</v>
          </cell>
          <cell r="N789">
            <v>2.9234226445480266E-2</v>
          </cell>
          <cell r="O789">
            <v>2.0452213652656329E-2</v>
          </cell>
          <cell r="P789">
            <v>1.761457621293059E-2</v>
          </cell>
          <cell r="Q789">
            <v>1.6734016219001158E-2</v>
          </cell>
          <cell r="R789">
            <v>1.5802650822362041E-2</v>
          </cell>
          <cell r="S789">
            <v>1.8362184029394064E-2</v>
          </cell>
          <cell r="T789">
            <v>2.0706149688347702E-2</v>
          </cell>
          <cell r="U789">
            <v>2.4670354233371963E-2</v>
          </cell>
          <cell r="V789">
            <v>2.9557617582710333E-2</v>
          </cell>
          <cell r="W789">
            <v>3.2606011874942893E-2</v>
          </cell>
          <cell r="X789">
            <v>3.4728285838857904E-2</v>
          </cell>
          <cell r="Y789">
            <v>3.4688604903515302E-2</v>
          </cell>
          <cell r="Z789">
            <v>3.3946407543656278E-2</v>
          </cell>
          <cell r="AA789">
            <v>3.138839004366082E-2</v>
          </cell>
          <cell r="AB789">
            <v>2.85238339095049E-2</v>
          </cell>
          <cell r="AC789">
            <v>2.7545371864662799E-2</v>
          </cell>
          <cell r="AD789">
            <v>2.6781370441662622E-2</v>
          </cell>
          <cell r="AE789">
            <v>2.8217765316418793E-2</v>
          </cell>
          <cell r="AF789">
            <v>2.9405598312724317E-2</v>
          </cell>
          <cell r="AG789">
            <v>2.7980181556118852E-2</v>
          </cell>
          <cell r="AH789">
            <v>2.6693012148636865E-2</v>
          </cell>
          <cell r="AI789">
            <v>2.4221893955437345E-2</v>
          </cell>
          <cell r="AJ789">
            <v>2.1560910746478045E-2</v>
          </cell>
          <cell r="AK789">
            <v>1.81249500790043E-2</v>
          </cell>
          <cell r="AL789">
            <v>1.5087624647114972E-2</v>
          </cell>
          <cell r="AM789">
            <v>1.581921788726116E-2</v>
          </cell>
          <cell r="AN789">
            <v>1.6390565396065364E-2</v>
          </cell>
          <cell r="AO789">
            <v>1.6595061752915231E-2</v>
          </cell>
          <cell r="AP789">
            <v>1.5925745941063833E-2</v>
          </cell>
          <cell r="AQ789">
            <v>1.6509936151374451E-2</v>
          </cell>
          <cell r="AR789">
            <v>1.7998892141244824E-2</v>
          </cell>
          <cell r="AS789">
            <v>1.9809008024136217E-2</v>
          </cell>
          <cell r="AT789">
            <v>2.1856785380260313E-2</v>
          </cell>
          <cell r="AU789">
            <v>2.3063611745429018E-2</v>
          </cell>
          <cell r="AV789">
            <v>2.5854324527714741E-2</v>
          </cell>
          <cell r="AW789">
            <v>2.3529263576275022E-2</v>
          </cell>
          <cell r="AX789">
            <v>1.8845744638149725E-2</v>
          </cell>
          <cell r="AY789">
            <v>1.4476962686682976E-2</v>
          </cell>
          <cell r="AZ789">
            <v>1.0240457913423456E-2</v>
          </cell>
          <cell r="BA789">
            <v>6.2883861063811174E-3</v>
          </cell>
          <cell r="BB789">
            <v>1.594637839084287E-3</v>
          </cell>
          <cell r="BC789">
            <v>0</v>
          </cell>
          <cell r="BD789">
            <v>8.2269755720392607E-4</v>
          </cell>
          <cell r="BE789">
            <v>9.5579554525103947E-4</v>
          </cell>
          <cell r="BF789">
            <v>9.6927356540794398E-4</v>
          </cell>
          <cell r="BG789">
            <v>1.0136917150533769E-3</v>
          </cell>
          <cell r="BH789">
            <v>1.1760534870580638E-3</v>
          </cell>
          <cell r="BI789">
            <v>1.3406118547998331E-3</v>
          </cell>
          <cell r="BJ789">
            <v>1.2473719758122547E-3</v>
          </cell>
          <cell r="BK789">
            <v>1.2057925217872124E-3</v>
          </cell>
          <cell r="BL789">
            <v>1.2653238965103298E-3</v>
          </cell>
          <cell r="BM789">
            <v>1.3354480222790258E-3</v>
          </cell>
          <cell r="BN789">
            <v>1.2423533278262814E-3</v>
          </cell>
          <cell r="BO789">
            <v>1.3201796385507226E-3</v>
          </cell>
          <cell r="BP789">
            <v>1.2864931990579176E-3</v>
          </cell>
          <cell r="BQ789">
            <v>1.1939964768090203E-3</v>
          </cell>
          <cell r="BR789">
            <v>1.2139835047907633E-3</v>
          </cell>
          <cell r="BS789">
            <v>1.151241217509918E-3</v>
          </cell>
          <cell r="BT789">
            <v>1.1362976122656532E-3</v>
          </cell>
        </row>
        <row r="790">
          <cell r="I790">
            <v>4.8795329428857302E-2</v>
          </cell>
          <cell r="J790">
            <v>4.4622754436289706E-2</v>
          </cell>
          <cell r="K790">
            <v>4.2389914078871105E-2</v>
          </cell>
          <cell r="L790">
            <v>4.1008998081527373E-2</v>
          </cell>
          <cell r="M790">
            <v>4.1002948747198814E-2</v>
          </cell>
          <cell r="N790">
            <v>4.2466199116566065E-2</v>
          </cell>
          <cell r="O790">
            <v>4.514699052233228E-2</v>
          </cell>
          <cell r="P790">
            <v>4.4278684123481266E-2</v>
          </cell>
          <cell r="Q790">
            <v>4.1728150565301284E-2</v>
          </cell>
          <cell r="R790">
            <v>3.9357255432042416E-2</v>
          </cell>
          <cell r="S790">
            <v>3.5130424857444588E-2</v>
          </cell>
          <cell r="T790">
            <v>2.942745540047877E-2</v>
          </cell>
          <cell r="U790">
            <v>2.1023523390095507E-2</v>
          </cell>
          <cell r="V790">
            <v>1.8101981025342436E-2</v>
          </cell>
          <cell r="W790">
            <v>1.6929874698140258E-2</v>
          </cell>
          <cell r="X790">
            <v>1.6223042809981148E-2</v>
          </cell>
          <cell r="Y790">
            <v>1.7878951591764863E-2</v>
          </cell>
          <cell r="Z790">
            <v>2.0308644682115115E-2</v>
          </cell>
          <cell r="AA790">
            <v>2.4352003743376135E-2</v>
          </cell>
          <cell r="AB790">
            <v>2.9250944897063137E-2</v>
          </cell>
          <cell r="AC790">
            <v>3.173147537955031E-2</v>
          </cell>
          <cell r="AD790">
            <v>3.3665843421485042E-2</v>
          </cell>
          <cell r="AE790">
            <v>3.370234805953605E-2</v>
          </cell>
          <cell r="AF790">
            <v>3.3483704280409726E-2</v>
          </cell>
          <cell r="AG790">
            <v>3.0809498283598493E-2</v>
          </cell>
          <cell r="AH790">
            <v>2.7048785559248077E-2</v>
          </cell>
          <cell r="AI790">
            <v>2.6238737854695694E-2</v>
          </cell>
          <cell r="AJ790">
            <v>2.570487720856349E-2</v>
          </cell>
          <cell r="AK790">
            <v>2.7406846585978924E-2</v>
          </cell>
          <cell r="AL790">
            <v>2.856953071104068E-2</v>
          </cell>
          <cell r="AM790">
            <v>2.7552809891688759E-2</v>
          </cell>
          <cell r="AN790">
            <v>2.6287410981872598E-2</v>
          </cell>
          <cell r="AO790">
            <v>2.3743839998608043E-2</v>
          </cell>
          <cell r="AP790">
            <v>2.1212271485319609E-2</v>
          </cell>
          <cell r="AQ790">
            <v>1.7924336505546239E-2</v>
          </cell>
          <cell r="AR790">
            <v>1.4824204670850756E-2</v>
          </cell>
          <cell r="AS790">
            <v>1.5981477953522824E-2</v>
          </cell>
          <cell r="AT790">
            <v>1.6343583706353689E-2</v>
          </cell>
          <cell r="AU790">
            <v>1.6491473198673261E-2</v>
          </cell>
          <cell r="AV790">
            <v>1.6260207826982558E-2</v>
          </cell>
          <cell r="AW790">
            <v>1.6850396594062421E-2</v>
          </cell>
          <cell r="AX790">
            <v>1.7477851897866718E-2</v>
          </cell>
          <cell r="AY790">
            <v>1.8353392936003587E-2</v>
          </cell>
          <cell r="AZ790">
            <v>2.0130403656513536E-2</v>
          </cell>
          <cell r="BA790">
            <v>2.1491700842555871E-2</v>
          </cell>
          <cell r="BB790">
            <v>2.4507105712480527E-2</v>
          </cell>
          <cell r="BC790">
            <v>2.2605917706712202E-2</v>
          </cell>
          <cell r="BD790">
            <v>1.8665363197394948E-2</v>
          </cell>
          <cell r="BE790">
            <v>1.469605426691791E-2</v>
          </cell>
          <cell r="BF790">
            <v>1.0548166205598669E-2</v>
          </cell>
          <cell r="BG790">
            <v>6.7838356221666665E-3</v>
          </cell>
          <cell r="BH790">
            <v>2.2348143786618362E-3</v>
          </cell>
          <cell r="BI790">
            <v>6.0558757872276176E-4</v>
          </cell>
          <cell r="BJ790">
            <v>7.967704992176552E-4</v>
          </cell>
          <cell r="BK790">
            <v>8.7916669723226879E-4</v>
          </cell>
          <cell r="BL790">
            <v>9.6173767915296558E-4</v>
          </cell>
          <cell r="BM790">
            <v>1.0416123165017045E-3</v>
          </cell>
          <cell r="BN790">
            <v>1.2543988535846651E-3</v>
          </cell>
          <cell r="BO790">
            <v>1.4099622552247442E-3</v>
          </cell>
          <cell r="BP790">
            <v>1.27500541807346E-3</v>
          </cell>
          <cell r="BQ790">
            <v>1.1331582252851018E-3</v>
          </cell>
          <cell r="BR790">
            <v>1.1428278027793076E-3</v>
          </cell>
          <cell r="BS790">
            <v>1.1619814622589291E-3</v>
          </cell>
          <cell r="BT790">
            <v>1.1419788582991476E-3</v>
          </cell>
        </row>
        <row r="791">
          <cell r="I791">
            <v>8.3038687515666301E-2</v>
          </cell>
          <cell r="J791">
            <v>8.115807631850043E-2</v>
          </cell>
          <cell r="K791">
            <v>7.7871288880265177E-2</v>
          </cell>
          <cell r="L791">
            <v>6.952213885373823E-2</v>
          </cell>
          <cell r="M791">
            <v>5.8036842879700713E-2</v>
          </cell>
          <cell r="N791">
            <v>5.4566501398140135E-2</v>
          </cell>
          <cell r="O791">
            <v>4.7631052378975122E-2</v>
          </cell>
          <cell r="P791">
            <v>4.2148907229147221E-2</v>
          </cell>
          <cell r="Q791">
            <v>3.8604093045654736E-2</v>
          </cell>
          <cell r="R791">
            <v>3.7291822629417097E-2</v>
          </cell>
          <cell r="S791">
            <v>3.4250638741692992E-2</v>
          </cell>
          <cell r="T791">
            <v>3.6258162343644519E-2</v>
          </cell>
          <cell r="U791">
            <v>3.9187978335976099E-2</v>
          </cell>
          <cell r="V791">
            <v>3.901046291564704E-2</v>
          </cell>
          <cell r="W791">
            <v>3.6926567712437616E-2</v>
          </cell>
          <cell r="X791">
            <v>3.456862966176974E-2</v>
          </cell>
          <cell r="Y791">
            <v>3.0702969018772723E-2</v>
          </cell>
          <cell r="Z791">
            <v>2.5072089005095218E-2</v>
          </cell>
          <cell r="AA791">
            <v>1.7857538160569765E-2</v>
          </cell>
          <cell r="AB791">
            <v>1.6031617495601006E-2</v>
          </cell>
          <cell r="AC791">
            <v>1.5017649226462679E-2</v>
          </cell>
          <cell r="AD791">
            <v>1.4255091380273801E-2</v>
          </cell>
          <cell r="AE791">
            <v>1.5793338429747377E-2</v>
          </cell>
          <cell r="AF791">
            <v>1.7315218363625054E-2</v>
          </cell>
          <cell r="AG791">
            <v>1.9498549144543274E-2</v>
          </cell>
          <cell r="AH791">
            <v>2.2788313065765141E-2</v>
          </cell>
          <cell r="AI791">
            <v>2.5049993714341513E-2</v>
          </cell>
          <cell r="AJ791">
            <v>2.7418421105868132E-2</v>
          </cell>
          <cell r="AK791">
            <v>2.8458095910469175E-2</v>
          </cell>
          <cell r="AL791">
            <v>2.9382025672143389E-2</v>
          </cell>
          <cell r="AM791">
            <v>2.8321616203050209E-2</v>
          </cell>
          <cell r="AN791">
            <v>2.5129457429803888E-2</v>
          </cell>
          <cell r="AO791">
            <v>2.4657561878595746E-2</v>
          </cell>
          <cell r="AP791">
            <v>2.4261746192968333E-2</v>
          </cell>
          <cell r="AQ791">
            <v>2.617194523735011E-2</v>
          </cell>
          <cell r="AR791">
            <v>2.7264970888798184E-2</v>
          </cell>
          <cell r="AS791">
            <v>2.6224831903324426E-2</v>
          </cell>
          <cell r="AT791">
            <v>2.521385456234753E-2</v>
          </cell>
          <cell r="AU791">
            <v>2.3221969755322626E-2</v>
          </cell>
          <cell r="AV791">
            <v>2.0835519822311226E-2</v>
          </cell>
          <cell r="AW791">
            <v>1.7829724031985811E-2</v>
          </cell>
          <cell r="AX791">
            <v>1.4992338905656667E-2</v>
          </cell>
          <cell r="AY791">
            <v>1.6373833022718581E-2</v>
          </cell>
          <cell r="AZ791">
            <v>1.6768389037423784E-2</v>
          </cell>
          <cell r="BA791">
            <v>1.6965428618634759E-2</v>
          </cell>
          <cell r="BB791">
            <v>1.6420149682515029E-2</v>
          </cell>
          <cell r="BC791">
            <v>1.6752154268001945E-2</v>
          </cell>
          <cell r="BD791">
            <v>1.7330888586072284E-2</v>
          </cell>
          <cell r="BE791">
            <v>1.823483016695996E-2</v>
          </cell>
          <cell r="BF791">
            <v>1.9942891729364597E-2</v>
          </cell>
          <cell r="BG791">
            <v>2.1233532179820908E-2</v>
          </cell>
          <cell r="BH791">
            <v>2.4187181638799581E-2</v>
          </cell>
          <cell r="BI791">
            <v>2.2545863320994106E-2</v>
          </cell>
          <cell r="BJ791">
            <v>1.8159693870197641E-2</v>
          </cell>
          <cell r="BK791">
            <v>1.4100134362091694E-2</v>
          </cell>
          <cell r="BL791">
            <v>1.0214655024715443E-2</v>
          </cell>
          <cell r="BM791">
            <v>6.5439537566877176E-3</v>
          </cell>
          <cell r="BN791">
            <v>1.9991512584817198E-3</v>
          </cell>
          <cell r="BO791">
            <v>5.6698577093507391E-4</v>
          </cell>
          <cell r="BP791">
            <v>7.7156416638685728E-4</v>
          </cell>
          <cell r="BQ791">
            <v>8.5879240579114042E-4</v>
          </cell>
          <cell r="BR791">
            <v>9.383518217069537E-4</v>
          </cell>
          <cell r="BS791">
            <v>9.5773693716066856E-4</v>
          </cell>
          <cell r="BT791">
            <v>1.1187954306979427E-3</v>
          </cell>
        </row>
        <row r="792">
          <cell r="I792">
            <v>0.12099903941432397</v>
          </cell>
          <cell r="J792">
            <v>0.10981486928020544</v>
          </cell>
          <cell r="K792">
            <v>0.10192084702302512</v>
          </cell>
          <cell r="L792">
            <v>9.5656436564282479E-2</v>
          </cell>
          <cell r="M792">
            <v>9.1392802137415047E-2</v>
          </cell>
          <cell r="N792">
            <v>8.5493650692935366E-2</v>
          </cell>
          <cell r="O792">
            <v>8.6887867439007532E-2</v>
          </cell>
          <cell r="P792">
            <v>8.4170967530210389E-2</v>
          </cell>
          <cell r="Q792">
            <v>8.0133950514625782E-2</v>
          </cell>
          <cell r="R792">
            <v>7.0651614829537121E-2</v>
          </cell>
          <cell r="S792">
            <v>5.3459345673470444E-2</v>
          </cell>
          <cell r="T792">
            <v>4.9006664521340636E-2</v>
          </cell>
          <cell r="U792">
            <v>4.2494316178689373E-2</v>
          </cell>
          <cell r="V792">
            <v>3.767840616682433E-2</v>
          </cell>
          <cell r="W792">
            <v>3.429967576417757E-2</v>
          </cell>
          <cell r="X792">
            <v>3.2853678362581358E-2</v>
          </cell>
          <cell r="Y792">
            <v>3.3497025995504491E-2</v>
          </cell>
          <cell r="Z792">
            <v>3.518117501636666E-2</v>
          </cell>
          <cell r="AA792">
            <v>3.7475232601761062E-2</v>
          </cell>
          <cell r="AB792">
            <v>3.7165765765198443E-2</v>
          </cell>
          <cell r="AC792">
            <v>3.5420450777784773E-2</v>
          </cell>
          <cell r="AD792">
            <v>3.3595626537943624E-2</v>
          </cell>
          <cell r="AE792">
            <v>2.9804945889008495E-2</v>
          </cell>
          <cell r="AF792">
            <v>2.4257950460454869E-2</v>
          </cell>
          <cell r="AG792">
            <v>1.7067696602285912E-2</v>
          </cell>
          <cell r="AH792">
            <v>1.4622163600051708E-2</v>
          </cell>
          <cell r="AI792">
            <v>1.3364252640632433E-2</v>
          </cell>
          <cell r="AJ792">
            <v>1.25390350467076E-2</v>
          </cell>
          <cell r="AK792">
            <v>1.306431200316072E-2</v>
          </cell>
          <cell r="AL792">
            <v>1.3969520990712433E-2</v>
          </cell>
          <cell r="AM792">
            <v>1.6525030782798256E-2</v>
          </cell>
          <cell r="AN792">
            <v>2.0616949701429868E-2</v>
          </cell>
          <cell r="AO792">
            <v>2.316854735298363E-2</v>
          </cell>
          <cell r="AP792">
            <v>2.5968261797841497E-2</v>
          </cell>
          <cell r="AQ792">
            <v>2.697498487074702E-2</v>
          </cell>
          <cell r="AR792">
            <v>2.8090462924739056E-2</v>
          </cell>
          <cell r="AS792">
            <v>2.7386309440647287E-2</v>
          </cell>
          <cell r="AT792">
            <v>2.4804981228362374E-2</v>
          </cell>
          <cell r="AU792">
            <v>2.4417794291197802E-2</v>
          </cell>
          <cell r="AV792">
            <v>2.3983059269996637E-2</v>
          </cell>
          <cell r="AW792">
            <v>2.5648755052684945E-2</v>
          </cell>
          <cell r="AX792">
            <v>2.6755225541367209E-2</v>
          </cell>
          <cell r="AY792">
            <v>2.5419431619488779E-2</v>
          </cell>
          <cell r="AZ792">
            <v>2.4169951086295025E-2</v>
          </cell>
          <cell r="BA792">
            <v>2.2535650958421426E-2</v>
          </cell>
          <cell r="BB792">
            <v>1.9764097716217108E-2</v>
          </cell>
          <cell r="BC792">
            <v>1.7685472715171457E-2</v>
          </cell>
          <cell r="BD792">
            <v>1.5565737334663116E-2</v>
          </cell>
          <cell r="BE792">
            <v>1.6480880701410794E-2</v>
          </cell>
          <cell r="BF792">
            <v>1.6837981631146481E-2</v>
          </cell>
          <cell r="BG792">
            <v>1.6873753620941158E-2</v>
          </cell>
          <cell r="BH792">
            <v>1.6264940330782556E-2</v>
          </cell>
          <cell r="BI792">
            <v>1.6305809450266398E-2</v>
          </cell>
          <cell r="BJ792">
            <v>1.6785624597227003E-2</v>
          </cell>
          <cell r="BK792">
            <v>1.7690688431379002E-2</v>
          </cell>
          <cell r="BL792">
            <v>1.9208947036976273E-2</v>
          </cell>
          <cell r="BM792">
            <v>2.0137999465930201E-2</v>
          </cell>
          <cell r="BN792">
            <v>2.2680364306817184E-2</v>
          </cell>
          <cell r="BO792">
            <v>2.0823047884875632E-2</v>
          </cell>
          <cell r="BP792">
            <v>1.6967599101246043E-2</v>
          </cell>
          <cell r="BQ792">
            <v>1.2390389657957853E-2</v>
          </cell>
          <cell r="BR792">
            <v>8.7803883652306479E-3</v>
          </cell>
          <cell r="BS792">
            <v>5.5494322393347135E-3</v>
          </cell>
          <cell r="BT792">
            <v>1.3130703200813589E-3</v>
          </cell>
        </row>
        <row r="793">
          <cell r="I793">
            <v>0.11239512574795178</v>
          </cell>
          <cell r="J793">
            <v>0.12342335757131581</v>
          </cell>
          <cell r="K793">
            <v>0.12685897215192304</v>
          </cell>
          <cell r="L793">
            <v>0.1325572090919469</v>
          </cell>
          <cell r="M793">
            <v>0.13370427435817958</v>
          </cell>
          <cell r="N793">
            <v>0.13076274539833954</v>
          </cell>
          <cell r="O793">
            <v>0.11999685089837356</v>
          </cell>
          <cell r="P793">
            <v>0.10978839426591222</v>
          </cell>
          <cell r="Q793">
            <v>0.1029768974262107</v>
          </cell>
          <cell r="R793">
            <v>9.8443813068944619E-2</v>
          </cell>
          <cell r="S793">
            <v>8.383258730752341E-2</v>
          </cell>
          <cell r="T793">
            <v>7.6906945017337164E-2</v>
          </cell>
          <cell r="U793">
            <v>7.6929504571074003E-2</v>
          </cell>
          <cell r="V793">
            <v>7.2863394656361505E-2</v>
          </cell>
          <cell r="W793">
            <v>6.7894453845993741E-2</v>
          </cell>
          <cell r="X793">
            <v>5.9187594932855671E-2</v>
          </cell>
          <cell r="Y793">
            <v>5.005800305462263E-2</v>
          </cell>
          <cell r="Z793">
            <v>4.6203160867542815E-2</v>
          </cell>
          <cell r="AA793">
            <v>4.0498911079191756E-2</v>
          </cell>
          <cell r="AB793">
            <v>3.6039673393619506E-2</v>
          </cell>
          <cell r="AC793">
            <v>3.2490575862847315E-2</v>
          </cell>
          <cell r="AD793">
            <v>3.0520746186439841E-2</v>
          </cell>
          <cell r="AE793">
            <v>3.0500962832014086E-2</v>
          </cell>
          <cell r="AF793">
            <v>3.1054566054819717E-2</v>
          </cell>
          <cell r="AG793">
            <v>3.2197654574507129E-2</v>
          </cell>
          <cell r="AH793">
            <v>3.0547080551345484E-2</v>
          </cell>
          <cell r="AI793">
            <v>2.8195206173612802E-2</v>
          </cell>
          <cell r="AJ793">
            <v>2.6749632411184519E-2</v>
          </cell>
          <cell r="AK793">
            <v>2.3674679851816514E-2</v>
          </cell>
          <cell r="AL793">
            <v>1.957814666101558E-2</v>
          </cell>
          <cell r="AM793">
            <v>1.4489136148948086E-2</v>
          </cell>
          <cell r="AN793">
            <v>1.2759833017546657E-2</v>
          </cell>
          <cell r="AO793">
            <v>1.2073857518149876E-2</v>
          </cell>
          <cell r="AP793">
            <v>1.1484374035145857E-2</v>
          </cell>
          <cell r="AQ793">
            <v>1.1997572582922068E-2</v>
          </cell>
          <cell r="AR793">
            <v>1.26143255293318E-2</v>
          </cell>
          <cell r="AS793">
            <v>1.5075262315304863E-2</v>
          </cell>
          <cell r="AT793">
            <v>1.8790682372524833E-2</v>
          </cell>
          <cell r="AU793">
            <v>2.1013242444790393E-2</v>
          </cell>
          <cell r="AV793">
            <v>2.3741960920084067E-2</v>
          </cell>
          <cell r="AW793">
            <v>2.5244912433188903E-2</v>
          </cell>
          <cell r="AX793">
            <v>2.6679419872877294E-2</v>
          </cell>
          <cell r="AY793">
            <v>2.5911620093704343E-2</v>
          </cell>
          <cell r="AZ793">
            <v>2.3556476456841748E-2</v>
          </cell>
          <cell r="BA793">
            <v>2.2761930047150464E-2</v>
          </cell>
          <cell r="BB793">
            <v>2.2019768225303757E-2</v>
          </cell>
          <cell r="BC793">
            <v>2.2772501087102305E-2</v>
          </cell>
          <cell r="BD793">
            <v>2.3471795891930641E-2</v>
          </cell>
          <cell r="BE793">
            <v>2.2857030767480316E-2</v>
          </cell>
          <cell r="BF793">
            <v>2.1945573426941353E-2</v>
          </cell>
          <cell r="BG793">
            <v>2.1023621820677071E-2</v>
          </cell>
          <cell r="BH793">
            <v>1.9119987342604654E-2</v>
          </cell>
          <cell r="BI793">
            <v>1.7000300473584636E-2</v>
          </cell>
          <cell r="BJ793">
            <v>1.488673396941629E-2</v>
          </cell>
          <cell r="BK793">
            <v>1.5701000254128576E-2</v>
          </cell>
          <cell r="BL793">
            <v>1.5626880033859834E-2</v>
          </cell>
          <cell r="BM793">
            <v>1.5710837185494948E-2</v>
          </cell>
          <cell r="BN793">
            <v>1.5297945548067196E-2</v>
          </cell>
          <cell r="BO793">
            <v>1.5227508442863849E-2</v>
          </cell>
          <cell r="BP793">
            <v>1.4720525646382307E-2</v>
          </cell>
          <cell r="BQ793">
            <v>1.4399876574898182E-2</v>
          </cell>
          <cell r="BR793">
            <v>1.4710549444790035E-2</v>
          </cell>
          <cell r="BS793">
            <v>1.4383198536458445E-2</v>
          </cell>
          <cell r="BT793">
            <v>1.5918449481600414E-2</v>
          </cell>
        </row>
        <row r="794">
          <cell r="I794">
            <v>7.9737301474696987E-2</v>
          </cell>
          <cell r="J794">
            <v>8.0202181496160402E-2</v>
          </cell>
          <cell r="K794">
            <v>8.5222935174497819E-2</v>
          </cell>
          <cell r="L794">
            <v>8.9626505778701682E-2</v>
          </cell>
          <cell r="M794">
            <v>9.1618590884453496E-2</v>
          </cell>
          <cell r="N794">
            <v>0.1004682512060901</v>
          </cell>
          <cell r="O794">
            <v>0.11181616803244208</v>
          </cell>
          <cell r="P794">
            <v>0.1225103825324137</v>
          </cell>
          <cell r="Q794">
            <v>0.12654184334787352</v>
          </cell>
          <cell r="R794">
            <v>0.13286161502320123</v>
          </cell>
          <cell r="S794">
            <v>0.12380377327217391</v>
          </cell>
          <cell r="T794">
            <v>0.1215776925121522</v>
          </cell>
          <cell r="U794">
            <v>0.11228062324388637</v>
          </cell>
          <cell r="V794">
            <v>0.10330531895774131</v>
          </cell>
          <cell r="W794">
            <v>9.6979125578108824E-2</v>
          </cell>
          <cell r="X794">
            <v>9.189249371647619E-2</v>
          </cell>
          <cell r="Y794">
            <v>8.5724791293645727E-2</v>
          </cell>
          <cell r="Z794">
            <v>7.8567957300702304E-2</v>
          </cell>
          <cell r="AA794">
            <v>7.6754663964503866E-2</v>
          </cell>
          <cell r="AB794">
            <v>7.1458511288517032E-2</v>
          </cell>
          <cell r="AC794">
            <v>6.6768534832243487E-2</v>
          </cell>
          <cell r="AD794">
            <v>5.7541637236375974E-2</v>
          </cell>
          <cell r="AE794">
            <v>4.8957680301458105E-2</v>
          </cell>
          <cell r="AF794">
            <v>4.5185726304473733E-2</v>
          </cell>
          <cell r="AG794">
            <v>4.0418464020003791E-2</v>
          </cell>
          <cell r="AH794">
            <v>3.655243379713978E-2</v>
          </cell>
          <cell r="AI794">
            <v>3.2562994941260859E-2</v>
          </cell>
          <cell r="AJ794">
            <v>2.970056293116265E-2</v>
          </cell>
          <cell r="AK794">
            <v>2.916974976185471E-2</v>
          </cell>
          <cell r="AL794">
            <v>2.8862055527249113E-2</v>
          </cell>
          <cell r="AM794">
            <v>2.9239592763776537E-2</v>
          </cell>
          <cell r="AN794">
            <v>2.7968198041164967E-2</v>
          </cell>
          <cell r="AO794">
            <v>2.5985763341195553E-2</v>
          </cell>
          <cell r="AP794">
            <v>2.455369364050573E-2</v>
          </cell>
          <cell r="AQ794">
            <v>2.1835455235188598E-2</v>
          </cell>
          <cell r="AR794">
            <v>1.8146381450293823E-2</v>
          </cell>
          <cell r="AS794">
            <v>1.3807830981338462E-2</v>
          </cell>
          <cell r="AT794">
            <v>1.2338219554036557E-2</v>
          </cell>
          <cell r="AU794">
            <v>1.1707239371250061E-2</v>
          </cell>
          <cell r="AV794">
            <v>1.110837937360692E-2</v>
          </cell>
          <cell r="AW794">
            <v>1.1356912800141986E-2</v>
          </cell>
          <cell r="AX794">
            <v>1.2120935990495947E-2</v>
          </cell>
          <cell r="AY794">
            <v>1.4222184689622424E-2</v>
          </cell>
          <cell r="AZ794">
            <v>1.7876464750829414E-2</v>
          </cell>
          <cell r="BA794">
            <v>2.023053559403996E-2</v>
          </cell>
          <cell r="BB794">
            <v>2.3052292989649958E-2</v>
          </cell>
          <cell r="BC794">
            <v>2.4554441861549637E-2</v>
          </cell>
          <cell r="BD794">
            <v>2.6252509504297888E-2</v>
          </cell>
          <cell r="BE794">
            <v>2.5617544493168675E-2</v>
          </cell>
          <cell r="BF794">
            <v>2.3292719920294351E-2</v>
          </cell>
          <cell r="BG794">
            <v>2.2549897731791148E-2</v>
          </cell>
          <cell r="BH794">
            <v>2.1313724027653372E-2</v>
          </cell>
          <cell r="BI794">
            <v>2.2163386932344747E-2</v>
          </cell>
          <cell r="BJ794">
            <v>2.2863877902155869E-2</v>
          </cell>
          <cell r="BK794">
            <v>2.2526359571941313E-2</v>
          </cell>
          <cell r="BL794">
            <v>2.1949429450891889E-2</v>
          </cell>
          <cell r="BM794">
            <v>2.0988410288456296E-2</v>
          </cell>
          <cell r="BN794">
            <v>1.865020190568278E-2</v>
          </cell>
          <cell r="BO794">
            <v>1.6849657868771153E-2</v>
          </cell>
          <cell r="BP794">
            <v>1.4719002015145989E-2</v>
          </cell>
          <cell r="BQ794">
            <v>1.5506317152334737E-2</v>
          </cell>
          <cell r="BR794">
            <v>1.541793920358372E-2</v>
          </cell>
          <cell r="BS794">
            <v>1.5420607596684692E-2</v>
          </cell>
          <cell r="BT794">
            <v>1.5283386449836867E-2</v>
          </cell>
        </row>
        <row r="795">
          <cell r="I795">
            <v>7.4694750094516316E-2</v>
          </cell>
          <cell r="J795">
            <v>7.9983897406413984E-2</v>
          </cell>
          <cell r="K795">
            <v>8.036644175773669E-2</v>
          </cell>
          <cell r="L795">
            <v>8.2848281462717832E-2</v>
          </cell>
          <cell r="M795">
            <v>8.3743496757370375E-2</v>
          </cell>
          <cell r="N795">
            <v>8.196966379074748E-2</v>
          </cell>
          <cell r="O795">
            <v>8.3106021761123458E-2</v>
          </cell>
          <cell r="P795">
            <v>8.2905860470763273E-2</v>
          </cell>
          <cell r="Q795">
            <v>8.8027782255744841E-2</v>
          </cell>
          <cell r="R795">
            <v>9.227854817072817E-2</v>
          </cell>
          <cell r="S795">
            <v>8.4923974642714853E-2</v>
          </cell>
          <cell r="T795">
            <v>9.3800590619606675E-2</v>
          </cell>
          <cell r="U795">
            <v>0.10427920826895457</v>
          </cell>
          <cell r="V795">
            <v>0.11369228875783345</v>
          </cell>
          <cell r="W795">
            <v>0.11719427929911447</v>
          </cell>
          <cell r="X795">
            <v>0.12251152450557599</v>
          </cell>
          <cell r="Y795">
            <v>0.12729363405033511</v>
          </cell>
          <cell r="Z795">
            <v>0.12496950251495183</v>
          </cell>
          <cell r="AA795">
            <v>0.11514625516405033</v>
          </cell>
          <cell r="AB795">
            <v>0.10444751540338258</v>
          </cell>
          <cell r="AC795">
            <v>9.7851001520315561E-2</v>
          </cell>
          <cell r="AD795">
            <v>9.2675771328893736E-2</v>
          </cell>
          <cell r="AE795">
            <v>8.5993849549267434E-2</v>
          </cell>
          <cell r="AF795">
            <v>7.9044161085834744E-2</v>
          </cell>
          <cell r="AG795">
            <v>7.6920458525554125E-2</v>
          </cell>
          <cell r="AH795">
            <v>7.261485380024163E-2</v>
          </cell>
          <cell r="AI795">
            <v>6.8291401175377728E-2</v>
          </cell>
          <cell r="AJ795">
            <v>5.8845472324551916E-2</v>
          </cell>
          <cell r="AK795">
            <v>5.0002257132358688E-2</v>
          </cell>
          <cell r="AL795">
            <v>4.6081457918532846E-2</v>
          </cell>
          <cell r="AM795">
            <v>4.0587356076946517E-2</v>
          </cell>
          <cell r="AN795">
            <v>3.6711366022490415E-2</v>
          </cell>
          <cell r="AO795">
            <v>3.251327630977905E-2</v>
          </cell>
          <cell r="AP795">
            <v>2.910541111268761E-2</v>
          </cell>
          <cell r="AQ795">
            <v>2.8070506588742064E-2</v>
          </cell>
          <cell r="AR795">
            <v>2.7792305434331373E-2</v>
          </cell>
          <cell r="AS795">
            <v>2.7611914436397173E-2</v>
          </cell>
          <cell r="AT795">
            <v>2.6286505804739704E-2</v>
          </cell>
          <cell r="AU795">
            <v>2.4303830218736253E-2</v>
          </cell>
          <cell r="AV795">
            <v>2.3026706492533133E-2</v>
          </cell>
          <cell r="AW795">
            <v>2.0388972458042189E-2</v>
          </cell>
          <cell r="AX795">
            <v>1.709979274708941E-2</v>
          </cell>
          <cell r="AY795">
            <v>1.2992656095242182E-2</v>
          </cell>
          <cell r="AZ795">
            <v>1.1745170548995055E-2</v>
          </cell>
          <cell r="BA795">
            <v>1.1109733757208673E-2</v>
          </cell>
          <cell r="BB795">
            <v>1.0454514007302112E-2</v>
          </cell>
          <cell r="BC795">
            <v>1.0392461968491275E-2</v>
          </cell>
          <cell r="BD795">
            <v>1.1323678647185292E-2</v>
          </cell>
          <cell r="BE795">
            <v>1.3080192210266703E-2</v>
          </cell>
          <cell r="BF795">
            <v>1.6796485402492949E-2</v>
          </cell>
          <cell r="BG795">
            <v>1.9231517793045393E-2</v>
          </cell>
          <cell r="BH795">
            <v>2.2504115683876925E-2</v>
          </cell>
          <cell r="BI795">
            <v>2.4471696173296621E-2</v>
          </cell>
          <cell r="BJ795">
            <v>2.5926123705968487E-2</v>
          </cell>
          <cell r="BK795">
            <v>2.5195612754939305E-2</v>
          </cell>
          <cell r="BL795">
            <v>2.3047779851124172E-2</v>
          </cell>
          <cell r="BM795">
            <v>2.2000370005017814E-2</v>
          </cell>
          <cell r="BN795">
            <v>2.1403744560109232E-2</v>
          </cell>
          <cell r="BO795">
            <v>2.2133012431557752E-2</v>
          </cell>
          <cell r="BP795">
            <v>2.313890658796067E-2</v>
          </cell>
          <cell r="BQ795">
            <v>2.2647319077445244E-2</v>
          </cell>
          <cell r="BR795">
            <v>2.2287006476330275E-2</v>
          </cell>
          <cell r="BS795">
            <v>2.1310232076973325E-2</v>
          </cell>
          <cell r="BT795">
            <v>1.925950883231177E-2</v>
          </cell>
        </row>
        <row r="796">
          <cell r="I796">
            <v>4.1503686448238195E-2</v>
          </cell>
          <cell r="J796">
            <v>4.4036839542784562E-2</v>
          </cell>
          <cell r="K796">
            <v>4.9700614697125008E-2</v>
          </cell>
          <cell r="L796">
            <v>5.5025652544758913E-2</v>
          </cell>
          <cell r="M796">
            <v>6.3362014533100169E-2</v>
          </cell>
          <cell r="N796">
            <v>7.3180724831268543E-2</v>
          </cell>
          <cell r="O796">
            <v>7.887413709012725E-2</v>
          </cell>
          <cell r="P796">
            <v>8.4742594357849282E-2</v>
          </cell>
          <cell r="Q796">
            <v>8.5558346211540764E-2</v>
          </cell>
          <cell r="R796">
            <v>8.8339494166862029E-2</v>
          </cell>
          <cell r="S796">
            <v>8.0366568359000967E-2</v>
          </cell>
          <cell r="T796">
            <v>7.8310176144156543E-2</v>
          </cell>
          <cell r="U796">
            <v>7.9058818179842824E-2</v>
          </cell>
          <cell r="V796">
            <v>7.8626858434464528E-2</v>
          </cell>
          <cell r="W796">
            <v>8.3010506030454831E-2</v>
          </cell>
          <cell r="X796">
            <v>8.6161461958586705E-2</v>
          </cell>
          <cell r="Y796">
            <v>8.8832001676225819E-2</v>
          </cell>
          <cell r="Z796">
            <v>9.6816239881813565E-2</v>
          </cell>
          <cell r="AA796">
            <v>0.10722368078802655</v>
          </cell>
          <cell r="AB796">
            <v>0.11487660965070909</v>
          </cell>
          <cell r="AC796">
            <v>0.11836133436665157</v>
          </cell>
          <cell r="AD796">
            <v>0.12352841829025377</v>
          </cell>
          <cell r="AE796">
            <v>0.12844880353884941</v>
          </cell>
          <cell r="AF796">
            <v>0.12600601241601034</v>
          </cell>
          <cell r="AG796">
            <v>0.11787637775247982</v>
          </cell>
          <cell r="AH796">
            <v>0.10844451300244803</v>
          </cell>
          <cell r="AI796">
            <v>0.10170806578201545</v>
          </cell>
          <cell r="AJ796">
            <v>9.7326842628481083E-2</v>
          </cell>
          <cell r="AK796">
            <v>8.9821558128416384E-2</v>
          </cell>
          <cell r="AL796">
            <v>8.1627853467852826E-2</v>
          </cell>
          <cell r="AM796">
            <v>7.9042622833416926E-2</v>
          </cell>
          <cell r="AN796">
            <v>7.3865686128536751E-2</v>
          </cell>
          <cell r="AO796">
            <v>6.9157202924842079E-2</v>
          </cell>
          <cell r="AP796">
            <v>5.9248237229656005E-2</v>
          </cell>
          <cell r="AQ796">
            <v>5.056724632245433E-2</v>
          </cell>
          <cell r="AR796">
            <v>4.6208727195836512E-2</v>
          </cell>
          <cell r="AS796">
            <v>4.0031611670843313E-2</v>
          </cell>
          <cell r="AT796">
            <v>3.6423967217777166E-2</v>
          </cell>
          <cell r="AU796">
            <v>3.1900207355408702E-2</v>
          </cell>
          <cell r="AV796">
            <v>2.8895939926109161E-2</v>
          </cell>
          <cell r="AW796">
            <v>2.7838182161859393E-2</v>
          </cell>
          <cell r="AX796">
            <v>2.6974931143711009E-2</v>
          </cell>
          <cell r="AY796">
            <v>2.679903239661012E-2</v>
          </cell>
          <cell r="AZ796">
            <v>2.5107874106317214E-2</v>
          </cell>
          <cell r="BA796">
            <v>2.3258696864820901E-2</v>
          </cell>
          <cell r="BB796">
            <v>2.2187776325010938E-2</v>
          </cell>
          <cell r="BC796">
            <v>1.9785428054519664E-2</v>
          </cell>
          <cell r="BD796">
            <v>1.7033038143826621E-2</v>
          </cell>
          <cell r="BE796">
            <v>1.306706144378434E-2</v>
          </cell>
          <cell r="BF796">
            <v>1.1841816728456857E-2</v>
          </cell>
          <cell r="BG796">
            <v>1.1182676823575152E-2</v>
          </cell>
          <cell r="BH796">
            <v>1.0279567645970628E-2</v>
          </cell>
          <cell r="BI796">
            <v>1.0063546926908059E-2</v>
          </cell>
          <cell r="BJ796">
            <v>1.0522535780869065E-2</v>
          </cell>
          <cell r="BK796">
            <v>1.2303986842591815E-2</v>
          </cell>
          <cell r="BL796">
            <v>1.5957718897466163E-2</v>
          </cell>
          <cell r="BM796">
            <v>1.8678719467075815E-2</v>
          </cell>
          <cell r="BN796">
            <v>2.1804261027024055E-2</v>
          </cell>
          <cell r="BO796">
            <v>2.3737604290223948E-2</v>
          </cell>
          <cell r="BP796">
            <v>2.5696604503643829E-2</v>
          </cell>
          <cell r="BQ796">
            <v>2.4851071761014202E-2</v>
          </cell>
          <cell r="BR796">
            <v>2.2777588429311917E-2</v>
          </cell>
          <cell r="BS796">
            <v>2.1931498463826971E-2</v>
          </cell>
          <cell r="BT796">
            <v>2.1159819209795268E-2</v>
          </cell>
        </row>
        <row r="797">
          <cell r="I797">
            <v>3.44768554616759E-2</v>
          </cell>
          <cell r="J797">
            <v>3.695871195279353E-2</v>
          </cell>
          <cell r="K797">
            <v>3.9767237100579007E-2</v>
          </cell>
          <cell r="L797">
            <v>4.0743490058881296E-2</v>
          </cell>
          <cell r="M797">
            <v>4.1930865911204825E-2</v>
          </cell>
          <cell r="N797">
            <v>4.1967907452947768E-2</v>
          </cell>
          <cell r="O797">
            <v>4.2940883183393411E-2</v>
          </cell>
          <cell r="P797">
            <v>4.5771196330288859E-2</v>
          </cell>
          <cell r="Q797">
            <v>5.1786590719082579E-2</v>
          </cell>
          <cell r="R797">
            <v>5.7974759267537312E-2</v>
          </cell>
          <cell r="S797">
            <v>5.9495054938664513E-2</v>
          </cell>
          <cell r="T797">
            <v>6.8560841780222107E-2</v>
          </cell>
          <cell r="U797">
            <v>7.3807647184425618E-2</v>
          </cell>
          <cell r="V797">
            <v>7.9011487676617864E-2</v>
          </cell>
          <cell r="W797">
            <v>7.9608870922109679E-2</v>
          </cell>
          <cell r="X797">
            <v>8.1909202163154615E-2</v>
          </cell>
          <cell r="Y797">
            <v>8.3360228426746896E-2</v>
          </cell>
          <cell r="Z797">
            <v>8.0851554485920782E-2</v>
          </cell>
          <cell r="AA797">
            <v>8.140148065646953E-2</v>
          </cell>
          <cell r="AB797">
            <v>8.0392825210889113E-2</v>
          </cell>
          <cell r="AC797">
            <v>8.4441566493611273E-2</v>
          </cell>
          <cell r="AD797">
            <v>8.7865812484219125E-2</v>
          </cell>
          <cell r="AE797">
            <v>8.9972534800301415E-2</v>
          </cell>
          <cell r="AF797">
            <v>9.8328199362847021E-2</v>
          </cell>
          <cell r="AG797">
            <v>0.10820155307224802</v>
          </cell>
          <cell r="AH797">
            <v>0.11815739839997554</v>
          </cell>
          <cell r="AI797">
            <v>0.12188455735664989</v>
          </cell>
          <cell r="AJ797">
            <v>0.12636201759775542</v>
          </cell>
          <cell r="AK797">
            <v>0.13190379044334646</v>
          </cell>
          <cell r="AL797">
            <v>0.1299952844196065</v>
          </cell>
          <cell r="AM797">
            <v>0.120581625032279</v>
          </cell>
          <cell r="AN797">
            <v>0.11082584490239461</v>
          </cell>
          <cell r="AO797">
            <v>0.10358039986930137</v>
          </cell>
          <cell r="AP797">
            <v>9.8952778744252248E-2</v>
          </cell>
          <cell r="AQ797">
            <v>9.1273720762482219E-2</v>
          </cell>
          <cell r="AR797">
            <v>8.2696728048343035E-2</v>
          </cell>
          <cell r="AS797">
            <v>7.983848631297602E-2</v>
          </cell>
          <cell r="AT797">
            <v>7.3494148197853632E-2</v>
          </cell>
          <cell r="AU797">
            <v>6.8914524325083271E-2</v>
          </cell>
          <cell r="AV797">
            <v>5.8942007018794422E-2</v>
          </cell>
          <cell r="AW797">
            <v>5.0006133095669515E-2</v>
          </cell>
          <cell r="AX797">
            <v>4.5163823232451307E-2</v>
          </cell>
          <cell r="AY797">
            <v>3.9761206229591665E-2</v>
          </cell>
          <cell r="AZ797">
            <v>3.5958208135213034E-2</v>
          </cell>
          <cell r="BA797">
            <v>3.1311464622174774E-2</v>
          </cell>
          <cell r="BB797">
            <v>2.8068173277189745E-2</v>
          </cell>
          <cell r="BC797">
            <v>2.7015316870454713E-2</v>
          </cell>
          <cell r="BD797">
            <v>2.6595674898404746E-2</v>
          </cell>
          <cell r="BE797">
            <v>2.5997270555341706E-2</v>
          </cell>
          <cell r="BF797">
            <v>2.441577528933955E-2</v>
          </cell>
          <cell r="BG797">
            <v>2.2664184036560182E-2</v>
          </cell>
          <cell r="BH797">
            <v>2.1720331716573591E-2</v>
          </cell>
          <cell r="BI797">
            <v>1.9345877078373777E-2</v>
          </cell>
          <cell r="BJ797">
            <v>1.6461231379959276E-2</v>
          </cell>
          <cell r="BK797">
            <v>1.2620028578736908E-2</v>
          </cell>
          <cell r="BL797">
            <v>1.1462659623951342E-2</v>
          </cell>
          <cell r="BM797">
            <v>1.0882652851864414E-2</v>
          </cell>
          <cell r="BN797">
            <v>9.5054941294221307E-3</v>
          </cell>
          <cell r="BO797">
            <v>9.2353949428003942E-3</v>
          </cell>
          <cell r="BP797">
            <v>9.5618591035025145E-3</v>
          </cell>
          <cell r="BQ797">
            <v>1.111584114923758E-2</v>
          </cell>
          <cell r="BR797">
            <v>1.4515309317386565E-2</v>
          </cell>
          <cell r="BS797">
            <v>1.703231119800953E-2</v>
          </cell>
          <cell r="BT797">
            <v>1.9737254012601013E-2</v>
          </cell>
        </row>
        <row r="798">
          <cell r="I798">
            <v>2.7856691542552232E-2</v>
          </cell>
          <cell r="J798">
            <v>2.6531483491366935E-2</v>
          </cell>
          <cell r="K798">
            <v>2.6719616828059983E-2</v>
          </cell>
          <cell r="L798">
            <v>2.7588914795882404E-2</v>
          </cell>
          <cell r="M798">
            <v>2.9381719844858774E-2</v>
          </cell>
          <cell r="N798">
            <v>3.1648499397312589E-2</v>
          </cell>
          <cell r="O798">
            <v>3.5349928745615378E-2</v>
          </cell>
          <cell r="P798">
            <v>3.8150203983201458E-2</v>
          </cell>
          <cell r="Q798">
            <v>4.0943815691071243E-2</v>
          </cell>
          <cell r="R798">
            <v>4.1952315563396604E-2</v>
          </cell>
          <cell r="S798">
            <v>3.9478758981342774E-2</v>
          </cell>
          <cell r="T798">
            <v>3.9747834265628341E-2</v>
          </cell>
          <cell r="U798">
            <v>4.1002395569306731E-2</v>
          </cell>
          <cell r="V798">
            <v>4.3354361300055849E-2</v>
          </cell>
          <cell r="W798">
            <v>4.8843753354801359E-2</v>
          </cell>
          <cell r="X798">
            <v>5.4348304938677504E-2</v>
          </cell>
          <cell r="Y798">
            <v>6.1094259816315048E-2</v>
          </cell>
          <cell r="Z798">
            <v>7.0481121101062028E-2</v>
          </cell>
          <cell r="AA798">
            <v>7.582311446617207E-2</v>
          </cell>
          <cell r="AB798">
            <v>8.0892055794519122E-2</v>
          </cell>
          <cell r="AC798">
            <v>8.1685055828986178E-2</v>
          </cell>
          <cell r="AD798">
            <v>8.4649351061379483E-2</v>
          </cell>
          <cell r="AE798">
            <v>8.6205239450637197E-2</v>
          </cell>
          <cell r="AF798">
            <v>8.4231999631357676E-2</v>
          </cell>
          <cell r="AG798">
            <v>8.5364140265881613E-2</v>
          </cell>
          <cell r="AH798">
            <v>8.5462846748674104E-2</v>
          </cell>
          <cell r="AI798">
            <v>8.9635973319592471E-2</v>
          </cell>
          <cell r="AJ798">
            <v>9.2718644477812376E-2</v>
          </cell>
          <cell r="AK798">
            <v>9.4337597232604015E-2</v>
          </cell>
          <cell r="AL798">
            <v>0.10148512564384254</v>
          </cell>
          <cell r="AM798">
            <v>0.11084528055514455</v>
          </cell>
          <cell r="AN798">
            <v>0.11979295635428867</v>
          </cell>
          <cell r="AO798">
            <v>0.12253568452051219</v>
          </cell>
          <cell r="AP798">
            <v>0.12667653178495858</v>
          </cell>
          <cell r="AQ798">
            <v>0.13211739525305158</v>
          </cell>
          <cell r="AR798">
            <v>0.13020752649866318</v>
          </cell>
          <cell r="AS798">
            <v>0.12092686235973218</v>
          </cell>
          <cell r="AT798">
            <v>0.11093474015976396</v>
          </cell>
          <cell r="AU798">
            <v>0.10401144787566238</v>
          </cell>
          <cell r="AV798">
            <v>9.9791542432597552E-2</v>
          </cell>
          <cell r="AW798">
            <v>9.15277035736696E-2</v>
          </cell>
          <cell r="AX798">
            <v>8.308672827156513E-2</v>
          </cell>
          <cell r="AY798">
            <v>8.0751849987048416E-2</v>
          </cell>
          <cell r="AZ798">
            <v>7.4496630424040117E-2</v>
          </cell>
          <cell r="BA798">
            <v>6.8819552209125667E-2</v>
          </cell>
          <cell r="BB798">
            <v>5.8597101906597067E-2</v>
          </cell>
          <cell r="BC798">
            <v>4.9296608622341691E-2</v>
          </cell>
          <cell r="BD798">
            <v>4.4761451672832499E-2</v>
          </cell>
          <cell r="BE798">
            <v>3.9622164008825449E-2</v>
          </cell>
          <cell r="BF798">
            <v>3.5824932643703691E-2</v>
          </cell>
          <cell r="BG798">
            <v>3.1451996049479944E-2</v>
          </cell>
          <cell r="BH798">
            <v>2.7771718966261259E-2</v>
          </cell>
          <cell r="BI798">
            <v>2.6754403348966997E-2</v>
          </cell>
          <cell r="BJ798">
            <v>2.6076131045662716E-2</v>
          </cell>
          <cell r="BK798">
            <v>2.5372333283982008E-2</v>
          </cell>
          <cell r="BL798">
            <v>2.38994402843643E-2</v>
          </cell>
          <cell r="BM798">
            <v>2.2411735537313952E-2</v>
          </cell>
          <cell r="BN798">
            <v>2.1463954269366137E-2</v>
          </cell>
          <cell r="BO798">
            <v>1.8764584289464082E-2</v>
          </cell>
          <cell r="BP798">
            <v>1.5865169123805523E-2</v>
          </cell>
          <cell r="BQ798">
            <v>1.2174869271779364E-2</v>
          </cell>
          <cell r="BR798">
            <v>1.0933912573676043E-2</v>
          </cell>
          <cell r="BS798">
            <v>1.0186304747123009E-2</v>
          </cell>
          <cell r="BT798">
            <v>9.1544264727136983E-3</v>
          </cell>
        </row>
        <row r="799">
          <cell r="I799">
            <v>3.3228189331700159E-2</v>
          </cell>
          <cell r="J799">
            <v>3.3027075122146581E-2</v>
          </cell>
          <cell r="K799">
            <v>3.2124657624770993E-2</v>
          </cell>
          <cell r="L799">
            <v>3.1355583558890135E-2</v>
          </cell>
          <cell r="M799">
            <v>3.2125741536265649E-2</v>
          </cell>
          <cell r="N799">
            <v>3.121353765663883E-2</v>
          </cell>
          <cell r="O799">
            <v>2.9291200887539306E-2</v>
          </cell>
          <cell r="P799">
            <v>2.8211768728989371E-2</v>
          </cell>
          <cell r="Q799">
            <v>2.8424734747849328E-2</v>
          </cell>
          <cell r="R799">
            <v>2.9579497650173869E-2</v>
          </cell>
          <cell r="S799">
            <v>2.8205162106584723E-2</v>
          </cell>
          <cell r="T799">
            <v>3.0513511384995196E-2</v>
          </cell>
          <cell r="U799">
            <v>3.4020717617889482E-2</v>
          </cell>
          <cell r="V799">
            <v>3.6790157518120731E-2</v>
          </cell>
          <cell r="W799">
            <v>3.9197854938883191E-2</v>
          </cell>
          <cell r="X799">
            <v>4.0006937176965608E-2</v>
          </cell>
          <cell r="Y799">
            <v>4.08742211329996E-2</v>
          </cell>
          <cell r="Z799">
            <v>4.1129749750902521E-2</v>
          </cell>
          <cell r="AA799">
            <v>4.2509731240520786E-2</v>
          </cell>
          <cell r="AB799">
            <v>4.4809732067148444E-2</v>
          </cell>
          <cell r="AC799">
            <v>5.0305907398814249E-2</v>
          </cell>
          <cell r="AD799">
            <v>5.557768947022209E-2</v>
          </cell>
          <cell r="AE799">
            <v>6.3140223201357898E-2</v>
          </cell>
          <cell r="AF799">
            <v>7.3604934259153251E-2</v>
          </cell>
          <cell r="AG799">
            <v>8.0063341609700953E-2</v>
          </cell>
          <cell r="AH799">
            <v>8.5850002199075931E-2</v>
          </cell>
          <cell r="AI799">
            <v>8.7149332571108573E-2</v>
          </cell>
          <cell r="AJ799">
            <v>9.03801170436076E-2</v>
          </cell>
          <cell r="AK799">
            <v>9.1991214582812814E-2</v>
          </cell>
          <cell r="AL799">
            <v>8.9784780421308566E-2</v>
          </cell>
          <cell r="AM799">
            <v>9.0204680188351039E-2</v>
          </cell>
          <cell r="AN799">
            <v>8.9158464232185819E-2</v>
          </cell>
          <cell r="AO799">
            <v>9.2800094419181925E-2</v>
          </cell>
          <cell r="AP799">
            <v>9.5037928010896083E-2</v>
          </cell>
          <cell r="AQ799">
            <v>9.5661078248567691E-2</v>
          </cell>
          <cell r="AR799">
            <v>0.10227220347515416</v>
          </cell>
          <cell r="AS799">
            <v>0.11051413356925564</v>
          </cell>
          <cell r="AT799">
            <v>0.11951927947645737</v>
          </cell>
          <cell r="AU799">
            <v>0.12204163737459561</v>
          </cell>
          <cell r="AV799">
            <v>0.12579388810206296</v>
          </cell>
          <cell r="AW799">
            <v>0.13138157756391897</v>
          </cell>
          <cell r="AX799">
            <v>0.12929857088483318</v>
          </cell>
          <cell r="AY799">
            <v>0.12020062129055455</v>
          </cell>
          <cell r="AZ799">
            <v>0.11103244238425247</v>
          </cell>
          <cell r="BA799">
            <v>0.10358714437796443</v>
          </cell>
          <cell r="BB799">
            <v>9.9164324103616724E-2</v>
          </cell>
          <cell r="BC799">
            <v>9.0436461460757248E-2</v>
          </cell>
          <cell r="BD799">
            <v>8.3183670182797459E-2</v>
          </cell>
          <cell r="BE799">
            <v>7.9525661268113487E-2</v>
          </cell>
          <cell r="BF799">
            <v>7.3424161350418321E-2</v>
          </cell>
          <cell r="BG799">
            <v>6.8696494507400993E-2</v>
          </cell>
          <cell r="BH799">
            <v>5.8094791750459639E-2</v>
          </cell>
          <cell r="BI799">
            <v>4.9423223441647311E-2</v>
          </cell>
          <cell r="BJ799">
            <v>4.4470455215233795E-2</v>
          </cell>
          <cell r="BK799">
            <v>3.969252724629669E-2</v>
          </cell>
          <cell r="BL799">
            <v>3.5949740552762066E-2</v>
          </cell>
          <cell r="BM799">
            <v>3.1195260492048266E-2</v>
          </cell>
          <cell r="BN799">
            <v>2.7364415454963535E-2</v>
          </cell>
          <cell r="BO799">
            <v>2.6472955429496178E-2</v>
          </cell>
          <cell r="BP799">
            <v>2.5524206462269702E-2</v>
          </cell>
          <cell r="BQ799">
            <v>2.4918613662955964E-2</v>
          </cell>
          <cell r="BR799">
            <v>2.3635419682826335E-2</v>
          </cell>
          <cell r="BS799">
            <v>2.1480384792501379E-2</v>
          </cell>
          <cell r="BT799">
            <v>2.0088571868175635E-2</v>
          </cell>
        </row>
        <row r="800">
          <cell r="I800">
            <v>3.2444118470304928E-2</v>
          </cell>
          <cell r="J800">
            <v>3.3392307857791487E-2</v>
          </cell>
          <cell r="K800">
            <v>3.3528782103896045E-2</v>
          </cell>
          <cell r="L800">
            <v>3.39932843199824E-2</v>
          </cell>
          <cell r="M800">
            <v>3.3944712330010049E-2</v>
          </cell>
          <cell r="N800">
            <v>3.3631585147950054E-2</v>
          </cell>
          <cell r="O800">
            <v>3.4422816980650549E-2</v>
          </cell>
          <cell r="P800">
            <v>3.410016203017939E-2</v>
          </cell>
          <cell r="Q800">
            <v>3.3590846917564553E-2</v>
          </cell>
          <cell r="R800">
            <v>3.2879960934306188E-2</v>
          </cell>
          <cell r="S800">
            <v>3.0626582074389612E-2</v>
          </cell>
          <cell r="T800">
            <v>2.9894194060121813E-2</v>
          </cell>
          <cell r="U800">
            <v>2.8354622520134626E-2</v>
          </cell>
          <cell r="V800">
            <v>2.7377515789590835E-2</v>
          </cell>
          <cell r="W800">
            <v>2.7744332171603478E-2</v>
          </cell>
          <cell r="X800">
            <v>2.8801188530132325E-2</v>
          </cell>
          <cell r="Y800">
            <v>2.9654081202301917E-2</v>
          </cell>
          <cell r="Z800">
            <v>3.1635119500105488E-2</v>
          </cell>
          <cell r="AA800">
            <v>3.5042705205406671E-2</v>
          </cell>
          <cell r="AB800">
            <v>3.7590756085570616E-2</v>
          </cell>
          <cell r="AC800">
            <v>4.0178556089712596E-2</v>
          </cell>
          <cell r="AD800">
            <v>4.1150123760156053E-2</v>
          </cell>
          <cell r="AE800">
            <v>4.2017022652531627E-2</v>
          </cell>
          <cell r="AF800">
            <v>4.2795975349051191E-2</v>
          </cell>
          <cell r="AG800">
            <v>4.4589777193160783E-2</v>
          </cell>
          <cell r="AH800">
            <v>4.7827183510511115E-2</v>
          </cell>
          <cell r="AI800">
            <v>5.3748762851813833E-2</v>
          </cell>
          <cell r="AJ800">
            <v>5.9224358601698501E-2</v>
          </cell>
          <cell r="AK800">
            <v>6.7729457833502718E-2</v>
          </cell>
          <cell r="AL800">
            <v>7.8106413518294268E-2</v>
          </cell>
          <cell r="AM800">
            <v>8.3553268371143005E-2</v>
          </cell>
          <cell r="AN800">
            <v>8.9221956752379622E-2</v>
          </cell>
          <cell r="AO800">
            <v>8.992486337236659E-2</v>
          </cell>
          <cell r="AP800">
            <v>9.3096086409304099E-2</v>
          </cell>
          <cell r="AQ800">
            <v>9.4218129004975684E-2</v>
          </cell>
          <cell r="AR800">
            <v>9.1784882495965614E-2</v>
          </cell>
          <cell r="AS800">
            <v>9.2327871063043646E-2</v>
          </cell>
          <cell r="AT800">
            <v>9.0778979201005458E-2</v>
          </cell>
          <cell r="AU800">
            <v>9.4029290511891225E-2</v>
          </cell>
          <cell r="AV800">
            <v>9.567524511709577E-2</v>
          </cell>
          <cell r="AW800">
            <v>9.5615422783904017E-2</v>
          </cell>
          <cell r="AX800">
            <v>0.10193341984255642</v>
          </cell>
          <cell r="AY800">
            <v>0.11041392703306203</v>
          </cell>
          <cell r="AZ800">
            <v>0.11827616543152537</v>
          </cell>
          <cell r="BA800">
            <v>0.12114342850256224</v>
          </cell>
          <cell r="BB800">
            <v>0.12539871386414558</v>
          </cell>
          <cell r="BC800">
            <v>0.13163862876235635</v>
          </cell>
          <cell r="BD800">
            <v>0.12874219518438654</v>
          </cell>
          <cell r="BE800">
            <v>0.1203358631798371</v>
          </cell>
          <cell r="BF800">
            <v>0.11113339579916896</v>
          </cell>
          <cell r="BG800">
            <v>0.10446505064287152</v>
          </cell>
          <cell r="BH800">
            <v>9.9510823153796751E-2</v>
          </cell>
          <cell r="BI800">
            <v>9.1020071290359758E-2</v>
          </cell>
          <cell r="BJ800">
            <v>8.3884736539043075E-2</v>
          </cell>
          <cell r="BK800">
            <v>8.0391755615850283E-2</v>
          </cell>
          <cell r="BL800">
            <v>7.4169034662248001E-2</v>
          </cell>
          <cell r="BM800">
            <v>6.864622794705004E-2</v>
          </cell>
          <cell r="BN800">
            <v>5.7716711611001177E-2</v>
          </cell>
          <cell r="BO800">
            <v>4.9017019735800402E-2</v>
          </cell>
          <cell r="BP800">
            <v>4.4255177385549509E-2</v>
          </cell>
          <cell r="BQ800">
            <v>3.9654173654734594E-2</v>
          </cell>
          <cell r="BR800">
            <v>3.6357288902196229E-2</v>
          </cell>
          <cell r="BS800">
            <v>3.1616603919895736E-2</v>
          </cell>
          <cell r="BT800">
            <v>2.7956996781119167E-2</v>
          </cell>
        </row>
        <row r="801">
          <cell r="I801">
            <v>2.4448290367468966E-2</v>
          </cell>
          <cell r="J801">
            <v>2.5767996300333836E-2</v>
          </cell>
          <cell r="K801">
            <v>2.8052732233041919E-2</v>
          </cell>
          <cell r="L801">
            <v>3.0268101083724755E-2</v>
          </cell>
          <cell r="M801">
            <v>3.1542704967746277E-2</v>
          </cell>
          <cell r="N801">
            <v>3.3086516988436315E-2</v>
          </cell>
          <cell r="O801">
            <v>3.3698658630745393E-2</v>
          </cell>
          <cell r="P801">
            <v>3.4973948161078405E-2</v>
          </cell>
          <cell r="Q801">
            <v>3.5211964742853444E-2</v>
          </cell>
          <cell r="R801">
            <v>3.6016842745480178E-2</v>
          </cell>
          <cell r="S801">
            <v>3.1945150515263282E-2</v>
          </cell>
          <cell r="T801">
            <v>3.1991687260904372E-2</v>
          </cell>
          <cell r="U801">
            <v>3.2603684946290103E-2</v>
          </cell>
          <cell r="V801">
            <v>3.2453858520112719E-2</v>
          </cell>
          <cell r="W801">
            <v>3.1912823870982938E-2</v>
          </cell>
          <cell r="X801">
            <v>3.145564554378124E-2</v>
          </cell>
          <cell r="Y801">
            <v>3.212735977710985E-2</v>
          </cell>
          <cell r="Z801">
            <v>3.1226508406051123E-2</v>
          </cell>
          <cell r="AA801">
            <v>2.9495343236469448E-2</v>
          </cell>
          <cell r="AB801">
            <v>2.8102106329037146E-2</v>
          </cell>
          <cell r="AC801">
            <v>2.8367628990597447E-2</v>
          </cell>
          <cell r="AD801">
            <v>2.9415988997891204E-2</v>
          </cell>
          <cell r="AE801">
            <v>3.0444315096281479E-2</v>
          </cell>
          <cell r="AF801">
            <v>3.2260424080970983E-2</v>
          </cell>
          <cell r="AG801">
            <v>3.6151655561762405E-2</v>
          </cell>
          <cell r="AH801">
            <v>3.9126678948582051E-2</v>
          </cell>
          <cell r="AI801">
            <v>4.1836219898437013E-2</v>
          </cell>
          <cell r="AJ801">
            <v>4.3197172672256659E-2</v>
          </cell>
          <cell r="AK801">
            <v>4.4032656829214749E-2</v>
          </cell>
          <cell r="AL801">
            <v>4.467417310421689E-2</v>
          </cell>
          <cell r="AM801">
            <v>4.639946811301069E-2</v>
          </cell>
          <cell r="AN801">
            <v>4.9504250602877276E-2</v>
          </cell>
          <cell r="AO801">
            <v>5.5519025511937381E-2</v>
          </cell>
          <cell r="AP801">
            <v>6.0919524571363605E-2</v>
          </cell>
          <cell r="AQ801">
            <v>6.9590724203747636E-2</v>
          </cell>
          <cell r="AR801">
            <v>8.0040166003364638E-2</v>
          </cell>
          <cell r="AS801">
            <v>8.6059039281483868E-2</v>
          </cell>
          <cell r="AT801">
            <v>9.2064568347961076E-2</v>
          </cell>
          <cell r="AU801">
            <v>9.2981917641076176E-2</v>
          </cell>
          <cell r="AV801">
            <v>9.612397127082549E-2</v>
          </cell>
          <cell r="AW801">
            <v>9.7488679097381792E-2</v>
          </cell>
          <cell r="AX801">
            <v>9.4114382866236246E-2</v>
          </cell>
          <cell r="AY801">
            <v>9.3320955793847776E-2</v>
          </cell>
          <cell r="AZ801">
            <v>9.1530539064536412E-2</v>
          </cell>
          <cell r="BA801">
            <v>9.4554133195999826E-2</v>
          </cell>
          <cell r="BB801">
            <v>9.5883853365441321E-2</v>
          </cell>
          <cell r="BC801">
            <v>9.5591018637751171E-2</v>
          </cell>
          <cell r="BD801">
            <v>0.1023444159961998</v>
          </cell>
          <cell r="BE801">
            <v>0.11056729900963644</v>
          </cell>
          <cell r="BF801">
            <v>0.1180568347602923</v>
          </cell>
          <cell r="BG801">
            <v>0.1221111933718336</v>
          </cell>
          <cell r="BH801">
            <v>0.12500856805734545</v>
          </cell>
          <cell r="BI801">
            <v>0.13114602359860733</v>
          </cell>
          <cell r="BJ801">
            <v>0.12761004054759137</v>
          </cell>
          <cell r="BK801">
            <v>0.11937684444339075</v>
          </cell>
          <cell r="BL801">
            <v>0.11165236903626959</v>
          </cell>
          <cell r="BM801">
            <v>0.10399392203151156</v>
          </cell>
          <cell r="BN801">
            <v>0.10076412373832419</v>
          </cell>
          <cell r="BO801">
            <v>9.2437256030428211E-2</v>
          </cell>
          <cell r="BP801">
            <v>8.4407737390683232E-2</v>
          </cell>
          <cell r="BQ801">
            <v>8.0730708134329254E-2</v>
          </cell>
          <cell r="BR801">
            <v>7.4313495587114795E-2</v>
          </cell>
          <cell r="BS801">
            <v>6.9670486845709562E-2</v>
          </cell>
          <cell r="BT801">
            <v>5.903091788522085E-2</v>
          </cell>
        </row>
        <row r="802">
          <cell r="I802">
            <v>2.5399505037376355E-2</v>
          </cell>
          <cell r="J802">
            <v>2.5601956695385203E-2</v>
          </cell>
          <cell r="K802">
            <v>2.5638703359528444E-2</v>
          </cell>
          <cell r="L802">
            <v>2.3478878836292204E-2</v>
          </cell>
          <cell r="M802">
            <v>2.2260689550437422E-2</v>
          </cell>
          <cell r="N802">
            <v>2.2709523568838718E-2</v>
          </cell>
          <cell r="O802">
            <v>2.4146548334675753E-2</v>
          </cell>
          <cell r="P802">
            <v>2.5691831552428997E-2</v>
          </cell>
          <cell r="Q802">
            <v>2.843953696492579E-2</v>
          </cell>
          <cell r="R802">
            <v>3.1010573450485902E-2</v>
          </cell>
          <cell r="S802">
            <v>2.9593957656084528E-2</v>
          </cell>
          <cell r="T802">
            <v>3.1149139098916791E-2</v>
          </cell>
          <cell r="U802">
            <v>3.1827960209016945E-2</v>
          </cell>
          <cell r="V802">
            <v>3.3077679397931985E-2</v>
          </cell>
          <cell r="W802">
            <v>3.3459447950002871E-2</v>
          </cell>
          <cell r="X802">
            <v>3.3895282122474175E-2</v>
          </cell>
          <cell r="Y802">
            <v>3.3242455420852392E-2</v>
          </cell>
          <cell r="Z802">
            <v>3.3267708511986259E-2</v>
          </cell>
          <cell r="AA802">
            <v>3.3959461095768022E-2</v>
          </cell>
          <cell r="AB802">
            <v>3.387676606059651E-2</v>
          </cell>
          <cell r="AC802">
            <v>3.3083475771541887E-2</v>
          </cell>
          <cell r="AD802">
            <v>3.2700468616085943E-2</v>
          </cell>
          <cell r="AE802">
            <v>3.3446456005217867E-2</v>
          </cell>
          <cell r="AF802">
            <v>3.2777887197580666E-2</v>
          </cell>
          <cell r="AG802">
            <v>3.0864047225930412E-2</v>
          </cell>
          <cell r="AH802">
            <v>2.9937105402031677E-2</v>
          </cell>
          <cell r="AI802">
            <v>3.0404910719498943E-2</v>
          </cell>
          <cell r="AJ802">
            <v>3.125337250025418E-2</v>
          </cell>
          <cell r="AK802">
            <v>3.1990684827357792E-2</v>
          </cell>
          <cell r="AL802">
            <v>3.3644930514336473E-2</v>
          </cell>
          <cell r="AM802">
            <v>3.7098500299920616E-2</v>
          </cell>
          <cell r="AN802">
            <v>3.9870365392395392E-2</v>
          </cell>
          <cell r="AO802">
            <v>4.2514758334221893E-2</v>
          </cell>
          <cell r="AP802">
            <v>4.3812265030370806E-2</v>
          </cell>
          <cell r="AQ802">
            <v>4.4949436412456148E-2</v>
          </cell>
          <cell r="AR802">
            <v>4.585875390640827E-2</v>
          </cell>
          <cell r="AS802">
            <v>4.7538446341905481E-2</v>
          </cell>
          <cell r="AT802">
            <v>5.0968466065542041E-2</v>
          </cell>
          <cell r="AU802">
            <v>5.7258266997638821E-2</v>
          </cell>
          <cell r="AV802">
            <v>6.2702838193127136E-2</v>
          </cell>
          <cell r="AW802">
            <v>7.1117512604088676E-2</v>
          </cell>
          <cell r="AX802">
            <v>8.2250846152844878E-2</v>
          </cell>
          <cell r="AY802">
            <v>8.8174436625105365E-2</v>
          </cell>
          <cell r="AZ802">
            <v>9.430420475823334E-2</v>
          </cell>
          <cell r="BA802">
            <v>9.4822092211803891E-2</v>
          </cell>
          <cell r="BB802">
            <v>9.809442091440003E-2</v>
          </cell>
          <cell r="BC802">
            <v>9.94961211591497E-2</v>
          </cell>
          <cell r="BD802">
            <v>9.6440692508522496E-2</v>
          </cell>
          <cell r="BE802">
            <v>9.5392883277123711E-2</v>
          </cell>
          <cell r="BF802">
            <v>9.336970736337645E-2</v>
          </cell>
          <cell r="BG802">
            <v>9.4588143024629062E-2</v>
          </cell>
          <cell r="BH802">
            <v>9.6638907204261673E-2</v>
          </cell>
          <cell r="BI802">
            <v>9.6348302561765325E-2</v>
          </cell>
          <cell r="BJ802">
            <v>0.1026366489788046</v>
          </cell>
          <cell r="BK802">
            <v>0.11000543437406177</v>
          </cell>
          <cell r="BL802">
            <v>0.1162652793357053</v>
          </cell>
          <cell r="BM802">
            <v>0.12034594517583623</v>
          </cell>
          <cell r="BN802">
            <v>0.12427655931885184</v>
          </cell>
          <cell r="BO802">
            <v>0.13087699032335146</v>
          </cell>
          <cell r="BP802">
            <v>0.1291573479575098</v>
          </cell>
          <cell r="BQ802">
            <v>0.12137142834481414</v>
          </cell>
          <cell r="BR802">
            <v>0.11327844838404044</v>
          </cell>
          <cell r="BS802">
            <v>0.10616381011803511</v>
          </cell>
          <cell r="BT802">
            <v>0.10244714042261065</v>
          </cell>
        </row>
        <row r="803">
          <cell r="I803">
            <v>1.1925559983650292E-2</v>
          </cell>
          <cell r="J803">
            <v>1.3747628906959073E-2</v>
          </cell>
          <cell r="K803">
            <v>1.5574610327057698E-2</v>
          </cell>
          <cell r="L803">
            <v>1.9327300918743455E-2</v>
          </cell>
          <cell r="M803">
            <v>2.1809987566152579E-2</v>
          </cell>
          <cell r="N803">
            <v>2.4448209554232925E-2</v>
          </cell>
          <cell r="O803">
            <v>2.5478273415799904E-2</v>
          </cell>
          <cell r="P803">
            <v>2.5702611437901254E-2</v>
          </cell>
          <cell r="Q803">
            <v>2.5657564800914471E-2</v>
          </cell>
          <cell r="R803">
            <v>2.3463373419273594E-2</v>
          </cell>
          <cell r="S803">
            <v>2.0490779532952478E-2</v>
          </cell>
          <cell r="T803">
            <v>2.1127733411884182E-2</v>
          </cell>
          <cell r="U803">
            <v>2.2357188579812143E-2</v>
          </cell>
          <cell r="V803">
            <v>2.3915565202417367E-2</v>
          </cell>
          <cell r="W803">
            <v>2.6460534716423092E-2</v>
          </cell>
          <cell r="X803">
            <v>2.8729781362541923E-2</v>
          </cell>
          <cell r="Y803">
            <v>3.0636066414439393E-2</v>
          </cell>
          <cell r="Z803">
            <v>3.2088495711107813E-2</v>
          </cell>
          <cell r="AA803">
            <v>3.2820901587460753E-2</v>
          </cell>
          <cell r="AB803">
            <v>3.4131377838851944E-2</v>
          </cell>
          <cell r="AC803">
            <v>3.4642161739415478E-2</v>
          </cell>
          <cell r="AD803">
            <v>3.5043835375388105E-2</v>
          </cell>
          <cell r="AE803">
            <v>3.4415812852905618E-2</v>
          </cell>
          <cell r="AF803">
            <v>3.4249932598982978E-2</v>
          </cell>
          <cell r="AG803">
            <v>3.5433901725430199E-2</v>
          </cell>
          <cell r="AH803">
            <v>3.5309003516856612E-2</v>
          </cell>
          <cell r="AI803">
            <v>3.4572292486292844E-2</v>
          </cell>
          <cell r="AJ803">
            <v>3.4013598076839326E-2</v>
          </cell>
          <cell r="AK803">
            <v>3.4913499833459156E-2</v>
          </cell>
          <cell r="AL803">
            <v>3.4128934221124327E-2</v>
          </cell>
          <cell r="AM803">
            <v>3.1997086842347797E-2</v>
          </cell>
          <cell r="AN803">
            <v>3.0851705250348433E-2</v>
          </cell>
          <cell r="AO803">
            <v>3.1161750110169133E-2</v>
          </cell>
          <cell r="AP803">
            <v>3.1783746844927144E-2</v>
          </cell>
          <cell r="AQ803">
            <v>3.2235945836225931E-2</v>
          </cell>
          <cell r="AR803">
            <v>3.3901411509032205E-2</v>
          </cell>
          <cell r="AS803">
            <v>3.7554365260436248E-2</v>
          </cell>
          <cell r="AT803">
            <v>4.0488952493961727E-2</v>
          </cell>
          <cell r="AU803">
            <v>4.2704173245210933E-2</v>
          </cell>
          <cell r="AV803">
            <v>4.3933439852212493E-2</v>
          </cell>
          <cell r="AW803">
            <v>4.50706221738972E-2</v>
          </cell>
          <cell r="AX803">
            <v>4.5859513938359631E-2</v>
          </cell>
          <cell r="AY803">
            <v>4.7281940261304729E-2</v>
          </cell>
          <cell r="AZ803">
            <v>5.0546850458049943E-2</v>
          </cell>
          <cell r="BA803">
            <v>5.6624397324325899E-2</v>
          </cell>
          <cell r="BB803">
            <v>6.2255705699750884E-2</v>
          </cell>
          <cell r="BC803">
            <v>7.0535483434226956E-2</v>
          </cell>
          <cell r="BD803">
            <v>8.1848284865794596E-2</v>
          </cell>
          <cell r="BE803">
            <v>8.850321399785907E-2</v>
          </cell>
          <cell r="BF803">
            <v>9.4650523292432009E-2</v>
          </cell>
          <cell r="BG803">
            <v>9.2239750203354218E-2</v>
          </cell>
          <cell r="BH803">
            <v>9.8501926331499762E-2</v>
          </cell>
          <cell r="BI803">
            <v>9.9492704084972489E-2</v>
          </cell>
          <cell r="BJ803">
            <v>9.6155531619610948E-2</v>
          </cell>
          <cell r="BK803">
            <v>9.5057194861638578E-2</v>
          </cell>
          <cell r="BL803">
            <v>9.2549827020579081E-2</v>
          </cell>
          <cell r="BM803">
            <v>9.3644669758816176E-2</v>
          </cell>
          <cell r="BN803">
            <v>9.4150982435977124E-2</v>
          </cell>
          <cell r="BO803">
            <v>9.3422286969598367E-2</v>
          </cell>
          <cell r="BP803">
            <v>9.8858538716104949E-2</v>
          </cell>
          <cell r="BQ803">
            <v>0.10658854274264162</v>
          </cell>
          <cell r="BR803">
            <v>0.11242565994373573</v>
          </cell>
          <cell r="BS803">
            <v>0.11585123370487369</v>
          </cell>
          <cell r="BT803">
            <v>0.11971088031436893</v>
          </cell>
        </row>
        <row r="804">
          <cell r="I804">
            <v>1.3713520752737586E-2</v>
          </cell>
          <cell r="J804">
            <v>1.29683529651101E-2</v>
          </cell>
          <cell r="K804">
            <v>1.287988871258112E-2</v>
          </cell>
          <cell r="L804">
            <v>1.2264537986555848E-2</v>
          </cell>
          <cell r="M804">
            <v>1.2228765246298935E-2</v>
          </cell>
          <cell r="N804">
            <v>1.165261676976977E-2</v>
          </cell>
          <cell r="O804">
            <v>1.2322656899914465E-2</v>
          </cell>
          <cell r="P804">
            <v>1.4213618365509816E-2</v>
          </cell>
          <cell r="Q804">
            <v>1.6028176777049177E-2</v>
          </cell>
          <cell r="R804">
            <v>1.9746734060300773E-2</v>
          </cell>
          <cell r="S804">
            <v>2.0083957513230583E-2</v>
          </cell>
          <cell r="T804">
            <v>2.2689176377438829E-2</v>
          </cell>
          <cell r="U804">
            <v>2.375909371560659E-2</v>
          </cell>
          <cell r="V804">
            <v>2.4020747052345519E-2</v>
          </cell>
          <cell r="W804">
            <v>2.3871836792379832E-2</v>
          </cell>
          <cell r="X804">
            <v>2.1742051994498555E-2</v>
          </cell>
          <cell r="Y804">
            <v>2.0900730772063131E-2</v>
          </cell>
          <cell r="Z804">
            <v>2.144730882973709E-2</v>
          </cell>
          <cell r="AA804">
            <v>2.2661713142034235E-2</v>
          </cell>
          <cell r="AB804">
            <v>2.4207928381687945E-2</v>
          </cell>
          <cell r="AC804">
            <v>2.6895368538137728E-2</v>
          </cell>
          <cell r="AD804">
            <v>2.9416025679394268E-2</v>
          </cell>
          <cell r="AE804">
            <v>3.1599121623416118E-2</v>
          </cell>
          <cell r="AF804">
            <v>3.3512476082242545E-2</v>
          </cell>
          <cell r="AG804">
            <v>3.4646109562755795E-2</v>
          </cell>
          <cell r="AH804">
            <v>3.5844553755471999E-2</v>
          </cell>
          <cell r="AI804">
            <v>3.6663539793407529E-2</v>
          </cell>
          <cell r="AJ804">
            <v>3.7106704536589125E-2</v>
          </cell>
          <cell r="AK804">
            <v>3.6377973305398388E-2</v>
          </cell>
          <cell r="AL804">
            <v>3.5981557020376115E-2</v>
          </cell>
          <cell r="AM804">
            <v>3.6933749341265608E-2</v>
          </cell>
          <cell r="AN804">
            <v>3.655397611500296E-2</v>
          </cell>
          <cell r="AO804">
            <v>3.5624663252592975E-2</v>
          </cell>
          <cell r="AP804">
            <v>3.4988816526613155E-2</v>
          </cell>
          <cell r="AQ804">
            <v>3.5597267833181616E-2</v>
          </cell>
          <cell r="AR804">
            <v>3.4868079692121759E-2</v>
          </cell>
          <cell r="AS804">
            <v>3.2439031729329645E-2</v>
          </cell>
          <cell r="AT804">
            <v>3.1217201408850027E-2</v>
          </cell>
          <cell r="AU804">
            <v>3.1561544220568928E-2</v>
          </cell>
          <cell r="AV804">
            <v>3.2340368031677433E-2</v>
          </cell>
          <cell r="AW804">
            <v>3.2635183468730206E-2</v>
          </cell>
          <cell r="AX804">
            <v>3.3959419786725141E-2</v>
          </cell>
          <cell r="AY804">
            <v>3.7658485792698038E-2</v>
          </cell>
          <cell r="AZ804">
            <v>4.0438767686502369E-2</v>
          </cell>
          <cell r="BA804">
            <v>4.2950844302588435E-2</v>
          </cell>
          <cell r="BB804">
            <v>4.4206351360827033E-2</v>
          </cell>
          <cell r="BC804">
            <v>4.5567336624967557E-2</v>
          </cell>
          <cell r="BD804">
            <v>4.6061313456706436E-2</v>
          </cell>
          <cell r="BE804">
            <v>4.7837688785629627E-2</v>
          </cell>
          <cell r="BF804">
            <v>5.1099412092735254E-2</v>
          </cell>
          <cell r="BG804">
            <v>5.759291939795521E-2</v>
          </cell>
          <cell r="BH804">
            <v>6.3014382290457194E-2</v>
          </cell>
          <cell r="BI804">
            <v>7.1246337117922873E-2</v>
          </cell>
          <cell r="BJ804">
            <v>8.2914539562271752E-2</v>
          </cell>
          <cell r="BK804">
            <v>8.9410070460518409E-2</v>
          </cell>
          <cell r="BL804">
            <v>9.636558251973372E-2</v>
          </cell>
          <cell r="BM804">
            <v>9.7338372021827879E-2</v>
          </cell>
          <cell r="BN804">
            <v>0.10092048296956674</v>
          </cell>
          <cell r="BO804">
            <v>0.10171146252844732</v>
          </cell>
          <cell r="BP804">
            <v>9.8348257375835191E-2</v>
          </cell>
          <cell r="BQ804">
            <v>9.7234428129780906E-2</v>
          </cell>
          <cell r="BR804">
            <v>9.3905985592508887E-2</v>
          </cell>
          <cell r="BS804">
            <v>9.5111180055150207E-2</v>
          </cell>
          <cell r="BT804">
            <v>9.5414885587107381E-2</v>
          </cell>
        </row>
        <row r="805">
          <cell r="I805">
            <v>6.6510430844351574E-3</v>
          </cell>
          <cell r="J805">
            <v>8.6326009441798461E-3</v>
          </cell>
          <cell r="K805">
            <v>1.0162189574418673E-2</v>
          </cell>
          <cell r="L805">
            <v>1.2006822366236002E-2</v>
          </cell>
          <cell r="M805">
            <v>1.3612670662869138E-2</v>
          </cell>
          <cell r="N805">
            <v>1.4050936723031685E-2</v>
          </cell>
          <cell r="O805">
            <v>1.4031437365063239E-2</v>
          </cell>
          <cell r="P805">
            <v>1.3305758223343914E-2</v>
          </cell>
          <cell r="Q805">
            <v>1.3206762658396379E-2</v>
          </cell>
          <cell r="R805">
            <v>1.2741998738596908E-2</v>
          </cell>
          <cell r="S805">
            <v>1.1554717599334704E-2</v>
          </cell>
          <cell r="T805">
            <v>1.107220575987942E-2</v>
          </cell>
          <cell r="U805">
            <v>1.1687859783534456E-2</v>
          </cell>
          <cell r="V805">
            <v>1.3399656668439166E-2</v>
          </cell>
          <cell r="W805">
            <v>1.5058995259851368E-2</v>
          </cell>
          <cell r="X805">
            <v>1.8488209841278178E-2</v>
          </cell>
          <cell r="Y805">
            <v>2.108305339012085E-2</v>
          </cell>
          <cell r="Z805">
            <v>2.3539082048520985E-2</v>
          </cell>
          <cell r="AA805">
            <v>2.4587145012708402E-2</v>
          </cell>
          <cell r="AB805">
            <v>2.4940131894341952E-2</v>
          </cell>
          <cell r="AC805">
            <v>2.4750782151480542E-2</v>
          </cell>
          <cell r="AD805">
            <v>2.2482322944721196E-2</v>
          </cell>
          <cell r="AE805">
            <v>2.1417129419463849E-2</v>
          </cell>
          <cell r="AF805">
            <v>2.1885987777194749E-2</v>
          </cell>
          <cell r="AG805">
            <v>2.3447714055770383E-2</v>
          </cell>
          <cell r="AH805">
            <v>2.5503819466252173E-2</v>
          </cell>
          <cell r="AI805">
            <v>2.8297547133172514E-2</v>
          </cell>
          <cell r="AJ805">
            <v>3.114626563142681E-2</v>
          </cell>
          <cell r="AK805">
            <v>3.3624073226806571E-2</v>
          </cell>
          <cell r="AL805">
            <v>3.5553567411407076E-2</v>
          </cell>
          <cell r="AM805">
            <v>3.6499552288369666E-2</v>
          </cell>
          <cell r="AN805">
            <v>3.7314974120528609E-2</v>
          </cell>
          <cell r="AO805">
            <v>3.7968184490846789E-2</v>
          </cell>
          <cell r="AP805">
            <v>3.799644321208475E-2</v>
          </cell>
          <cell r="AQ805">
            <v>3.6961858628970938E-2</v>
          </cell>
          <cell r="AR805">
            <v>3.6598196094862423E-2</v>
          </cell>
          <cell r="AS805">
            <v>3.7204700568712862E-2</v>
          </cell>
          <cell r="AT805">
            <v>3.7022616059185769E-2</v>
          </cell>
          <cell r="AU805">
            <v>3.6185330828338705E-2</v>
          </cell>
          <cell r="AV805">
            <v>3.5472079433771501E-2</v>
          </cell>
          <cell r="AW805">
            <v>3.6389581257616238E-2</v>
          </cell>
          <cell r="AX805">
            <v>3.5812060619380713E-2</v>
          </cell>
          <cell r="AY805">
            <v>3.3439616144439181E-2</v>
          </cell>
          <cell r="AZ805">
            <v>3.2112917052076716E-2</v>
          </cell>
          <cell r="BA805">
            <v>3.2462337565712943E-2</v>
          </cell>
          <cell r="BB805">
            <v>3.3231058748527151E-2</v>
          </cell>
          <cell r="BC805">
            <v>3.3241419524020495E-2</v>
          </cell>
          <cell r="BD805">
            <v>3.4641371426194077E-2</v>
          </cell>
          <cell r="BE805">
            <v>3.8270446524357501E-2</v>
          </cell>
          <cell r="BF805">
            <v>4.1594965071448407E-2</v>
          </cell>
          <cell r="BG805">
            <v>4.4616160941455763E-2</v>
          </cell>
          <cell r="BH805">
            <v>4.5698232399795903E-2</v>
          </cell>
          <cell r="BI805">
            <v>4.7058779856349139E-2</v>
          </cell>
          <cell r="BJ805">
            <v>4.7805687686767108E-2</v>
          </cell>
          <cell r="BK805">
            <v>4.9745468254879459E-2</v>
          </cell>
          <cell r="BL805">
            <v>5.2532847869323683E-2</v>
          </cell>
          <cell r="BM805">
            <v>5.8672454094500275E-2</v>
          </cell>
          <cell r="BN805">
            <v>6.4884063246164053E-2</v>
          </cell>
          <cell r="BO805">
            <v>7.3592177564974132E-2</v>
          </cell>
          <cell r="BP805">
            <v>8.4969738952123591E-2</v>
          </cell>
          <cell r="BQ805">
            <v>9.1937755919593994E-2</v>
          </cell>
          <cell r="BR805">
            <v>9.9767846296896556E-2</v>
          </cell>
          <cell r="BS805">
            <v>0.10108980383655614</v>
          </cell>
          <cell r="BT805">
            <v>0.10490801229637352</v>
          </cell>
        </row>
        <row r="806">
          <cell r="I806">
            <v>3.8187722060101718E-3</v>
          </cell>
          <cell r="J806">
            <v>3.7675032275882557E-3</v>
          </cell>
          <cell r="K806">
            <v>3.9671719507745288E-3</v>
          </cell>
          <cell r="L806">
            <v>4.1719814654720124E-3</v>
          </cell>
          <cell r="M806">
            <v>4.2078310514985628E-3</v>
          </cell>
          <cell r="N806">
            <v>5.2809666153826994E-3</v>
          </cell>
          <cell r="O806">
            <v>6.7317663630641709E-3</v>
          </cell>
          <cell r="P806">
            <v>8.7542435826608849E-3</v>
          </cell>
          <cell r="Q806">
            <v>1.0414607119878306E-2</v>
          </cell>
          <cell r="R806">
            <v>1.2491512603766519E-2</v>
          </cell>
          <cell r="S806">
            <v>1.2711512964501173E-2</v>
          </cell>
          <cell r="T806">
            <v>1.3290877481411568E-2</v>
          </cell>
          <cell r="U806">
            <v>1.3289583728941699E-2</v>
          </cell>
          <cell r="V806">
            <v>1.2706283112714458E-2</v>
          </cell>
          <cell r="W806">
            <v>1.262361024067442E-2</v>
          </cell>
          <cell r="X806">
            <v>1.2265214129600681E-2</v>
          </cell>
          <cell r="Y806">
            <v>1.2172129624753423E-2</v>
          </cell>
          <cell r="Z806">
            <v>1.1628823918599486E-2</v>
          </cell>
          <cell r="AA806">
            <v>1.217616027349854E-2</v>
          </cell>
          <cell r="AB806">
            <v>1.4078261431750495E-2</v>
          </cell>
          <cell r="AC806">
            <v>1.5801089890285957E-2</v>
          </cell>
          <cell r="AD806">
            <v>1.9549904272050271E-2</v>
          </cell>
          <cell r="AE806">
            <v>2.2432382411598305E-2</v>
          </cell>
          <cell r="AF806">
            <v>2.5129818697099092E-2</v>
          </cell>
          <cell r="AG806">
            <v>2.6329856581283263E-2</v>
          </cell>
          <cell r="AH806">
            <v>2.6540217562008899E-2</v>
          </cell>
          <cell r="AI806">
            <v>2.616986320497184E-2</v>
          </cell>
          <cell r="AJ806">
            <v>2.3651492169936207E-2</v>
          </cell>
          <cell r="AK806">
            <v>2.2451599371936831E-2</v>
          </cell>
          <cell r="AL806">
            <v>2.3019228852162524E-2</v>
          </cell>
          <cell r="AM806">
            <v>2.417552484749309E-2</v>
          </cell>
          <cell r="AN806">
            <v>2.6197866239342931E-2</v>
          </cell>
          <cell r="AO806">
            <v>2.9065224883078278E-2</v>
          </cell>
          <cell r="AP806">
            <v>3.1940411727826828E-2</v>
          </cell>
          <cell r="AQ806">
            <v>3.4555744515173167E-2</v>
          </cell>
          <cell r="AR806">
            <v>3.6390619631509337E-2</v>
          </cell>
          <cell r="AS806">
            <v>3.7040956870052932E-2</v>
          </cell>
          <cell r="AT806">
            <v>3.8259340537470314E-2</v>
          </cell>
          <cell r="AU806">
            <v>3.8865291352264755E-2</v>
          </cell>
          <cell r="AV806">
            <v>3.8822050065566147E-2</v>
          </cell>
          <cell r="AW806">
            <v>3.780624762881319E-2</v>
          </cell>
          <cell r="AX806">
            <v>3.7332407653692272E-2</v>
          </cell>
          <cell r="AY806">
            <v>3.8384427705146128E-2</v>
          </cell>
          <cell r="AZ806">
            <v>3.7813284182167554E-2</v>
          </cell>
          <cell r="BA806">
            <v>3.7084223355144212E-2</v>
          </cell>
          <cell r="BB806">
            <v>3.6300856414134976E-2</v>
          </cell>
          <cell r="BC806">
            <v>3.739751707818903E-2</v>
          </cell>
          <cell r="BD806">
            <v>3.7250242140341665E-2</v>
          </cell>
          <cell r="BE806">
            <v>3.490882454899441E-2</v>
          </cell>
          <cell r="BF806">
            <v>3.3632827292553166E-2</v>
          </cell>
          <cell r="BG806">
            <v>3.3914850920200648E-2</v>
          </cell>
          <cell r="BH806">
            <v>3.4130008320355905E-2</v>
          </cell>
          <cell r="BI806">
            <v>3.3974313796104931E-2</v>
          </cell>
          <cell r="BJ806">
            <v>3.5234264078346525E-2</v>
          </cell>
          <cell r="BK806">
            <v>3.8832843044487732E-2</v>
          </cell>
          <cell r="BL806">
            <v>4.2430311387393088E-2</v>
          </cell>
          <cell r="BM806">
            <v>4.529812563153212E-2</v>
          </cell>
          <cell r="BN806">
            <v>4.6791636886535287E-2</v>
          </cell>
          <cell r="BO806">
            <v>4.8456890035458139E-2</v>
          </cell>
          <cell r="BP806">
            <v>4.9127246199173122E-2</v>
          </cell>
          <cell r="BQ806">
            <v>5.1442422771579246E-2</v>
          </cell>
          <cell r="BR806">
            <v>5.5121936625280123E-2</v>
          </cell>
          <cell r="BS806">
            <v>6.1029483433983241E-2</v>
          </cell>
          <cell r="BT806">
            <v>6.7537802304265357E-2</v>
          </cell>
        </row>
        <row r="807">
          <cell r="I807">
            <v>3.1715034289532705E-3</v>
          </cell>
          <cell r="J807">
            <v>3.5122270631570036E-3</v>
          </cell>
          <cell r="K807">
            <v>3.7450965073708266E-3</v>
          </cell>
          <cell r="L807">
            <v>3.9027582233393714E-3</v>
          </cell>
          <cell r="M807">
            <v>3.9790404479618062E-3</v>
          </cell>
          <cell r="N807">
            <v>3.9746112362464723E-3</v>
          </cell>
          <cell r="O807">
            <v>3.8329812133468008E-3</v>
          </cell>
          <cell r="P807">
            <v>3.7719958564182516E-3</v>
          </cell>
          <cell r="Q807">
            <v>3.9621119007602328E-3</v>
          </cell>
          <cell r="R807">
            <v>4.1458176643236104E-3</v>
          </cell>
          <cell r="S807">
            <v>3.8650559493967761E-3</v>
          </cell>
          <cell r="T807">
            <v>4.8313926054771635E-3</v>
          </cell>
          <cell r="U807">
            <v>6.2148717645554236E-3</v>
          </cell>
          <cell r="V807">
            <v>8.1245361074464822E-3</v>
          </cell>
          <cell r="W807">
            <v>9.7234255118045579E-3</v>
          </cell>
          <cell r="X807">
            <v>1.1611570569162935E-2</v>
          </cell>
          <cell r="Y807">
            <v>1.328512006590324E-2</v>
          </cell>
          <cell r="Z807">
            <v>1.386501472704133E-2</v>
          </cell>
          <cell r="AA807">
            <v>1.3863008578355339E-2</v>
          </cell>
          <cell r="AB807">
            <v>1.3240024432960951E-2</v>
          </cell>
          <cell r="AC807">
            <v>1.3024767505391001E-2</v>
          </cell>
          <cell r="AD807">
            <v>1.2721419676420129E-2</v>
          </cell>
          <cell r="AE807">
            <v>1.2614791278912992E-2</v>
          </cell>
          <cell r="AF807">
            <v>1.2021714679268875E-2</v>
          </cell>
          <cell r="AG807">
            <v>1.2701965318477797E-2</v>
          </cell>
          <cell r="AH807">
            <v>1.472781982886516E-2</v>
          </cell>
          <cell r="AI807">
            <v>1.6795947737165733E-2</v>
          </cell>
          <cell r="AJ807">
            <v>2.0813659846374646E-2</v>
          </cell>
          <cell r="AK807">
            <v>2.3806889507438173E-2</v>
          </cell>
          <cell r="AL807">
            <v>2.6567457982523527E-2</v>
          </cell>
          <cell r="AM807">
            <v>2.7544001334315369E-2</v>
          </cell>
          <cell r="AN807">
            <v>2.74050647748105E-2</v>
          </cell>
          <cell r="AO807">
            <v>2.6821256403026149E-2</v>
          </cell>
          <cell r="AP807">
            <v>2.4170778710635433E-2</v>
          </cell>
          <cell r="AQ807">
            <v>2.2735628420146984E-2</v>
          </cell>
          <cell r="AR807">
            <v>2.3406095645547863E-2</v>
          </cell>
          <cell r="AS807">
            <v>2.4565543552306463E-2</v>
          </cell>
          <cell r="AT807">
            <v>2.6517045471488924E-2</v>
          </cell>
          <cell r="AU807">
            <v>2.9405985329806903E-2</v>
          </cell>
          <cell r="AV807">
            <v>3.2600030816592344E-2</v>
          </cell>
          <cell r="AW807">
            <v>3.536789785486609E-2</v>
          </cell>
          <cell r="AX807">
            <v>3.7281661948216985E-2</v>
          </cell>
          <cell r="AY807">
            <v>3.8004877627269798E-2</v>
          </cell>
          <cell r="AZ807">
            <v>3.9339358899903996E-2</v>
          </cell>
          <cell r="BA807">
            <v>3.9899525142602241E-2</v>
          </cell>
          <cell r="BB807">
            <v>3.9703085661439687E-2</v>
          </cell>
          <cell r="BC807">
            <v>3.8640815407982303E-2</v>
          </cell>
          <cell r="BD807">
            <v>3.7787799000469427E-2</v>
          </cell>
          <cell r="BE807">
            <v>3.8664384471827816E-2</v>
          </cell>
          <cell r="BF807">
            <v>3.8449406153391159E-2</v>
          </cell>
          <cell r="BG807">
            <v>3.7885051656646677E-2</v>
          </cell>
          <cell r="BH807">
            <v>3.720338201655108E-2</v>
          </cell>
          <cell r="BI807">
            <v>3.8235452048200211E-2</v>
          </cell>
          <cell r="BJ807">
            <v>3.8167178515380609E-2</v>
          </cell>
          <cell r="BK807">
            <v>3.5466178788108309E-2</v>
          </cell>
          <cell r="BL807">
            <v>3.3776629414740737E-2</v>
          </cell>
          <cell r="BM807">
            <v>3.3695348244253208E-2</v>
          </cell>
          <cell r="BN807">
            <v>3.409180544516241E-2</v>
          </cell>
          <cell r="BO807">
            <v>3.3574823568015652E-2</v>
          </cell>
          <cell r="BP807">
            <v>3.4639854025296631E-2</v>
          </cell>
          <cell r="BQ807">
            <v>3.8543195033321244E-2</v>
          </cell>
          <cell r="BR807">
            <v>4.2301710675241418E-2</v>
          </cell>
          <cell r="BS807">
            <v>4.5588756397771248E-2</v>
          </cell>
          <cell r="BT807">
            <v>4.6986732515029446E-2</v>
          </cell>
        </row>
        <row r="808">
          <cell r="I808">
            <v>2.7541034747770522E-3</v>
          </cell>
          <cell r="J808">
            <v>2.7698766564669577E-3</v>
          </cell>
          <cell r="K808">
            <v>2.7442561399044691E-3</v>
          </cell>
          <cell r="L808">
            <v>2.6540775317372943E-3</v>
          </cell>
          <cell r="M808">
            <v>2.6247402048420877E-3</v>
          </cell>
          <cell r="N808">
            <v>2.7402474308754771E-3</v>
          </cell>
          <cell r="O808">
            <v>3.1967677282397082E-3</v>
          </cell>
          <cell r="P808">
            <v>3.531915371636917E-3</v>
          </cell>
          <cell r="Q808">
            <v>3.752797835230031E-3</v>
          </cell>
          <cell r="R808">
            <v>3.9334631281918572E-3</v>
          </cell>
          <cell r="S808">
            <v>3.6962715080060791E-3</v>
          </cell>
          <cell r="T808">
            <v>3.7449430923106324E-3</v>
          </cell>
          <cell r="U808">
            <v>3.647246471657943E-3</v>
          </cell>
          <cell r="V808">
            <v>3.5695653701115931E-3</v>
          </cell>
          <cell r="W808">
            <v>3.70733297744849E-3</v>
          </cell>
          <cell r="X808">
            <v>3.8320307980816868E-3</v>
          </cell>
          <cell r="Y808">
            <v>4.0130420171589328E-3</v>
          </cell>
          <cell r="Z808">
            <v>5.014768427214605E-3</v>
          </cell>
          <cell r="AA808">
            <v>6.397402385004026E-3</v>
          </cell>
          <cell r="AB808">
            <v>8.4412420201563261E-3</v>
          </cell>
          <cell r="AC808">
            <v>1.0132629283155749E-2</v>
          </cell>
          <cell r="AD808">
            <v>1.2145773875318988E-2</v>
          </cell>
          <cell r="AE808">
            <v>1.4109994316740574E-2</v>
          </cell>
          <cell r="AF808">
            <v>1.476180520591504E-2</v>
          </cell>
          <cell r="AG808">
            <v>1.4761528958029797E-2</v>
          </cell>
          <cell r="AH808">
            <v>1.41916747734466E-2</v>
          </cell>
          <cell r="AI808">
            <v>1.3861865822002776E-2</v>
          </cell>
          <cell r="AJ808">
            <v>1.3422510047846302E-2</v>
          </cell>
          <cell r="AK808">
            <v>1.3300526537924349E-2</v>
          </cell>
          <cell r="AL808">
            <v>1.2625283002854908E-2</v>
          </cell>
          <cell r="AM808">
            <v>1.3288820523817338E-2</v>
          </cell>
          <cell r="AN808">
            <v>1.5228793773497899E-2</v>
          </cell>
          <cell r="AO808">
            <v>1.7326753846257099E-2</v>
          </cell>
          <cell r="AP808">
            <v>2.1376620246846039E-2</v>
          </cell>
          <cell r="AQ808">
            <v>2.4373200922426272E-2</v>
          </cell>
          <cell r="AR808">
            <v>2.707242068731391E-2</v>
          </cell>
          <cell r="AS808">
            <v>2.8367308573915367E-2</v>
          </cell>
          <cell r="AT808">
            <v>2.8173114384674416E-2</v>
          </cell>
          <cell r="AU808">
            <v>2.7683981610366514E-2</v>
          </cell>
          <cell r="AV808">
            <v>2.4854524912621072E-2</v>
          </cell>
          <cell r="AW808">
            <v>2.333204141300755E-2</v>
          </cell>
          <cell r="AX808">
            <v>2.4031630587333916E-2</v>
          </cell>
          <cell r="AY808">
            <v>2.5235999699383442E-2</v>
          </cell>
          <cell r="AZ808">
            <v>2.7122530738105027E-2</v>
          </cell>
          <cell r="BA808">
            <v>3.0258737419877911E-2</v>
          </cell>
          <cell r="BB808">
            <v>3.3256187720315064E-2</v>
          </cell>
          <cell r="BC808">
            <v>3.6155019482313117E-2</v>
          </cell>
          <cell r="BD808">
            <v>3.8073814749202059E-2</v>
          </cell>
          <cell r="BE808">
            <v>3.8866726717552272E-2</v>
          </cell>
          <cell r="BF808">
            <v>3.9944671938250319E-2</v>
          </cell>
          <cell r="BG808">
            <v>4.0324773724841549E-2</v>
          </cell>
          <cell r="BH808">
            <v>3.9963824652408497E-2</v>
          </cell>
          <cell r="BI808">
            <v>3.8682236874183332E-2</v>
          </cell>
          <cell r="BJ808">
            <v>3.7795407282996886E-2</v>
          </cell>
          <cell r="BK808">
            <v>3.9172270705735535E-2</v>
          </cell>
          <cell r="BL808">
            <v>3.9009799488600561E-2</v>
          </cell>
          <cell r="BM808">
            <v>3.8431827234456754E-2</v>
          </cell>
          <cell r="BN808">
            <v>3.7943183650596415E-2</v>
          </cell>
          <cell r="BO808">
            <v>3.926957368197867E-2</v>
          </cell>
          <cell r="BP808">
            <v>3.9041853797700893E-2</v>
          </cell>
          <cell r="BQ808">
            <v>3.5966120374199169E-2</v>
          </cell>
          <cell r="BR808">
            <v>3.4250706741670578E-2</v>
          </cell>
          <cell r="BS808">
            <v>3.3794480379952994E-2</v>
          </cell>
          <cell r="BT808">
            <v>3.4177997060016715E-2</v>
          </cell>
        </row>
        <row r="809">
          <cell r="I809">
            <v>2.320813900118924E-3</v>
          </cell>
          <cell r="J809">
            <v>2.468622664762029E-3</v>
          </cell>
          <cell r="K809">
            <v>2.4839746490334744E-3</v>
          </cell>
          <cell r="L809">
            <v>2.5911547790643356E-3</v>
          </cell>
          <cell r="M809">
            <v>2.6510378732313776E-3</v>
          </cell>
          <cell r="N809">
            <v>2.7691768506903445E-3</v>
          </cell>
          <cell r="O809">
            <v>2.7207943363539953E-3</v>
          </cell>
          <cell r="P809">
            <v>2.731066870901481E-3</v>
          </cell>
          <cell r="Q809">
            <v>2.7447627162072198E-3</v>
          </cell>
          <cell r="R809">
            <v>2.7018411324963637E-3</v>
          </cell>
          <cell r="S809">
            <v>2.4241145191244845E-3</v>
          </cell>
          <cell r="T809">
            <v>2.5229336232405431E-3</v>
          </cell>
          <cell r="U809">
            <v>2.9602225215717838E-3</v>
          </cell>
          <cell r="V809">
            <v>3.2832495638430766E-3</v>
          </cell>
          <cell r="W809">
            <v>3.493289114822423E-3</v>
          </cell>
          <cell r="X809">
            <v>3.6985876601391631E-3</v>
          </cell>
          <cell r="Y809">
            <v>3.8939702664152233E-3</v>
          </cell>
          <cell r="Z809">
            <v>3.940236752214661E-3</v>
          </cell>
          <cell r="AA809">
            <v>3.8440934747409543E-3</v>
          </cell>
          <cell r="AB809">
            <v>3.7168474618553839E-3</v>
          </cell>
          <cell r="AC809">
            <v>3.8937074089616048E-3</v>
          </cell>
          <cell r="AD809">
            <v>4.0348360899800442E-3</v>
          </cell>
          <cell r="AE809">
            <v>4.1864315433776606E-3</v>
          </cell>
          <cell r="AF809">
            <v>5.3585331300476016E-3</v>
          </cell>
          <cell r="AG809">
            <v>6.9064806449707361E-3</v>
          </cell>
          <cell r="AH809">
            <v>9.0470437739906956E-3</v>
          </cell>
          <cell r="AI809">
            <v>1.0845844899984469E-2</v>
          </cell>
          <cell r="AJ809">
            <v>1.2950076132028294E-2</v>
          </cell>
          <cell r="AK809">
            <v>1.4937770638792138E-2</v>
          </cell>
          <cell r="AL809">
            <v>1.5583277548534214E-2</v>
          </cell>
          <cell r="AM809">
            <v>1.5361317449331379E-2</v>
          </cell>
          <cell r="AN809">
            <v>1.4635753922154699E-2</v>
          </cell>
          <cell r="AO809">
            <v>1.4209349098157379E-2</v>
          </cell>
          <cell r="AP809">
            <v>1.381721999946582E-2</v>
          </cell>
          <cell r="AQ809">
            <v>1.354270911996629E-2</v>
          </cell>
          <cell r="AR809">
            <v>1.289361261667568E-2</v>
          </cell>
          <cell r="AS809">
            <v>1.3580617523533329E-2</v>
          </cell>
          <cell r="AT809">
            <v>1.5804100359748254E-2</v>
          </cell>
          <cell r="AU809">
            <v>1.7871933299394367E-2</v>
          </cell>
          <cell r="AV809">
            <v>2.2021592762569632E-2</v>
          </cell>
          <cell r="AW809">
            <v>2.5225181227135348E-2</v>
          </cell>
          <cell r="AX809">
            <v>2.7918874642194041E-2</v>
          </cell>
          <cell r="AY809">
            <v>2.8948251488182461E-2</v>
          </cell>
          <cell r="AZ809">
            <v>2.879796968429172E-2</v>
          </cell>
          <cell r="BA809">
            <v>2.8522860927133884E-2</v>
          </cell>
          <cell r="BB809">
            <v>2.5751198614934273E-2</v>
          </cell>
          <cell r="BC809">
            <v>2.3919448006852098E-2</v>
          </cell>
          <cell r="BD809">
            <v>2.4658683747383853E-2</v>
          </cell>
          <cell r="BE809">
            <v>2.5869286590804862E-2</v>
          </cell>
          <cell r="BF809">
            <v>2.7405249645533609E-2</v>
          </cell>
          <cell r="BG809">
            <v>3.099934603073658E-2</v>
          </cell>
          <cell r="BH809">
            <v>3.3846087115679283E-2</v>
          </cell>
          <cell r="BI809">
            <v>3.6581551936812728E-2</v>
          </cell>
          <cell r="BJ809">
            <v>3.849785692828072E-2</v>
          </cell>
          <cell r="BK809">
            <v>3.9418774428638191E-2</v>
          </cell>
          <cell r="BL809">
            <v>4.0357235498288228E-2</v>
          </cell>
          <cell r="BM809">
            <v>4.0670131707138797E-2</v>
          </cell>
          <cell r="BN809">
            <v>4.0478941253673288E-2</v>
          </cell>
          <cell r="BO809">
            <v>3.9136776191936784E-2</v>
          </cell>
          <cell r="BP809">
            <v>3.8279432184838959E-2</v>
          </cell>
          <cell r="BQ809">
            <v>3.9784485697140173E-2</v>
          </cell>
          <cell r="BR809">
            <v>3.9822514022621672E-2</v>
          </cell>
          <cell r="BS809">
            <v>3.9359758257029621E-2</v>
          </cell>
          <cell r="BT809">
            <v>3.8916331037461255E-2</v>
          </cell>
        </row>
        <row r="810">
          <cell r="I810">
            <v>2.3351559752877748E-3</v>
          </cell>
          <cell r="J810">
            <v>2.2446619968800232E-3</v>
          </cell>
          <cell r="K810">
            <v>2.2860556933445809E-3</v>
          </cell>
          <cell r="L810">
            <v>2.3916454636325568E-3</v>
          </cell>
          <cell r="M810">
            <v>2.1639737585112022E-3</v>
          </cell>
          <cell r="N810">
            <v>2.1784291880587114E-3</v>
          </cell>
          <cell r="O810">
            <v>2.2896412379829318E-3</v>
          </cell>
          <cell r="P810">
            <v>2.4545322009520516E-3</v>
          </cell>
          <cell r="Q810">
            <v>2.5115390965900412E-3</v>
          </cell>
          <cell r="R810">
            <v>2.6223765543188279E-3</v>
          </cell>
          <cell r="S810">
            <v>2.6122202137317495E-3</v>
          </cell>
          <cell r="T810">
            <v>2.7047688528982826E-3</v>
          </cell>
          <cell r="U810">
            <v>2.6385171346375424E-3</v>
          </cell>
          <cell r="V810">
            <v>2.6432215747946388E-3</v>
          </cell>
          <cell r="W810">
            <v>2.5972053785901137E-3</v>
          </cell>
          <cell r="X810">
            <v>2.5235225819301692E-3</v>
          </cell>
          <cell r="Y810">
            <v>2.588994440819203E-3</v>
          </cell>
          <cell r="Z810">
            <v>2.6673871970893984E-3</v>
          </cell>
          <cell r="AA810">
            <v>3.0951817770490859E-3</v>
          </cell>
          <cell r="AB810">
            <v>3.3468164921551503E-3</v>
          </cell>
          <cell r="AC810">
            <v>3.5864598846459695E-3</v>
          </cell>
          <cell r="AD810">
            <v>3.8072299657444658E-3</v>
          </cell>
          <cell r="AE810">
            <v>3.973545606374463E-3</v>
          </cell>
          <cell r="AF810">
            <v>4.008017306556113E-3</v>
          </cell>
          <cell r="AG810">
            <v>3.9168000564096797E-3</v>
          </cell>
          <cell r="AH810">
            <v>3.8475155086899935E-3</v>
          </cell>
          <cell r="AI810">
            <v>4.1006442900496992E-3</v>
          </cell>
          <cell r="AJ810">
            <v>4.3398327324033672E-3</v>
          </cell>
          <cell r="AK810">
            <v>4.5172065350253731E-3</v>
          </cell>
          <cell r="AL810">
            <v>5.7298842747931494E-3</v>
          </cell>
          <cell r="AM810">
            <v>7.2974025178551821E-3</v>
          </cell>
          <cell r="AN810">
            <v>9.3824293595381903E-3</v>
          </cell>
          <cell r="AO810">
            <v>1.1240182631785599E-2</v>
          </cell>
          <cell r="AP810">
            <v>1.3293726705509885E-2</v>
          </cell>
          <cell r="AQ810">
            <v>1.5404097236981426E-2</v>
          </cell>
          <cell r="AR810">
            <v>1.5991698190353534E-2</v>
          </cell>
          <cell r="AS810">
            <v>1.5995171526052576E-2</v>
          </cell>
          <cell r="AT810">
            <v>1.5137352170968593E-2</v>
          </cell>
          <cell r="AU810">
            <v>1.4726223343328935E-2</v>
          </cell>
          <cell r="AV810">
            <v>1.4253065305505205E-2</v>
          </cell>
          <cell r="AW810">
            <v>1.3904039155177168E-2</v>
          </cell>
          <cell r="AX810">
            <v>1.3312652115625125E-2</v>
          </cell>
          <cell r="AY810">
            <v>1.3939619128978425E-2</v>
          </cell>
          <cell r="AZ810">
            <v>1.6333127733597273E-2</v>
          </cell>
          <cell r="BA810">
            <v>1.8465091782247197E-2</v>
          </cell>
          <cell r="BB810">
            <v>2.2654846935185012E-2</v>
          </cell>
          <cell r="BC810">
            <v>2.6052457062044981E-2</v>
          </cell>
          <cell r="BD810">
            <v>2.8747816881348174E-2</v>
          </cell>
          <cell r="BE810">
            <v>2.9716234852626134E-2</v>
          </cell>
          <cell r="BF810">
            <v>2.9644302587441187E-2</v>
          </cell>
          <cell r="BG810">
            <v>2.9099843887907796E-2</v>
          </cell>
          <cell r="BH810">
            <v>2.6143805165035783E-2</v>
          </cell>
          <cell r="BI810">
            <v>2.4430954892069395E-2</v>
          </cell>
          <cell r="BJ810">
            <v>2.5000902557334788E-2</v>
          </cell>
          <cell r="BK810">
            <v>2.6096364614231257E-2</v>
          </cell>
          <cell r="BL810">
            <v>2.7655366438420127E-2</v>
          </cell>
          <cell r="BM810">
            <v>3.1256457769381407E-2</v>
          </cell>
          <cell r="BN810">
            <v>3.4546090425311864E-2</v>
          </cell>
          <cell r="BO810">
            <v>3.7576589855029249E-2</v>
          </cell>
          <cell r="BP810">
            <v>3.9524208274777865E-2</v>
          </cell>
          <cell r="BQ810">
            <v>4.0735717123698952E-2</v>
          </cell>
          <cell r="BR810">
            <v>4.198087754902232E-2</v>
          </cell>
          <cell r="BS810">
            <v>4.2163113358254428E-2</v>
          </cell>
          <cell r="BT810">
            <v>4.1931182564099799E-2</v>
          </cell>
        </row>
        <row r="811">
          <cell r="I811">
            <v>1.6683227201702458E-3</v>
          </cell>
          <cell r="J811">
            <v>1.8688653943774627E-3</v>
          </cell>
          <cell r="K811">
            <v>1.9840232281073075E-3</v>
          </cell>
          <cell r="L811">
            <v>2.1369992744296679E-3</v>
          </cell>
          <cell r="M811">
            <v>2.4056711569264587E-3</v>
          </cell>
          <cell r="N811">
            <v>2.5238453993812588E-3</v>
          </cell>
          <cell r="O811">
            <v>2.4706943548487171E-3</v>
          </cell>
          <cell r="P811">
            <v>2.373786722162543E-3</v>
          </cell>
          <cell r="Q811">
            <v>2.3741484469104253E-3</v>
          </cell>
          <cell r="R811">
            <v>2.3993225546232724E-3</v>
          </cell>
          <cell r="S811">
            <v>2.0784552236443837E-3</v>
          </cell>
          <cell r="T811">
            <v>2.1070624472888056E-3</v>
          </cell>
          <cell r="U811">
            <v>2.2609208200163691E-3</v>
          </cell>
          <cell r="V811">
            <v>2.3789217487822571E-3</v>
          </cell>
          <cell r="W811">
            <v>2.4412787636484529E-3</v>
          </cell>
          <cell r="X811">
            <v>2.5509848533798751E-3</v>
          </cell>
          <cell r="Y811">
            <v>2.7505497075046318E-3</v>
          </cell>
          <cell r="Z811">
            <v>2.8537431960164263E-3</v>
          </cell>
          <cell r="AA811">
            <v>2.7496019054739891E-3</v>
          </cell>
          <cell r="AB811">
            <v>2.673731981067155E-3</v>
          </cell>
          <cell r="AC811">
            <v>2.6376443681455823E-3</v>
          </cell>
          <cell r="AD811">
            <v>2.5432344222317328E-3</v>
          </cell>
          <cell r="AE811">
            <v>2.6470360065869538E-3</v>
          </cell>
          <cell r="AF811">
            <v>2.7721390346596708E-3</v>
          </cell>
          <cell r="AG811">
            <v>3.2534860147734024E-3</v>
          </cell>
          <cell r="AH811">
            <v>3.6041088356252977E-3</v>
          </cell>
          <cell r="AI811">
            <v>3.8232157682090038E-3</v>
          </cell>
          <cell r="AJ811">
            <v>4.0374208077027544E-3</v>
          </cell>
          <cell r="AK811">
            <v>4.2203375627670589E-3</v>
          </cell>
          <cell r="AL811">
            <v>4.2305457076325373E-3</v>
          </cell>
          <cell r="AM811">
            <v>4.0793167574590195E-3</v>
          </cell>
          <cell r="AN811">
            <v>4.0564119332257816E-3</v>
          </cell>
          <cell r="AO811">
            <v>4.2746456431633651E-3</v>
          </cell>
          <cell r="AP811">
            <v>4.4688533460637819E-3</v>
          </cell>
          <cell r="AQ811">
            <v>4.5695492533095426E-3</v>
          </cell>
          <cell r="AR811">
            <v>5.7236921553345671E-3</v>
          </cell>
          <cell r="AS811">
            <v>7.3542130762849515E-3</v>
          </cell>
          <cell r="AT811">
            <v>9.6058133997011987E-3</v>
          </cell>
          <cell r="AU811">
            <v>1.1557831449779324E-2</v>
          </cell>
          <cell r="AV811">
            <v>1.3740690841624251E-2</v>
          </cell>
          <cell r="AW811">
            <v>1.613681435868938E-2</v>
          </cell>
          <cell r="AX811">
            <v>1.6740748116552462E-2</v>
          </cell>
          <cell r="AY811">
            <v>1.6559436183953224E-2</v>
          </cell>
          <cell r="AZ811">
            <v>1.5733129967432771E-2</v>
          </cell>
          <cell r="BA811">
            <v>1.5295850915781293E-2</v>
          </cell>
          <cell r="BB811">
            <v>1.4775894516731411E-2</v>
          </cell>
          <cell r="BC811">
            <v>1.43783050273676E-2</v>
          </cell>
          <cell r="BD811">
            <v>1.3716541461409435E-2</v>
          </cell>
          <cell r="BE811">
            <v>1.4376329147990457E-2</v>
          </cell>
          <cell r="BF811">
            <v>1.6815145130565833E-2</v>
          </cell>
          <cell r="BG811">
            <v>1.9122825271968662E-2</v>
          </cell>
          <cell r="BH811">
            <v>2.3257682868833948E-2</v>
          </cell>
          <cell r="BI811">
            <v>2.6626850969471122E-2</v>
          </cell>
          <cell r="BJ811">
            <v>2.9350790122430567E-2</v>
          </cell>
          <cell r="BK811">
            <v>3.0313730464583188E-2</v>
          </cell>
          <cell r="BL811">
            <v>3.0143065351579068E-2</v>
          </cell>
          <cell r="BM811">
            <v>2.9345668117413886E-2</v>
          </cell>
          <cell r="BN811">
            <v>2.6410959283432681E-2</v>
          </cell>
          <cell r="BO811">
            <v>2.4476642064997476E-2</v>
          </cell>
          <cell r="BP811">
            <v>2.5352416865524759E-2</v>
          </cell>
          <cell r="BQ811">
            <v>2.6468965326779184E-2</v>
          </cell>
          <cell r="BR811">
            <v>2.8250418952767191E-2</v>
          </cell>
          <cell r="BS811">
            <v>3.2194003545938724E-2</v>
          </cell>
          <cell r="BT811">
            <v>3.5851794427300659E-2</v>
          </cell>
        </row>
        <row r="812">
          <cell r="I812">
            <v>1.3972510445614983E-3</v>
          </cell>
          <cell r="J812">
            <v>1.3403458332674981E-3</v>
          </cell>
          <cell r="K812">
            <v>1.4562419630164375E-3</v>
          </cell>
          <cell r="L812">
            <v>1.4347035842593404E-3</v>
          </cell>
          <cell r="M812">
            <v>1.5015007695965456E-3</v>
          </cell>
          <cell r="N812">
            <v>1.5803204195116874E-3</v>
          </cell>
          <cell r="O812">
            <v>1.7540199714632643E-3</v>
          </cell>
          <cell r="P812">
            <v>1.9807274843889242E-3</v>
          </cell>
          <cell r="Q812">
            <v>2.0864017859056941E-3</v>
          </cell>
          <cell r="R812">
            <v>2.3268186787922755E-3</v>
          </cell>
          <cell r="S812">
            <v>2.3210495977587621E-3</v>
          </cell>
          <cell r="T812">
            <v>2.4719802580746146E-3</v>
          </cell>
          <cell r="U812">
            <v>2.4364105899908925E-3</v>
          </cell>
          <cell r="V812">
            <v>2.3847471662799885E-3</v>
          </cell>
          <cell r="W812">
            <v>2.3436955800078892E-3</v>
          </cell>
          <cell r="X812">
            <v>2.3602515894562194E-3</v>
          </cell>
          <cell r="Y812">
            <v>2.1713531182531351E-3</v>
          </cell>
          <cell r="Z812">
            <v>2.2357920379443698E-3</v>
          </cell>
          <cell r="AA812">
            <v>2.3672237627835814E-3</v>
          </cell>
          <cell r="AB812">
            <v>2.4531756359355843E-3</v>
          </cell>
          <cell r="AC812">
            <v>2.4957002352070318E-3</v>
          </cell>
          <cell r="AD812">
            <v>2.5963893756560377E-3</v>
          </cell>
          <cell r="AE812">
            <v>2.8027618578976613E-3</v>
          </cell>
          <cell r="AF812">
            <v>2.9330233536649791E-3</v>
          </cell>
          <cell r="AG812">
            <v>2.8493109930275273E-3</v>
          </cell>
          <cell r="AH812">
            <v>2.8381230978900152E-3</v>
          </cell>
          <cell r="AI812">
            <v>2.8377009787599935E-3</v>
          </cell>
          <cell r="AJ812">
            <v>2.7192915252786496E-3</v>
          </cell>
          <cell r="AK812">
            <v>2.8212583100858937E-3</v>
          </cell>
          <cell r="AL812">
            <v>2.9755283443399622E-3</v>
          </cell>
          <cell r="AM812">
            <v>3.437211563393956E-3</v>
          </cell>
          <cell r="AN812">
            <v>3.7794843722112536E-3</v>
          </cell>
          <cell r="AO812">
            <v>4.0074617168346796E-3</v>
          </cell>
          <cell r="AP812">
            <v>4.1986635465155169E-3</v>
          </cell>
          <cell r="AQ812">
            <v>4.3477551739010281E-3</v>
          </cell>
          <cell r="AR812">
            <v>4.3799852940675623E-3</v>
          </cell>
          <cell r="AS812">
            <v>4.1195150025032145E-3</v>
          </cell>
          <cell r="AT812">
            <v>4.07186020334902E-3</v>
          </cell>
          <cell r="AU812">
            <v>4.3999714632176907E-3</v>
          </cell>
          <cell r="AV812">
            <v>4.5998913106482181E-3</v>
          </cell>
          <cell r="AW812">
            <v>4.65670222035304E-3</v>
          </cell>
          <cell r="AX812">
            <v>5.9044142906036091E-3</v>
          </cell>
          <cell r="AY812">
            <v>7.6255757050341889E-3</v>
          </cell>
          <cell r="AZ812">
            <v>9.9596826420919292E-3</v>
          </cell>
          <cell r="BA812">
            <v>1.2018899666050185E-2</v>
          </cell>
          <cell r="BB812">
            <v>1.4321779024420151E-2</v>
          </cell>
          <cell r="BC812">
            <v>1.6832094318869631E-2</v>
          </cell>
          <cell r="BD812">
            <v>1.7341005694225337E-2</v>
          </cell>
          <cell r="BE812">
            <v>1.7139804314240906E-2</v>
          </cell>
          <cell r="BF812">
            <v>1.5992172248186703E-2</v>
          </cell>
          <cell r="BG812">
            <v>1.5549110879564638E-2</v>
          </cell>
          <cell r="BH812">
            <v>1.5019202962965064E-2</v>
          </cell>
          <cell r="BI812">
            <v>1.4592102138608121E-2</v>
          </cell>
          <cell r="BJ812">
            <v>1.3998817880270069E-2</v>
          </cell>
          <cell r="BK812">
            <v>1.465259849965973E-2</v>
          </cell>
          <cell r="BL812">
            <v>1.7175229528654509E-2</v>
          </cell>
          <cell r="BM812">
            <v>1.9376103842006952E-2</v>
          </cell>
          <cell r="BN812">
            <v>2.3765007524408185E-2</v>
          </cell>
          <cell r="BO812">
            <v>2.7125644797981744E-2</v>
          </cell>
          <cell r="BP812">
            <v>2.9899004064261318E-2</v>
          </cell>
          <cell r="BQ812">
            <v>3.1008058848746817E-2</v>
          </cell>
          <cell r="BR812">
            <v>3.0766513683018127E-2</v>
          </cell>
          <cell r="BS812">
            <v>3.0221207408590845E-2</v>
          </cell>
          <cell r="BT812">
            <v>2.7215927933916053E-2</v>
          </cell>
        </row>
        <row r="813">
          <cell r="I813">
            <v>4.7589190750487575E-3</v>
          </cell>
          <cell r="J813">
            <v>5.0279617129555332E-3</v>
          </cell>
          <cell r="K813">
            <v>5.2643677748595158E-3</v>
          </cell>
          <cell r="L813">
            <v>5.5504810953072225E-3</v>
          </cell>
          <cell r="M813">
            <v>5.6698559868660955E-3</v>
          </cell>
          <cell r="N813">
            <v>5.9596349014690731E-3</v>
          </cell>
          <cell r="O813">
            <v>6.2049539117657029E-3</v>
          </cell>
          <cell r="P813">
            <v>6.4646302396236454E-3</v>
          </cell>
          <cell r="Q813">
            <v>6.8476549968549613E-3</v>
          </cell>
          <cell r="R813">
            <v>7.1858150282789E-3</v>
          </cell>
          <cell r="S813">
            <v>6.6010518867760581E-3</v>
          </cell>
          <cell r="T813">
            <v>7.0037862285897354E-3</v>
          </cell>
          <cell r="U813">
            <v>7.4271150692349014E-3</v>
          </cell>
          <cell r="V813">
            <v>7.848611926649195E-3</v>
          </cell>
          <cell r="W813">
            <v>8.3691938951929497E-3</v>
          </cell>
          <cell r="X813">
            <v>8.871258601283705E-3</v>
          </cell>
          <cell r="Y813">
            <v>9.4522315118117615E-3</v>
          </cell>
          <cell r="Z813">
            <v>9.9671941678129219E-3</v>
          </cell>
          <cell r="AA813">
            <v>1.0347450405706735E-2</v>
          </cell>
          <cell r="AB813">
            <v>1.0495063605866838E-2</v>
          </cell>
          <cell r="AC813">
            <v>1.0956716193223193E-2</v>
          </cell>
          <cell r="AD813">
            <v>1.1509615738731889E-2</v>
          </cell>
          <cell r="AE813">
            <v>1.1943929590806646E-2</v>
          </cell>
          <cell r="AF813">
            <v>1.2576547800981778E-2</v>
          </cell>
          <cell r="AG813">
            <v>1.3275887493260951E-2</v>
          </cell>
          <cell r="AH813">
            <v>1.397060052949207E-2</v>
          </cell>
          <cell r="AI813">
            <v>1.4549113964487742E-2</v>
          </cell>
          <cell r="AJ813">
            <v>1.5285255771683335E-2</v>
          </cell>
          <cell r="AK813">
            <v>1.5976525222596624E-2</v>
          </cell>
          <cell r="AL813">
            <v>1.6545482139152971E-2</v>
          </cell>
          <cell r="AM813">
            <v>1.7012144510068297E-2</v>
          </cell>
          <cell r="AN813">
            <v>1.7577261463073517E-2</v>
          </cell>
          <cell r="AO813">
            <v>1.8062560586255376E-2</v>
          </cell>
          <cell r="AP813">
            <v>1.8575953139255481E-2</v>
          </cell>
          <cell r="AQ813">
            <v>1.9329624110868041E-2</v>
          </cell>
          <cell r="AR813">
            <v>2.0038926365101704E-2</v>
          </cell>
          <cell r="AS813">
            <v>2.0674956775528056E-2</v>
          </cell>
          <cell r="AT813">
            <v>2.154815080029197E-2</v>
          </cell>
          <cell r="AU813">
            <v>2.217089614401814E-2</v>
          </cell>
          <cell r="AV813">
            <v>2.2827966265780528E-2</v>
          </cell>
          <cell r="AW813">
            <v>2.3651541414841576E-2</v>
          </cell>
          <cell r="AX813">
            <v>2.5052604313614862E-2</v>
          </cell>
          <cell r="AY813">
            <v>2.5749659764327561E-2</v>
          </cell>
          <cell r="AZ813">
            <v>2.6609003201340634E-2</v>
          </cell>
          <cell r="BA813">
            <v>2.753735368969196E-2</v>
          </cell>
          <cell r="BB813">
            <v>2.8336105374780242E-2</v>
          </cell>
          <cell r="BC813">
            <v>2.9257570858806797E-2</v>
          </cell>
          <cell r="BD813">
            <v>1.7035030515799181E-2</v>
          </cell>
          <cell r="BE813">
            <v>1.943579022471717E-2</v>
          </cell>
          <cell r="BF813">
            <v>2.269819641127329E-2</v>
          </cell>
          <cell r="BG813">
            <v>2.5678797469710704E-2</v>
          </cell>
          <cell r="BH813">
            <v>2.8640310563138701E-2</v>
          </cell>
          <cell r="BI813">
            <v>3.2218411366475991E-2</v>
          </cell>
          <cell r="BJ813">
            <v>3.4822418037875745E-2</v>
          </cell>
          <cell r="BK813">
            <v>3.7114912720089183E-2</v>
          </cell>
          <cell r="BL813">
            <v>3.9196571826883235E-2</v>
          </cell>
          <cell r="BM813">
            <v>4.1644695586717601E-2</v>
          </cell>
          <cell r="BN813">
            <v>4.436594069200165E-2</v>
          </cell>
          <cell r="BO813">
            <v>4.734728224405655E-2</v>
          </cell>
          <cell r="BP813">
            <v>4.9545951446980305E-2</v>
          </cell>
          <cell r="BQ813">
            <v>5.2580260109574846E-2</v>
          </cell>
          <cell r="BR813">
            <v>5.7501129913002477E-2</v>
          </cell>
          <cell r="BS813">
            <v>6.2243350832799041E-2</v>
          </cell>
          <cell r="BT813">
            <v>6.9679451675793216E-2</v>
          </cell>
        </row>
        <row r="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v>1.0000000000000002</v>
          </cell>
          <cell r="BD814">
            <v>1</v>
          </cell>
          <cell r="BE814">
            <v>1.0000000000000007</v>
          </cell>
          <cell r="BF814">
            <v>1</v>
          </cell>
          <cell r="BG814">
            <v>0.99999999999999944</v>
          </cell>
          <cell r="BH814">
            <v>1</v>
          </cell>
          <cell r="BI814">
            <v>1.0000000000000002</v>
          </cell>
          <cell r="BJ814">
            <v>1</v>
          </cell>
          <cell r="BK814">
            <v>0.99999999999999989</v>
          </cell>
          <cell r="BL814">
            <v>0.99999999999999989</v>
          </cell>
          <cell r="BM814">
            <v>1.0000000000000002</v>
          </cell>
          <cell r="BN814">
            <v>0.99999999999999978</v>
          </cell>
          <cell r="BO814">
            <v>1</v>
          </cell>
          <cell r="BP814">
            <v>1</v>
          </cell>
          <cell r="BQ814">
            <v>1.0000000000000004</v>
          </cell>
          <cell r="BR814">
            <v>0.99999999999999989</v>
          </cell>
          <cell r="BS814">
            <v>1</v>
          </cell>
          <cell r="BT814">
            <v>1</v>
          </cell>
        </row>
        <row r="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row>
        <row r="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row>
        <row r="819">
          <cell r="I819">
            <v>132994</v>
          </cell>
          <cell r="J819">
            <v>130655</v>
          </cell>
          <cell r="K819">
            <v>128514</v>
          </cell>
          <cell r="L819">
            <v>126560</v>
          </cell>
          <cell r="M819">
            <v>132266</v>
          </cell>
          <cell r="N819">
            <v>129798</v>
          </cell>
          <cell r="O819">
            <v>127607</v>
          </cell>
          <cell r="P819">
            <v>125583</v>
          </cell>
          <cell r="Q819">
            <v>123458</v>
          </cell>
          <cell r="R819">
            <v>120679</v>
          </cell>
          <cell r="S819">
            <v>136193</v>
          </cell>
          <cell r="T819">
            <v>133274</v>
          </cell>
          <cell r="U819">
            <v>130164</v>
          </cell>
          <cell r="V819">
            <v>122776</v>
          </cell>
          <cell r="W819">
            <v>122776</v>
          </cell>
          <cell r="X819">
            <v>122776</v>
          </cell>
          <cell r="Y819">
            <v>120641</v>
          </cell>
          <cell r="Z819">
            <v>118396</v>
          </cell>
          <cell r="AA819">
            <v>116420</v>
          </cell>
          <cell r="AB819">
            <v>114328</v>
          </cell>
          <cell r="AC819">
            <v>112213</v>
          </cell>
          <cell r="AD819">
            <v>109892</v>
          </cell>
          <cell r="AE819">
            <v>107811</v>
          </cell>
          <cell r="AF819">
            <v>105622</v>
          </cell>
          <cell r="AG819">
            <v>102998</v>
          </cell>
          <cell r="AH819">
            <v>100524</v>
          </cell>
          <cell r="AI819">
            <v>98487</v>
          </cell>
          <cell r="AJ819">
            <v>96559</v>
          </cell>
          <cell r="AK819">
            <v>94834</v>
          </cell>
          <cell r="AL819">
            <v>93295</v>
          </cell>
          <cell r="AM819">
            <v>91929</v>
          </cell>
          <cell r="AN819">
            <v>90637</v>
          </cell>
          <cell r="AO819">
            <v>89253</v>
          </cell>
          <cell r="AP819">
            <v>87997</v>
          </cell>
          <cell r="AQ819">
            <v>86543</v>
          </cell>
          <cell r="AR819">
            <v>85160</v>
          </cell>
          <cell r="AS819">
            <v>83192</v>
          </cell>
          <cell r="AT819">
            <v>82292</v>
          </cell>
          <cell r="AU819">
            <v>80913</v>
          </cell>
          <cell r="AV819">
            <v>79506</v>
          </cell>
          <cell r="AW819">
            <v>78239</v>
          </cell>
          <cell r="AX819">
            <v>76986</v>
          </cell>
          <cell r="AY819">
            <v>75830</v>
          </cell>
          <cell r="AZ819">
            <v>74729</v>
          </cell>
          <cell r="BA819">
            <v>73215</v>
          </cell>
          <cell r="BB819">
            <v>72065</v>
          </cell>
          <cell r="BC819">
            <v>70962</v>
          </cell>
          <cell r="BD819">
            <v>67525</v>
          </cell>
          <cell r="BE819">
            <v>66412</v>
          </cell>
          <cell r="BF819">
            <v>65339</v>
          </cell>
          <cell r="BG819">
            <v>63713</v>
          </cell>
          <cell r="BH819">
            <v>63205</v>
          </cell>
          <cell r="BI819">
            <v>62032</v>
          </cell>
          <cell r="BJ819">
            <v>61019</v>
          </cell>
          <cell r="BK819">
            <v>60127</v>
          </cell>
          <cell r="BL819">
            <v>59218</v>
          </cell>
          <cell r="BM819">
            <v>58192</v>
          </cell>
          <cell r="BN819">
            <v>57273</v>
          </cell>
          <cell r="BO819">
            <v>56139</v>
          </cell>
          <cell r="BP819">
            <v>54992</v>
          </cell>
          <cell r="BQ819">
            <v>53826</v>
          </cell>
          <cell r="BR819">
            <v>52699</v>
          </cell>
          <cell r="BS819">
            <v>51590</v>
          </cell>
          <cell r="BT819">
            <v>50552</v>
          </cell>
        </row>
        <row r="820">
          <cell r="I820">
            <v>1885</v>
          </cell>
          <cell r="J820">
            <v>1960</v>
          </cell>
          <cell r="K820">
            <v>1839</v>
          </cell>
          <cell r="L820">
            <v>1605</v>
          </cell>
          <cell r="M820">
            <v>1953</v>
          </cell>
          <cell r="N820">
            <v>2097</v>
          </cell>
          <cell r="O820">
            <v>2176</v>
          </cell>
          <cell r="P820">
            <v>2054</v>
          </cell>
          <cell r="Q820">
            <v>1996</v>
          </cell>
          <cell r="R820">
            <v>2017</v>
          </cell>
          <cell r="S820">
            <v>1964</v>
          </cell>
          <cell r="T820">
            <v>1925</v>
          </cell>
          <cell r="U820">
            <v>1958</v>
          </cell>
          <cell r="V820">
            <v>1886</v>
          </cell>
          <cell r="W820">
            <v>1886</v>
          </cell>
          <cell r="X820">
            <v>1886</v>
          </cell>
          <cell r="Y820">
            <v>1848</v>
          </cell>
          <cell r="Z820">
            <v>1947</v>
          </cell>
          <cell r="AA820">
            <v>1963</v>
          </cell>
          <cell r="AB820">
            <v>1625</v>
          </cell>
          <cell r="AC820">
            <v>1463</v>
          </cell>
          <cell r="AD820">
            <v>1488</v>
          </cell>
          <cell r="AE820">
            <v>1420</v>
          </cell>
          <cell r="AF820">
            <v>1352</v>
          </cell>
          <cell r="AG820">
            <v>1323</v>
          </cell>
          <cell r="AH820">
            <v>1385</v>
          </cell>
          <cell r="AI820">
            <v>1337</v>
          </cell>
          <cell r="AJ820">
            <v>1229</v>
          </cell>
          <cell r="AK820">
            <v>1222</v>
          </cell>
          <cell r="AL820">
            <v>1236</v>
          </cell>
          <cell r="AM820">
            <v>1254</v>
          </cell>
          <cell r="AN820">
            <v>1194</v>
          </cell>
          <cell r="AO820">
            <v>1118</v>
          </cell>
          <cell r="AP820">
            <v>1114</v>
          </cell>
          <cell r="AQ820">
            <v>1134</v>
          </cell>
          <cell r="AR820">
            <v>1086</v>
          </cell>
          <cell r="AS820">
            <v>905</v>
          </cell>
          <cell r="AT820">
            <v>850</v>
          </cell>
          <cell r="AU820">
            <v>772</v>
          </cell>
          <cell r="AV820">
            <v>725</v>
          </cell>
          <cell r="AW820">
            <v>621</v>
          </cell>
          <cell r="AX820">
            <v>706</v>
          </cell>
          <cell r="AY820">
            <v>723</v>
          </cell>
          <cell r="AZ820">
            <v>591</v>
          </cell>
          <cell r="BA820">
            <v>563</v>
          </cell>
          <cell r="BB820">
            <v>542</v>
          </cell>
          <cell r="BC820">
            <v>485</v>
          </cell>
          <cell r="BD820">
            <v>478</v>
          </cell>
          <cell r="BE820">
            <v>482</v>
          </cell>
          <cell r="BF820">
            <v>435</v>
          </cell>
          <cell r="BG820">
            <v>514</v>
          </cell>
          <cell r="BH820">
            <v>278</v>
          </cell>
          <cell r="BI820">
            <v>390</v>
          </cell>
          <cell r="BJ820">
            <v>420</v>
          </cell>
          <cell r="BK820">
            <v>407</v>
          </cell>
          <cell r="BL820">
            <v>382</v>
          </cell>
          <cell r="BM820">
            <v>364</v>
          </cell>
          <cell r="BN820">
            <v>328</v>
          </cell>
          <cell r="BO820">
            <v>353</v>
          </cell>
          <cell r="BP820">
            <v>361</v>
          </cell>
          <cell r="BQ820">
            <v>349</v>
          </cell>
          <cell r="BR820">
            <v>332</v>
          </cell>
          <cell r="BS820">
            <v>364</v>
          </cell>
          <cell r="BT820">
            <v>334</v>
          </cell>
        </row>
        <row r="821">
          <cell r="I821">
            <v>948</v>
          </cell>
          <cell r="J821">
            <v>945</v>
          </cell>
          <cell r="K821">
            <v>950</v>
          </cell>
          <cell r="L821">
            <v>940</v>
          </cell>
          <cell r="M821">
            <v>907</v>
          </cell>
          <cell r="N821">
            <v>1039</v>
          </cell>
          <cell r="O821">
            <v>1058</v>
          </cell>
          <cell r="P821">
            <v>1132</v>
          </cell>
          <cell r="Q821">
            <v>1053</v>
          </cell>
          <cell r="R821">
            <v>1099</v>
          </cell>
          <cell r="S821">
            <v>1068</v>
          </cell>
          <cell r="T821">
            <v>1045</v>
          </cell>
          <cell r="U821">
            <v>1090</v>
          </cell>
          <cell r="V821">
            <v>947</v>
          </cell>
          <cell r="W821">
            <v>947</v>
          </cell>
          <cell r="X821">
            <v>947</v>
          </cell>
          <cell r="Y821">
            <v>964</v>
          </cell>
          <cell r="Z821">
            <v>999</v>
          </cell>
          <cell r="AA821">
            <v>978</v>
          </cell>
          <cell r="AB821">
            <v>216</v>
          </cell>
          <cell r="AC821">
            <v>330</v>
          </cell>
          <cell r="AD821">
            <v>357</v>
          </cell>
          <cell r="AE821">
            <v>365</v>
          </cell>
          <cell r="AF821">
            <v>370</v>
          </cell>
          <cell r="AG821">
            <v>401</v>
          </cell>
          <cell r="AH821">
            <v>425</v>
          </cell>
          <cell r="AI821">
            <v>436</v>
          </cell>
          <cell r="AJ821">
            <v>387</v>
          </cell>
          <cell r="AK821">
            <v>429</v>
          </cell>
          <cell r="AL821">
            <v>449</v>
          </cell>
          <cell r="AM821">
            <v>471</v>
          </cell>
          <cell r="AN821">
            <v>450</v>
          </cell>
          <cell r="AO821">
            <v>438</v>
          </cell>
          <cell r="AP821">
            <v>418</v>
          </cell>
          <cell r="AQ821">
            <v>410</v>
          </cell>
          <cell r="AR821">
            <v>384</v>
          </cell>
          <cell r="AS821">
            <v>136</v>
          </cell>
          <cell r="AT821">
            <v>115</v>
          </cell>
          <cell r="AU821">
            <v>100</v>
          </cell>
          <cell r="AV821">
            <v>71</v>
          </cell>
          <cell r="AW821">
            <v>76</v>
          </cell>
          <cell r="AX821">
            <v>66</v>
          </cell>
          <cell r="AY821">
            <v>107</v>
          </cell>
          <cell r="AZ821">
            <v>63</v>
          </cell>
          <cell r="BA821">
            <v>71</v>
          </cell>
          <cell r="BB821">
            <v>56</v>
          </cell>
          <cell r="BC821">
            <v>52</v>
          </cell>
          <cell r="BD821">
            <v>51</v>
          </cell>
          <cell r="BE821">
            <v>41</v>
          </cell>
          <cell r="BF821">
            <v>61</v>
          </cell>
          <cell r="BG821">
            <v>64</v>
          </cell>
          <cell r="BH821">
            <v>57</v>
          </cell>
          <cell r="BI821">
            <v>40</v>
          </cell>
          <cell r="BJ821">
            <v>55</v>
          </cell>
          <cell r="BK821">
            <v>49</v>
          </cell>
          <cell r="BL821">
            <v>46</v>
          </cell>
          <cell r="BM821">
            <v>44</v>
          </cell>
          <cell r="BN821">
            <v>59</v>
          </cell>
          <cell r="BO821">
            <v>36</v>
          </cell>
          <cell r="BP821">
            <v>49</v>
          </cell>
          <cell r="BQ821">
            <v>55</v>
          </cell>
          <cell r="BR821">
            <v>46</v>
          </cell>
          <cell r="BS821">
            <v>44</v>
          </cell>
          <cell r="BT821">
            <v>44</v>
          </cell>
        </row>
        <row r="822">
          <cell r="I822">
            <v>556</v>
          </cell>
          <cell r="J822">
            <v>584</v>
          </cell>
          <cell r="K822">
            <v>557</v>
          </cell>
          <cell r="L822">
            <v>521</v>
          </cell>
          <cell r="M822">
            <v>584</v>
          </cell>
          <cell r="N822">
            <v>607</v>
          </cell>
          <cell r="O822">
            <v>628</v>
          </cell>
          <cell r="P822">
            <v>641</v>
          </cell>
          <cell r="Q822">
            <v>689</v>
          </cell>
          <cell r="R822">
            <v>659</v>
          </cell>
          <cell r="S822">
            <v>699</v>
          </cell>
          <cell r="T822">
            <v>673</v>
          </cell>
          <cell r="U822">
            <v>626</v>
          </cell>
          <cell r="V822">
            <v>679</v>
          </cell>
          <cell r="W822">
            <v>679</v>
          </cell>
          <cell r="X822">
            <v>679</v>
          </cell>
          <cell r="Y822">
            <v>628</v>
          </cell>
          <cell r="Z822">
            <v>615</v>
          </cell>
          <cell r="AA822" t="str">
            <v xml:space="preserve"> </v>
          </cell>
          <cell r="AB822">
            <v>8</v>
          </cell>
          <cell r="AC822">
            <v>53</v>
          </cell>
          <cell r="AD822">
            <v>109</v>
          </cell>
          <cell r="AE822">
            <v>139</v>
          </cell>
          <cell r="AF822">
            <v>142</v>
          </cell>
          <cell r="AG822">
            <v>160</v>
          </cell>
          <cell r="AH822">
            <v>186</v>
          </cell>
          <cell r="AI822">
            <v>188</v>
          </cell>
          <cell r="AJ822">
            <v>211</v>
          </cell>
          <cell r="AK822">
            <v>185</v>
          </cell>
          <cell r="AL822">
            <v>195</v>
          </cell>
          <cell r="AM822">
            <v>217</v>
          </cell>
          <cell r="AN822">
            <v>245</v>
          </cell>
          <cell r="AO822">
            <v>223</v>
          </cell>
          <cell r="AP822">
            <v>211</v>
          </cell>
          <cell r="AQ822">
            <v>227</v>
          </cell>
          <cell r="AR822">
            <v>231</v>
          </cell>
          <cell r="AS822">
            <v>7</v>
          </cell>
          <cell r="AT822">
            <v>6</v>
          </cell>
          <cell r="AU822">
            <v>7</v>
          </cell>
          <cell r="AV822">
            <v>6</v>
          </cell>
          <cell r="AW822">
            <v>3</v>
          </cell>
          <cell r="AX822">
            <v>4</v>
          </cell>
          <cell r="AY822">
            <v>3</v>
          </cell>
          <cell r="AZ822">
            <v>6</v>
          </cell>
          <cell r="BA822">
            <v>2</v>
          </cell>
          <cell r="BB822">
            <v>2</v>
          </cell>
          <cell r="BC822">
            <v>4</v>
          </cell>
          <cell r="BD822">
            <v>1</v>
          </cell>
          <cell r="BE822">
            <v>1</v>
          </cell>
          <cell r="BF822">
            <v>1</v>
          </cell>
          <cell r="BG822">
            <v>8</v>
          </cell>
          <cell r="BH822">
            <v>0</v>
          </cell>
          <cell r="BI822">
            <v>2</v>
          </cell>
          <cell r="BJ822">
            <v>2</v>
          </cell>
          <cell r="BK822">
            <v>2</v>
          </cell>
          <cell r="BL822">
            <v>3</v>
          </cell>
          <cell r="BM822">
            <v>3</v>
          </cell>
          <cell r="BN822">
            <v>1</v>
          </cell>
          <cell r="BO822">
            <v>5</v>
          </cell>
          <cell r="BP822">
            <v>2</v>
          </cell>
          <cell r="BQ822">
            <v>1</v>
          </cell>
          <cell r="BR822">
            <v>8</v>
          </cell>
          <cell r="BS822">
            <v>6</v>
          </cell>
          <cell r="BT822">
            <v>2</v>
          </cell>
        </row>
        <row r="823">
          <cell r="I823">
            <v>330</v>
          </cell>
          <cell r="J823">
            <v>362</v>
          </cell>
          <cell r="K823">
            <v>384</v>
          </cell>
          <cell r="L823">
            <v>328</v>
          </cell>
          <cell r="M823">
            <v>332</v>
          </cell>
          <cell r="N823">
            <v>363</v>
          </cell>
          <cell r="O823">
            <v>404</v>
          </cell>
          <cell r="P823">
            <v>435</v>
          </cell>
          <cell r="Q823">
            <v>432</v>
          </cell>
          <cell r="R823">
            <v>408</v>
          </cell>
          <cell r="S823">
            <v>391</v>
          </cell>
          <cell r="T823">
            <v>412</v>
          </cell>
          <cell r="U823">
            <v>428</v>
          </cell>
          <cell r="V823">
            <v>377</v>
          </cell>
          <cell r="W823">
            <v>377</v>
          </cell>
          <cell r="X823">
            <v>377</v>
          </cell>
          <cell r="Y823">
            <v>405</v>
          </cell>
          <cell r="Z823">
            <v>439</v>
          </cell>
          <cell r="AA823">
            <v>406</v>
          </cell>
          <cell r="AB823">
            <v>2</v>
          </cell>
          <cell r="AC823">
            <v>10</v>
          </cell>
          <cell r="AD823">
            <v>35</v>
          </cell>
          <cell r="AE823">
            <v>67</v>
          </cell>
          <cell r="AF823">
            <v>83</v>
          </cell>
          <cell r="AG823">
            <v>88</v>
          </cell>
          <cell r="AH823">
            <v>83</v>
          </cell>
          <cell r="AI823">
            <v>95</v>
          </cell>
          <cell r="AJ823">
            <v>107</v>
          </cell>
          <cell r="AK823">
            <v>113</v>
          </cell>
          <cell r="AL823">
            <v>97</v>
          </cell>
          <cell r="AM823">
            <v>122</v>
          </cell>
          <cell r="AN823">
            <v>125</v>
          </cell>
          <cell r="AO823">
            <v>147</v>
          </cell>
          <cell r="AP823">
            <v>143</v>
          </cell>
          <cell r="AQ823">
            <v>141</v>
          </cell>
          <cell r="AR823">
            <v>142</v>
          </cell>
          <cell r="AS823">
            <v>2</v>
          </cell>
          <cell r="AT823">
            <v>0</v>
          </cell>
          <cell r="AU823">
            <v>1</v>
          </cell>
          <cell r="AV823">
            <v>1</v>
          </cell>
          <cell r="AW823">
            <v>1</v>
          </cell>
          <cell r="AX823">
            <v>0</v>
          </cell>
          <cell r="AY823">
            <v>1</v>
          </cell>
          <cell r="AZ823">
            <v>1</v>
          </cell>
          <cell r="BA823">
            <v>2</v>
          </cell>
          <cell r="BB823">
            <v>0</v>
          </cell>
          <cell r="BC823">
            <v>1</v>
          </cell>
          <cell r="BD823">
            <v>0</v>
          </cell>
          <cell r="BE823">
            <v>0</v>
          </cell>
          <cell r="BF823">
            <v>0</v>
          </cell>
          <cell r="BG823">
            <v>1</v>
          </cell>
          <cell r="BH823">
            <v>0</v>
          </cell>
          <cell r="BI823">
            <v>0</v>
          </cell>
          <cell r="BJ823">
            <v>0</v>
          </cell>
          <cell r="BK823">
            <v>0</v>
          </cell>
          <cell r="BL823">
            <v>0</v>
          </cell>
          <cell r="BM823">
            <v>2</v>
          </cell>
          <cell r="BN823">
            <v>0</v>
          </cell>
          <cell r="BO823">
            <v>0</v>
          </cell>
          <cell r="BP823">
            <v>0</v>
          </cell>
          <cell r="BQ823">
            <v>1</v>
          </cell>
          <cell r="BR823">
            <v>0</v>
          </cell>
          <cell r="BS823">
            <v>1</v>
          </cell>
          <cell r="BT823">
            <v>0</v>
          </cell>
        </row>
        <row r="824">
          <cell r="I824">
            <v>251</v>
          </cell>
          <cell r="J824">
            <v>265</v>
          </cell>
          <cell r="K824">
            <v>261</v>
          </cell>
          <cell r="L824">
            <v>263</v>
          </cell>
          <cell r="M824">
            <v>270</v>
          </cell>
          <cell r="N824">
            <v>269</v>
          </cell>
          <cell r="O824">
            <v>292</v>
          </cell>
          <cell r="P824">
            <v>287</v>
          </cell>
          <cell r="Q824">
            <v>299</v>
          </cell>
          <cell r="R824">
            <v>319</v>
          </cell>
          <cell r="S824">
            <v>333</v>
          </cell>
          <cell r="T824">
            <v>308</v>
          </cell>
          <cell r="U824">
            <v>292</v>
          </cell>
          <cell r="V824">
            <v>295</v>
          </cell>
          <cell r="W824">
            <v>295</v>
          </cell>
          <cell r="X824">
            <v>295</v>
          </cell>
          <cell r="Y824">
            <v>266</v>
          </cell>
          <cell r="Z824">
            <v>260</v>
          </cell>
          <cell r="AA824">
            <v>298</v>
          </cell>
          <cell r="AB824">
            <v>1</v>
          </cell>
          <cell r="AC824">
            <v>1</v>
          </cell>
          <cell r="AD824">
            <v>4</v>
          </cell>
          <cell r="AE824">
            <v>24</v>
          </cell>
          <cell r="AF824">
            <v>43</v>
          </cell>
          <cell r="AG824">
            <v>56</v>
          </cell>
          <cell r="AH824">
            <v>67</v>
          </cell>
          <cell r="AI824">
            <v>50</v>
          </cell>
          <cell r="AJ824">
            <v>58</v>
          </cell>
          <cell r="AK824">
            <v>78</v>
          </cell>
          <cell r="AL824">
            <v>74</v>
          </cell>
          <cell r="AM824">
            <v>52</v>
          </cell>
          <cell r="AN824">
            <v>78</v>
          </cell>
          <cell r="AO824">
            <v>68</v>
          </cell>
          <cell r="AP824">
            <v>84</v>
          </cell>
          <cell r="AQ824">
            <v>71</v>
          </cell>
          <cell r="AR824">
            <v>64</v>
          </cell>
          <cell r="AS824">
            <v>1</v>
          </cell>
          <cell r="AT824">
            <v>1</v>
          </cell>
          <cell r="AU824">
            <v>0</v>
          </cell>
          <cell r="AV824">
            <v>0</v>
          </cell>
          <cell r="AW824">
            <v>0</v>
          </cell>
          <cell r="AX824">
            <v>0</v>
          </cell>
          <cell r="AY824">
            <v>0</v>
          </cell>
          <cell r="AZ824">
            <v>0</v>
          </cell>
          <cell r="BA824">
            <v>1</v>
          </cell>
          <cell r="BB824">
            <v>0</v>
          </cell>
          <cell r="BC824">
            <v>0</v>
          </cell>
          <cell r="BD824">
            <v>0</v>
          </cell>
          <cell r="BE824">
            <v>0</v>
          </cell>
          <cell r="BF824">
            <v>0</v>
          </cell>
          <cell r="BG824">
            <v>0</v>
          </cell>
          <cell r="BH824">
            <v>0</v>
          </cell>
          <cell r="BI824">
            <v>0</v>
          </cell>
          <cell r="BJ824">
            <v>0</v>
          </cell>
          <cell r="BK824">
            <v>1</v>
          </cell>
          <cell r="BL824">
            <v>1</v>
          </cell>
          <cell r="BM824">
            <v>0</v>
          </cell>
          <cell r="BN824">
            <v>0</v>
          </cell>
          <cell r="BO824">
            <v>0</v>
          </cell>
          <cell r="BP824">
            <v>0</v>
          </cell>
          <cell r="BQ824">
            <v>0</v>
          </cell>
          <cell r="BR824">
            <v>1</v>
          </cell>
          <cell r="BS824">
            <v>0</v>
          </cell>
          <cell r="BT824">
            <v>0</v>
          </cell>
        </row>
        <row r="825">
          <cell r="I825">
            <v>171</v>
          </cell>
          <cell r="J825">
            <v>157</v>
          </cell>
          <cell r="K825">
            <v>173</v>
          </cell>
          <cell r="L825">
            <v>180</v>
          </cell>
          <cell r="M825">
            <v>169</v>
          </cell>
          <cell r="N825">
            <v>199</v>
          </cell>
          <cell r="O825">
            <v>201</v>
          </cell>
          <cell r="P825">
            <v>188</v>
          </cell>
          <cell r="Q825">
            <v>181</v>
          </cell>
          <cell r="R825">
            <v>185</v>
          </cell>
          <cell r="S825">
            <v>184</v>
          </cell>
          <cell r="T825">
            <v>208</v>
          </cell>
          <cell r="U825">
            <v>223</v>
          </cell>
          <cell r="V825">
            <v>206</v>
          </cell>
          <cell r="W825">
            <v>206</v>
          </cell>
          <cell r="X825">
            <v>206</v>
          </cell>
          <cell r="Y825">
            <v>218</v>
          </cell>
          <cell r="Z825">
            <v>225</v>
          </cell>
          <cell r="AA825">
            <v>180</v>
          </cell>
          <cell r="AB825">
            <v>2</v>
          </cell>
          <cell r="AC825">
            <v>1</v>
          </cell>
          <cell r="AD825">
            <v>3</v>
          </cell>
          <cell r="AE825">
            <v>4</v>
          </cell>
          <cell r="AF825">
            <v>17</v>
          </cell>
          <cell r="AG825">
            <v>32</v>
          </cell>
          <cell r="AH825">
            <v>42</v>
          </cell>
          <cell r="AI825">
            <v>49</v>
          </cell>
          <cell r="AJ825">
            <v>42</v>
          </cell>
          <cell r="AK825">
            <v>40</v>
          </cell>
          <cell r="AL825">
            <v>58</v>
          </cell>
          <cell r="AM825">
            <v>55</v>
          </cell>
          <cell r="AN825">
            <v>42</v>
          </cell>
          <cell r="AO825">
            <v>54</v>
          </cell>
          <cell r="AP825">
            <v>55</v>
          </cell>
          <cell r="AQ825">
            <v>64</v>
          </cell>
          <cell r="AR825">
            <v>60</v>
          </cell>
          <cell r="AS825">
            <v>1</v>
          </cell>
          <cell r="AT825">
            <v>0</v>
          </cell>
          <cell r="AU825">
            <v>0</v>
          </cell>
          <cell r="AV825">
            <v>0</v>
          </cell>
          <cell r="AW825">
            <v>0</v>
          </cell>
          <cell r="AX825">
            <v>0</v>
          </cell>
          <cell r="AY825">
            <v>0</v>
          </cell>
          <cell r="AZ825">
            <v>0</v>
          </cell>
          <cell r="BA825">
            <v>0</v>
          </cell>
          <cell r="BB825">
            <v>0</v>
          </cell>
          <cell r="BC825">
            <v>0</v>
          </cell>
          <cell r="BD825">
            <v>0</v>
          </cell>
          <cell r="BE825">
            <v>0</v>
          </cell>
          <cell r="BF825">
            <v>0</v>
          </cell>
          <cell r="BG825">
            <v>0</v>
          </cell>
          <cell r="BH825">
            <v>0</v>
          </cell>
          <cell r="BI825">
            <v>0</v>
          </cell>
          <cell r="BJ825">
            <v>0</v>
          </cell>
          <cell r="BK825">
            <v>1</v>
          </cell>
          <cell r="BL825">
            <v>0</v>
          </cell>
          <cell r="BM825">
            <v>0</v>
          </cell>
          <cell r="BN825">
            <v>0</v>
          </cell>
          <cell r="BO825">
            <v>0</v>
          </cell>
          <cell r="BP825">
            <v>0</v>
          </cell>
          <cell r="BQ825">
            <v>0</v>
          </cell>
          <cell r="BR825">
            <v>0</v>
          </cell>
          <cell r="BS825">
            <v>0</v>
          </cell>
          <cell r="BT825">
            <v>0</v>
          </cell>
        </row>
        <row r="826">
          <cell r="I826">
            <v>138</v>
          </cell>
          <cell r="J826">
            <v>144</v>
          </cell>
          <cell r="K826">
            <v>135</v>
          </cell>
          <cell r="L826">
            <v>100</v>
          </cell>
          <cell r="M826">
            <v>134</v>
          </cell>
          <cell r="N826">
            <v>131</v>
          </cell>
          <cell r="O826">
            <v>118</v>
          </cell>
          <cell r="P826">
            <v>137</v>
          </cell>
          <cell r="Q826">
            <v>152</v>
          </cell>
          <cell r="R826">
            <v>153</v>
          </cell>
          <cell r="S826">
            <v>150</v>
          </cell>
          <cell r="T826">
            <v>161</v>
          </cell>
          <cell r="U826">
            <v>160</v>
          </cell>
          <cell r="V826">
            <v>138</v>
          </cell>
          <cell r="W826">
            <v>138</v>
          </cell>
          <cell r="X826">
            <v>138</v>
          </cell>
          <cell r="Y826">
            <v>146</v>
          </cell>
          <cell r="Z826">
            <v>144</v>
          </cell>
          <cell r="AA826">
            <v>154</v>
          </cell>
          <cell r="AB826">
            <v>0</v>
          </cell>
          <cell r="AC826">
            <v>1</v>
          </cell>
          <cell r="AD826">
            <v>3</v>
          </cell>
          <cell r="AE826">
            <v>3</v>
          </cell>
          <cell r="AF826">
            <v>5</v>
          </cell>
          <cell r="AG826">
            <v>13</v>
          </cell>
          <cell r="AH826">
            <v>19</v>
          </cell>
          <cell r="AI826">
            <v>33</v>
          </cell>
          <cell r="AJ826">
            <v>31</v>
          </cell>
          <cell r="AK826">
            <v>33</v>
          </cell>
          <cell r="AL826">
            <v>33</v>
          </cell>
          <cell r="AM826">
            <v>46</v>
          </cell>
          <cell r="AN826">
            <v>39</v>
          </cell>
          <cell r="AO826">
            <v>32</v>
          </cell>
          <cell r="AP826">
            <v>42</v>
          </cell>
          <cell r="AQ826">
            <v>42</v>
          </cell>
          <cell r="AR826">
            <v>50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row>
        <row r="827">
          <cell r="I827">
            <v>93</v>
          </cell>
          <cell r="J827">
            <v>80</v>
          </cell>
          <cell r="K827">
            <v>88</v>
          </cell>
          <cell r="L827">
            <v>86</v>
          </cell>
          <cell r="M827">
            <v>74</v>
          </cell>
          <cell r="N827">
            <v>90</v>
          </cell>
          <cell r="O827">
            <v>102</v>
          </cell>
          <cell r="P827">
            <v>97</v>
          </cell>
          <cell r="Q827">
            <v>86</v>
          </cell>
          <cell r="R827">
            <v>100</v>
          </cell>
          <cell r="S827">
            <v>107</v>
          </cell>
          <cell r="T827">
            <v>101</v>
          </cell>
          <cell r="U827">
            <v>111</v>
          </cell>
          <cell r="V827">
            <v>99</v>
          </cell>
          <cell r="W827">
            <v>99</v>
          </cell>
          <cell r="X827">
            <v>99</v>
          </cell>
          <cell r="Y827">
            <v>92</v>
          </cell>
          <cell r="Z827">
            <v>98</v>
          </cell>
          <cell r="AA827">
            <v>107</v>
          </cell>
          <cell r="AB827">
            <v>0</v>
          </cell>
          <cell r="AC827">
            <v>0</v>
          </cell>
          <cell r="AD827">
            <v>2</v>
          </cell>
          <cell r="AE827">
            <v>1</v>
          </cell>
          <cell r="AF827">
            <v>3</v>
          </cell>
          <cell r="AG827">
            <v>0</v>
          </cell>
          <cell r="AH827">
            <v>10</v>
          </cell>
          <cell r="AI827">
            <v>12</v>
          </cell>
          <cell r="AJ827">
            <v>29</v>
          </cell>
          <cell r="AK827">
            <v>29</v>
          </cell>
          <cell r="AL827">
            <v>26</v>
          </cell>
          <cell r="AM827">
            <v>29</v>
          </cell>
          <cell r="AN827">
            <v>32</v>
          </cell>
          <cell r="AO827">
            <v>32</v>
          </cell>
          <cell r="AP827">
            <v>26</v>
          </cell>
          <cell r="AQ827">
            <v>39</v>
          </cell>
          <cell r="AR827">
            <v>38</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1</v>
          </cell>
          <cell r="BL827">
            <v>0</v>
          </cell>
          <cell r="BM827">
            <v>0</v>
          </cell>
          <cell r="BN827">
            <v>0</v>
          </cell>
          <cell r="BO827">
            <v>0</v>
          </cell>
          <cell r="BP827">
            <v>0</v>
          </cell>
          <cell r="BQ827">
            <v>0</v>
          </cell>
          <cell r="BR827">
            <v>0</v>
          </cell>
          <cell r="BS827">
            <v>0</v>
          </cell>
          <cell r="BT827">
            <v>0</v>
          </cell>
        </row>
        <row r="828">
          <cell r="I828">
            <v>80</v>
          </cell>
          <cell r="J828">
            <v>74</v>
          </cell>
          <cell r="K828">
            <v>67</v>
          </cell>
          <cell r="L828">
            <v>66</v>
          </cell>
          <cell r="M828">
            <v>74</v>
          </cell>
          <cell r="N828">
            <v>57</v>
          </cell>
          <cell r="O828">
            <v>70</v>
          </cell>
          <cell r="P828">
            <v>87</v>
          </cell>
          <cell r="Q828">
            <v>104</v>
          </cell>
          <cell r="R828">
            <v>85</v>
          </cell>
          <cell r="S828">
            <v>81</v>
          </cell>
          <cell r="T828">
            <v>88</v>
          </cell>
          <cell r="U828">
            <v>78</v>
          </cell>
          <cell r="V828">
            <v>86</v>
          </cell>
          <cell r="W828">
            <v>86</v>
          </cell>
          <cell r="X828">
            <v>86</v>
          </cell>
          <cell r="Y828">
            <v>72</v>
          </cell>
          <cell r="Z828">
            <v>76</v>
          </cell>
          <cell r="AA828">
            <v>70</v>
          </cell>
          <cell r="AB828">
            <v>1</v>
          </cell>
          <cell r="AC828">
            <v>1</v>
          </cell>
          <cell r="AD828">
            <v>2</v>
          </cell>
          <cell r="AE828">
            <v>2</v>
          </cell>
          <cell r="AF828">
            <v>1</v>
          </cell>
          <cell r="AG828">
            <v>4</v>
          </cell>
          <cell r="AH828">
            <v>2</v>
          </cell>
          <cell r="AI828">
            <v>13</v>
          </cell>
          <cell r="AJ828">
            <v>13</v>
          </cell>
          <cell r="AK828">
            <v>22</v>
          </cell>
          <cell r="AL828">
            <v>24</v>
          </cell>
          <cell r="AM828">
            <v>16</v>
          </cell>
          <cell r="AN828">
            <v>23</v>
          </cell>
          <cell r="AO828">
            <v>24</v>
          </cell>
          <cell r="AP828">
            <v>27</v>
          </cell>
          <cell r="AQ828">
            <v>20</v>
          </cell>
          <cell r="AR828">
            <v>25</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row>
        <row r="829">
          <cell r="I829">
            <v>53</v>
          </cell>
          <cell r="J829">
            <v>59</v>
          </cell>
          <cell r="K829">
            <v>58</v>
          </cell>
          <cell r="L829">
            <v>53</v>
          </cell>
          <cell r="M829">
            <v>48</v>
          </cell>
          <cell r="N829">
            <v>66</v>
          </cell>
          <cell r="O829">
            <v>48</v>
          </cell>
          <cell r="P829">
            <v>49</v>
          </cell>
          <cell r="Q829">
            <v>60</v>
          </cell>
          <cell r="R829">
            <v>75</v>
          </cell>
          <cell r="S829">
            <v>75</v>
          </cell>
          <cell r="T829">
            <v>68</v>
          </cell>
          <cell r="U829">
            <v>70</v>
          </cell>
          <cell r="V829">
            <v>67</v>
          </cell>
          <cell r="W829">
            <v>67</v>
          </cell>
          <cell r="X829">
            <v>67</v>
          </cell>
          <cell r="Y829">
            <v>73</v>
          </cell>
          <cell r="Z829">
            <v>61</v>
          </cell>
          <cell r="AA829">
            <v>70</v>
          </cell>
          <cell r="AB829">
            <v>0</v>
          </cell>
          <cell r="AC829">
            <v>0</v>
          </cell>
          <cell r="AD829">
            <v>0</v>
          </cell>
          <cell r="AE829">
            <v>1</v>
          </cell>
          <cell r="AF829">
            <v>2</v>
          </cell>
          <cell r="AG829">
            <v>2</v>
          </cell>
          <cell r="AH829">
            <v>3</v>
          </cell>
          <cell r="AI829">
            <v>4</v>
          </cell>
          <cell r="AJ829">
            <v>12</v>
          </cell>
          <cell r="AK829">
            <v>18</v>
          </cell>
          <cell r="AL829">
            <v>25</v>
          </cell>
          <cell r="AM829">
            <v>28</v>
          </cell>
          <cell r="AN829">
            <v>21</v>
          </cell>
          <cell r="AO829">
            <v>20</v>
          </cell>
          <cell r="AP829">
            <v>22</v>
          </cell>
          <cell r="AQ829">
            <v>20</v>
          </cell>
          <cell r="AR829">
            <v>15</v>
          </cell>
          <cell r="AS829">
            <v>0</v>
          </cell>
          <cell r="AT829">
            <v>0</v>
          </cell>
          <cell r="AU829">
            <v>0</v>
          </cell>
          <cell r="AV829">
            <v>0</v>
          </cell>
          <cell r="AW829">
            <v>0</v>
          </cell>
          <cell r="AX829">
            <v>0</v>
          </cell>
          <cell r="AY829">
            <v>0</v>
          </cell>
          <cell r="AZ829">
            <v>0</v>
          </cell>
          <cell r="BA829">
            <v>0</v>
          </cell>
          <cell r="BB829">
            <v>1</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row>
        <row r="830">
          <cell r="I830">
            <v>69</v>
          </cell>
          <cell r="J830">
            <v>40</v>
          </cell>
          <cell r="K830">
            <v>44</v>
          </cell>
          <cell r="L830">
            <v>41</v>
          </cell>
          <cell r="M830">
            <v>39</v>
          </cell>
          <cell r="N830">
            <v>37</v>
          </cell>
          <cell r="O830">
            <v>41</v>
          </cell>
          <cell r="P830">
            <v>36</v>
          </cell>
          <cell r="Q830">
            <v>35</v>
          </cell>
          <cell r="R830">
            <v>44</v>
          </cell>
          <cell r="S830">
            <v>52</v>
          </cell>
          <cell r="T830">
            <v>51</v>
          </cell>
          <cell r="U830">
            <v>50</v>
          </cell>
          <cell r="V830">
            <v>54</v>
          </cell>
          <cell r="W830">
            <v>54</v>
          </cell>
          <cell r="X830">
            <v>54</v>
          </cell>
          <cell r="Y830">
            <v>51</v>
          </cell>
          <cell r="Z830">
            <v>54</v>
          </cell>
          <cell r="AA830">
            <v>43</v>
          </cell>
          <cell r="AB830">
            <v>1</v>
          </cell>
          <cell r="AC830">
            <v>0</v>
          </cell>
          <cell r="AD830">
            <v>0</v>
          </cell>
          <cell r="AE830" t="str">
            <v>-</v>
          </cell>
          <cell r="AF830">
            <v>0</v>
          </cell>
          <cell r="AG830">
            <v>0</v>
          </cell>
          <cell r="AH830">
            <v>0</v>
          </cell>
          <cell r="AI830">
            <v>2</v>
          </cell>
          <cell r="AJ830">
            <v>2</v>
          </cell>
          <cell r="AK830">
            <v>5</v>
          </cell>
          <cell r="AL830">
            <v>10</v>
          </cell>
          <cell r="AM830">
            <v>17</v>
          </cell>
          <cell r="AN830">
            <v>20</v>
          </cell>
          <cell r="AO830">
            <v>14</v>
          </cell>
          <cell r="AP830">
            <v>14</v>
          </cell>
          <cell r="AQ830">
            <v>14</v>
          </cell>
          <cell r="AR830">
            <v>8</v>
          </cell>
          <cell r="AS830">
            <v>0</v>
          </cell>
          <cell r="AT830">
            <v>0</v>
          </cell>
          <cell r="AU830">
            <v>0</v>
          </cell>
          <cell r="AV830">
            <v>0</v>
          </cell>
          <cell r="AW830">
            <v>0</v>
          </cell>
          <cell r="AX830">
            <v>0</v>
          </cell>
          <cell r="AY830">
            <v>0</v>
          </cell>
          <cell r="AZ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row>
        <row r="831">
          <cell r="I831">
            <v>269</v>
          </cell>
          <cell r="J831">
            <v>290</v>
          </cell>
          <cell r="K831">
            <v>285</v>
          </cell>
          <cell r="L831">
            <v>257</v>
          </cell>
          <cell r="M831">
            <v>247</v>
          </cell>
          <cell r="N831">
            <v>254</v>
          </cell>
          <cell r="O831">
            <v>260</v>
          </cell>
          <cell r="P831">
            <v>271</v>
          </cell>
          <cell r="Q831">
            <v>269</v>
          </cell>
          <cell r="R831">
            <v>274</v>
          </cell>
          <cell r="S831">
            <v>280</v>
          </cell>
          <cell r="T831">
            <v>286</v>
          </cell>
          <cell r="U831">
            <v>296</v>
          </cell>
          <cell r="V831">
            <v>305</v>
          </cell>
          <cell r="W831">
            <v>305</v>
          </cell>
          <cell r="X831">
            <v>305</v>
          </cell>
          <cell r="Y831">
            <v>317</v>
          </cell>
          <cell r="Z831">
            <v>310</v>
          </cell>
          <cell r="AA831">
            <v>312</v>
          </cell>
          <cell r="AB831">
            <v>1</v>
          </cell>
          <cell r="AC831">
            <v>2</v>
          </cell>
          <cell r="AD831">
            <v>2</v>
          </cell>
          <cell r="AE831">
            <v>9</v>
          </cell>
          <cell r="AF831">
            <v>11</v>
          </cell>
          <cell r="AG831">
            <v>13</v>
          </cell>
          <cell r="AH831">
            <v>11</v>
          </cell>
          <cell r="AI831">
            <v>11</v>
          </cell>
          <cell r="AJ831">
            <v>12</v>
          </cell>
          <cell r="AK831">
            <v>14</v>
          </cell>
          <cell r="AL831">
            <v>18</v>
          </cell>
          <cell r="AM831">
            <v>19</v>
          </cell>
          <cell r="AN831">
            <v>33</v>
          </cell>
          <cell r="AO831">
            <v>44</v>
          </cell>
          <cell r="AP831">
            <v>52</v>
          </cell>
          <cell r="AQ831">
            <v>62</v>
          </cell>
          <cell r="AR831">
            <v>67</v>
          </cell>
          <cell r="AS831">
            <v>3</v>
          </cell>
          <cell r="AT831">
            <v>2</v>
          </cell>
          <cell r="AU831">
            <v>1</v>
          </cell>
          <cell r="AV831">
            <v>1</v>
          </cell>
          <cell r="AW831">
            <v>1</v>
          </cell>
          <cell r="AX831">
            <v>1</v>
          </cell>
          <cell r="AY831">
            <v>0</v>
          </cell>
          <cell r="AZ831">
            <v>0</v>
          </cell>
          <cell r="BA831">
            <v>0</v>
          </cell>
          <cell r="BB831">
            <v>1</v>
          </cell>
          <cell r="BC831">
            <v>1</v>
          </cell>
          <cell r="BD831">
            <v>1</v>
          </cell>
          <cell r="BE831">
            <v>0</v>
          </cell>
          <cell r="BF831">
            <v>0</v>
          </cell>
          <cell r="BG831">
            <v>0</v>
          </cell>
          <cell r="BH831">
            <v>0</v>
          </cell>
          <cell r="BI831">
            <v>0</v>
          </cell>
          <cell r="BJ831">
            <v>1</v>
          </cell>
          <cell r="BK831">
            <v>0</v>
          </cell>
          <cell r="BL831">
            <v>0</v>
          </cell>
          <cell r="BM831">
            <v>0</v>
          </cell>
          <cell r="BN831">
            <v>0</v>
          </cell>
          <cell r="BO831">
            <v>0</v>
          </cell>
          <cell r="BP831">
            <v>0</v>
          </cell>
          <cell r="BQ831">
            <v>1</v>
          </cell>
          <cell r="BR831">
            <v>1</v>
          </cell>
          <cell r="BS831">
            <v>0</v>
          </cell>
          <cell r="BT831">
            <v>0</v>
          </cell>
        </row>
        <row r="832">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row>
        <row r="833">
          <cell r="BD833"/>
          <cell r="BE833"/>
          <cell r="BF833"/>
          <cell r="BG833"/>
          <cell r="BH833"/>
          <cell r="BI833"/>
          <cell r="BJ833"/>
          <cell r="BK833"/>
          <cell r="BL833"/>
          <cell r="BM833"/>
          <cell r="BN833"/>
          <cell r="BO833"/>
          <cell r="BP833"/>
          <cell r="BQ833"/>
          <cell r="BR833"/>
          <cell r="BS833"/>
          <cell r="BT833"/>
        </row>
        <row r="834">
          <cell r="I834">
            <v>137837</v>
          </cell>
          <cell r="J834">
            <v>135615</v>
          </cell>
          <cell r="K834">
            <v>133355</v>
          </cell>
          <cell r="L834">
            <v>131000</v>
          </cell>
          <cell r="M834">
            <v>137097</v>
          </cell>
          <cell r="N834">
            <v>135007</v>
          </cell>
          <cell r="O834">
            <v>133005</v>
          </cell>
          <cell r="P834">
            <v>130997</v>
          </cell>
          <cell r="Q834">
            <v>128814</v>
          </cell>
          <cell r="R834">
            <v>126097</v>
          </cell>
          <cell r="S834">
            <v>141577</v>
          </cell>
          <cell r="T834">
            <v>138600</v>
          </cell>
          <cell r="U834">
            <v>135546</v>
          </cell>
          <cell r="V834">
            <v>127915</v>
          </cell>
          <cell r="W834">
            <v>127915</v>
          </cell>
          <cell r="X834">
            <v>127915</v>
          </cell>
          <cell r="Y834">
            <v>125721</v>
          </cell>
          <cell r="Z834">
            <v>123624</v>
          </cell>
          <cell r="AA834">
            <v>121001</v>
          </cell>
          <cell r="AB834">
            <v>116185</v>
          </cell>
          <cell r="AC834">
            <v>114075</v>
          </cell>
          <cell r="AD834">
            <v>111897</v>
          </cell>
          <cell r="AE834">
            <v>109846</v>
          </cell>
          <cell r="AF834">
            <v>107651</v>
          </cell>
          <cell r="AG834">
            <v>105090</v>
          </cell>
          <cell r="AH834">
            <v>102757</v>
          </cell>
          <cell r="AI834">
            <v>100717</v>
          </cell>
          <cell r="AJ834">
            <v>98692</v>
          </cell>
          <cell r="AK834">
            <v>97022</v>
          </cell>
          <cell r="AL834">
            <v>95540</v>
          </cell>
          <cell r="AM834">
            <v>94255</v>
          </cell>
          <cell r="AN834">
            <v>92939</v>
          </cell>
          <cell r="AO834">
            <v>91467</v>
          </cell>
          <cell r="AP834">
            <v>90205</v>
          </cell>
          <cell r="AQ834">
            <v>88787</v>
          </cell>
          <cell r="AR834">
            <v>87330</v>
          </cell>
          <cell r="AS834">
            <v>84247</v>
          </cell>
          <cell r="AT834">
            <v>83266</v>
          </cell>
          <cell r="AU834">
            <v>81794</v>
          </cell>
          <cell r="AV834">
            <v>80310</v>
          </cell>
          <cell r="AW834">
            <v>78941</v>
          </cell>
          <cell r="AX834">
            <v>77763</v>
          </cell>
          <cell r="AY834">
            <v>76664</v>
          </cell>
          <cell r="AZ834">
            <v>75390</v>
          </cell>
          <cell r="BA834">
            <v>73854</v>
          </cell>
          <cell r="BB834">
            <v>72667</v>
          </cell>
          <cell r="BC834">
            <v>71505</v>
          </cell>
          <cell r="BD834">
            <v>68056</v>
          </cell>
          <cell r="BE834">
            <v>66936</v>
          </cell>
          <cell r="BF834">
            <v>65836</v>
          </cell>
          <cell r="BG834">
            <v>64300</v>
          </cell>
          <cell r="BH834">
            <v>63540</v>
          </cell>
          <cell r="BI834">
            <v>62464</v>
          </cell>
          <cell r="BJ834">
            <v>61497</v>
          </cell>
          <cell r="BK834">
            <v>60588</v>
          </cell>
          <cell r="BL834">
            <v>59650</v>
          </cell>
          <cell r="BM834">
            <v>58605</v>
          </cell>
          <cell r="BN834">
            <v>57661</v>
          </cell>
          <cell r="BO834">
            <v>56533</v>
          </cell>
          <cell r="BP834">
            <v>55404</v>
          </cell>
          <cell r="BQ834">
            <v>54233</v>
          </cell>
          <cell r="BR834">
            <v>53087</v>
          </cell>
          <cell r="BS834">
            <v>52005</v>
          </cell>
          <cell r="BT834">
            <v>50932</v>
          </cell>
        </row>
        <row r="835">
          <cell r="BF835" t="str">
            <v>OK</v>
          </cell>
          <cell r="BG835" t="str">
            <v>OK</v>
          </cell>
          <cell r="BH835" t="str">
            <v>OK</v>
          </cell>
          <cell r="BI835" t="str">
            <v>OK</v>
          </cell>
          <cell r="BJ835" t="str">
            <v>OK</v>
          </cell>
          <cell r="BK835" t="str">
            <v>OK</v>
          </cell>
          <cell r="BL835" t="str">
            <v>OK</v>
          </cell>
          <cell r="BM835" t="str">
            <v>OK</v>
          </cell>
          <cell r="BN835" t="str">
            <v>OK</v>
          </cell>
          <cell r="BO835" t="str">
            <v>OK</v>
          </cell>
          <cell r="BP835" t="str">
            <v>OK</v>
          </cell>
          <cell r="BQ835" t="str">
            <v>OK</v>
          </cell>
          <cell r="BR835" t="str">
            <v>OK</v>
          </cell>
          <cell r="BS835" t="str">
            <v>OK</v>
          </cell>
          <cell r="BT835" t="str">
            <v>OK</v>
          </cell>
        </row>
        <row r="837">
          <cell r="I837">
            <v>0.96486429623395753</v>
          </cell>
          <cell r="J837">
            <v>0.96342587471887331</v>
          </cell>
          <cell r="K837">
            <v>0.96369839901016086</v>
          </cell>
          <cell r="L837">
            <v>0.96610687022900765</v>
          </cell>
          <cell r="M837">
            <v>0.96476217568582823</v>
          </cell>
          <cell r="N837">
            <v>0.9614168154243854</v>
          </cell>
          <cell r="O837">
            <v>0.95941505958422613</v>
          </cell>
          <cell r="P837">
            <v>0.95867080925517378</v>
          </cell>
          <cell r="Q837">
            <v>0.95842066856087071</v>
          </cell>
          <cell r="R837">
            <v>0.95703307771001689</v>
          </cell>
          <cell r="S837">
            <v>0.96197122413951419</v>
          </cell>
          <cell r="T837">
            <v>0.96157287157287152</v>
          </cell>
          <cell r="U837">
            <v>0.96029392235846134</v>
          </cell>
          <cell r="V837">
            <v>0.95982488371183994</v>
          </cell>
          <cell r="W837">
            <v>0.95982488371183994</v>
          </cell>
          <cell r="X837">
            <v>0.95982488371183994</v>
          </cell>
          <cell r="Y837">
            <v>0.95959306718845694</v>
          </cell>
          <cell r="Z837">
            <v>0.95771047693004596</v>
          </cell>
          <cell r="AA837">
            <v>0.96214080875364671</v>
          </cell>
          <cell r="AB837">
            <v>0.98401686964754487</v>
          </cell>
          <cell r="AC837">
            <v>0.98367740521586677</v>
          </cell>
          <cell r="AD837">
            <v>0.9820817358821059</v>
          </cell>
          <cell r="AE837">
            <v>0.98147406368916479</v>
          </cell>
          <cell r="AF837">
            <v>0.98115205618154966</v>
          </cell>
          <cell r="AG837">
            <v>0.98009325340184605</v>
          </cell>
          <cell r="AH837">
            <v>0.97826912035189817</v>
          </cell>
          <cell r="AI837">
            <v>0.97785875274283385</v>
          </cell>
          <cell r="AJ837">
            <v>0.97838730596198276</v>
          </cell>
          <cell r="AK837">
            <v>0.97744841376182723</v>
          </cell>
          <cell r="AL837">
            <v>0.97650198869583416</v>
          </cell>
          <cell r="AM837">
            <v>0.97532226407087153</v>
          </cell>
          <cell r="AN837">
            <v>0.97523106553761074</v>
          </cell>
          <cell r="AO837">
            <v>0.97579454885368488</v>
          </cell>
          <cell r="AP837">
            <v>0.97552242115182086</v>
          </cell>
          <cell r="AQ837">
            <v>0.97472602971155686</v>
          </cell>
          <cell r="AR837">
            <v>0.97515172334821942</v>
          </cell>
          <cell r="AS837">
            <v>0.98747729889491609</v>
          </cell>
          <cell r="AT837">
            <v>0.98830254845915499</v>
          </cell>
          <cell r="AU837">
            <v>0.98922903880480229</v>
          </cell>
          <cell r="AV837">
            <v>0.9899887934254763</v>
          </cell>
          <cell r="AW837">
            <v>0.99110728265413406</v>
          </cell>
          <cell r="AX837">
            <v>0.99000810153929242</v>
          </cell>
          <cell r="AY837">
            <v>0.9891213607429824</v>
          </cell>
          <cell r="AZ837">
            <v>0.99123225892028122</v>
          </cell>
          <cell r="BA837">
            <v>0.99134779429685593</v>
          </cell>
          <cell r="BB837">
            <v>0.99171563433195264</v>
          </cell>
          <cell r="BC837">
            <v>0.99239999999999995</v>
          </cell>
          <cell r="BD837">
            <v>0.9921976019748443</v>
          </cell>
          <cell r="BE837">
            <v>0.99217162662842118</v>
          </cell>
          <cell r="BF837">
            <v>0.99245093869615408</v>
          </cell>
          <cell r="BG837">
            <v>0.99087091757387247</v>
          </cell>
          <cell r="BH837">
            <v>0.99472773056342456</v>
          </cell>
          <cell r="BI837">
            <v>0.99308401639344257</v>
          </cell>
          <cell r="BJ837">
            <v>0.99222726311852616</v>
          </cell>
          <cell r="BK837">
            <v>0.99239123258731099</v>
          </cell>
          <cell r="BL837">
            <v>0.99275775356244766</v>
          </cell>
          <cell r="BM837">
            <v>0.99295281972527938</v>
          </cell>
          <cell r="BN837">
            <v>0.99327101507084514</v>
          </cell>
          <cell r="BO837">
            <v>0.9930306192843118</v>
          </cell>
          <cell r="BP837">
            <v>0.99256371381127717</v>
          </cell>
          <cell r="BQ837">
            <v>0.99249534416314789</v>
          </cell>
          <cell r="BR837">
            <v>0.99269124267711495</v>
          </cell>
          <cell r="BS837">
            <v>0.99201999807710795</v>
          </cell>
          <cell r="BT837">
            <v>0.99253907170344768</v>
          </cell>
        </row>
        <row r="838">
          <cell r="I838">
            <v>1.3675573322112351E-2</v>
          </cell>
          <cell r="J838">
            <v>1.4452678538509752E-2</v>
          </cell>
          <cell r="K838">
            <v>1.3790259082899029E-2</v>
          </cell>
          <cell r="L838">
            <v>1.2251908396946565E-2</v>
          </cell>
          <cell r="M838">
            <v>1.4245388301713385E-2</v>
          </cell>
          <cell r="N838">
            <v>1.5532527942995549E-2</v>
          </cell>
          <cell r="O838">
            <v>1.6360287207247848E-2</v>
          </cell>
          <cell r="P838">
            <v>1.567974839118453E-2</v>
          </cell>
          <cell r="Q838">
            <v>1.5495210147965283E-2</v>
          </cell>
          <cell r="R838">
            <v>1.5995622417662593E-2</v>
          </cell>
          <cell r="S838">
            <v>1.387230976782952E-2</v>
          </cell>
          <cell r="T838">
            <v>1.3888888888888888E-2</v>
          </cell>
          <cell r="U838">
            <v>1.4445280568958139E-2</v>
          </cell>
          <cell r="V838">
            <v>1.4744166047766094E-2</v>
          </cell>
          <cell r="W838">
            <v>1.4744166047766094E-2</v>
          </cell>
          <cell r="X838">
            <v>1.4744166047766094E-2</v>
          </cell>
          <cell r="Y838">
            <v>1.4699214928293602E-2</v>
          </cell>
          <cell r="Z838">
            <v>1.5749369054552514E-2</v>
          </cell>
          <cell r="AA838">
            <v>1.6223006421434535E-2</v>
          </cell>
          <cell r="AB838">
            <v>1.3986314928777381E-2</v>
          </cell>
          <cell r="AC838">
            <v>1.2824895901818978E-2</v>
          </cell>
          <cell r="AD838">
            <v>1.3297943644601733E-2</v>
          </cell>
          <cell r="AE838">
            <v>1.2927188973654025E-2</v>
          </cell>
          <cell r="AF838">
            <v>1.25591030273755E-2</v>
          </cell>
          <cell r="AG838">
            <v>1.2589209249214958E-2</v>
          </cell>
          <cell r="AH838">
            <v>1.3478400498262893E-2</v>
          </cell>
          <cell r="AI838">
            <v>1.3274819543870449E-2</v>
          </cell>
          <cell r="AJ838">
            <v>1.245288371904511E-2</v>
          </cell>
          <cell r="AK838">
            <v>1.2595081527900889E-2</v>
          </cell>
          <cell r="AL838">
            <v>1.2936989742516223E-2</v>
          </cell>
          <cell r="AM838">
            <v>1.3304333987586866E-2</v>
          </cell>
          <cell r="AN838">
            <v>1.2847136293698018E-2</v>
          </cell>
          <cell r="AO838">
            <v>1.2222987525555664E-2</v>
          </cell>
          <cell r="AP838">
            <v>1.2349648023945458E-2</v>
          </cell>
          <cell r="AQ838">
            <v>1.2772140065550136E-2</v>
          </cell>
          <cell r="AR838">
            <v>1.2435589144623841E-2</v>
          </cell>
          <cell r="AS838">
            <v>1.0742222274977151E-2</v>
          </cell>
          <cell r="AT838">
            <v>1.0208248264597795E-2</v>
          </cell>
          <cell r="AU838">
            <v>9.4383451108883288E-3</v>
          </cell>
          <cell r="AV838">
            <v>9.0275183663304694E-3</v>
          </cell>
          <cell r="AW838">
            <v>7.8666345751890656E-3</v>
          </cell>
          <cell r="AX838">
            <v>9.0788678420328436E-3</v>
          </cell>
          <cell r="AY838">
            <v>9.4307628091411869E-3</v>
          </cell>
          <cell r="AZ838">
            <v>7.8392359729407089E-3</v>
          </cell>
          <cell r="BA838">
            <v>7.6231483738186147E-3</v>
          </cell>
          <cell r="BB838">
            <v>7.4586813821954949E-3</v>
          </cell>
          <cell r="BC838">
            <v>6.8000000000000005E-3</v>
          </cell>
          <cell r="BD838">
            <v>7.0236276007993419E-3</v>
          </cell>
          <cell r="BE838">
            <v>7.2009083303454045E-3</v>
          </cell>
          <cell r="BF838">
            <v>6.6073272981347587E-3</v>
          </cell>
          <cell r="BG838">
            <v>7.9937791601866256E-3</v>
          </cell>
          <cell r="BH838">
            <v>4.3751967264715136E-3</v>
          </cell>
          <cell r="BI838">
            <v>6.2435963114754103E-3</v>
          </cell>
          <cell r="BJ838">
            <v>6.8296014439728769E-3</v>
          </cell>
          <cell r="BK838">
            <v>6.7175018155410313E-3</v>
          </cell>
          <cell r="BL838">
            <v>6.4040234702430849E-3</v>
          </cell>
          <cell r="BM838">
            <v>6.211074140431704E-3</v>
          </cell>
          <cell r="BN838">
            <v>5.6884202493886682E-3</v>
          </cell>
          <cell r="BO838">
            <v>6.2441405904515943E-3</v>
          </cell>
          <cell r="BP838">
            <v>6.5157750342935529E-3</v>
          </cell>
          <cell r="BQ838">
            <v>6.4351962827061014E-3</v>
          </cell>
          <cell r="BR838">
            <v>6.2538851319532086E-3</v>
          </cell>
          <cell r="BS838">
            <v>6.9993269877896358E-3</v>
          </cell>
          <cell r="BT838">
            <v>6.5577632922327808E-3</v>
          </cell>
        </row>
        <row r="839">
          <cell r="I839">
            <v>6.8776888643832931E-3</v>
          </cell>
          <cell r="J839">
            <v>6.9682557239243445E-3</v>
          </cell>
          <cell r="K839">
            <v>7.1238423756139627E-3</v>
          </cell>
          <cell r="L839">
            <v>7.1755725190839692E-3</v>
          </cell>
          <cell r="M839">
            <v>6.6157538093466672E-3</v>
          </cell>
          <cell r="N839">
            <v>7.6958972497722343E-3</v>
          </cell>
          <cell r="O839">
            <v>7.9545881733769416E-3</v>
          </cell>
          <cell r="P839">
            <v>8.6414192691435677E-3</v>
          </cell>
          <cell r="Q839">
            <v>8.1745772974987189E-3</v>
          </cell>
          <cell r="R839">
            <v>8.7155126608880473E-3</v>
          </cell>
          <cell r="S839">
            <v>7.5435981833207374E-3</v>
          </cell>
          <cell r="T839">
            <v>7.5396825396825398E-3</v>
          </cell>
          <cell r="U839">
            <v>8.0415504699511611E-3</v>
          </cell>
          <cell r="V839">
            <v>7.4033537896259233E-3</v>
          </cell>
          <cell r="W839">
            <v>7.4033537896259233E-3</v>
          </cell>
          <cell r="X839">
            <v>7.4033537896259233E-3</v>
          </cell>
          <cell r="Y839">
            <v>7.6677722894345412E-3</v>
          </cell>
          <cell r="Z839">
            <v>8.0809551543389625E-3</v>
          </cell>
          <cell r="AA839">
            <v>8.0825778299352894E-3</v>
          </cell>
          <cell r="AB839">
            <v>1.8591040151482549E-3</v>
          </cell>
          <cell r="AC839">
            <v>2.8928336620644311E-3</v>
          </cell>
          <cell r="AD839">
            <v>3.190434059894367E-3</v>
          </cell>
          <cell r="AE839">
            <v>3.3228337854814922E-3</v>
          </cell>
          <cell r="AF839">
            <v>3.4370326332314608E-3</v>
          </cell>
          <cell r="AG839">
            <v>3.8157769530878295E-3</v>
          </cell>
          <cell r="AH839">
            <v>4.1359712720301298E-3</v>
          </cell>
          <cell r="AI839">
            <v>4.3289613471409992E-3</v>
          </cell>
          <cell r="AJ839">
            <v>3.9212904794714868E-3</v>
          </cell>
          <cell r="AK839">
            <v>4.421677557667333E-3</v>
          </cell>
          <cell r="AL839">
            <v>4.6996022608331587E-3</v>
          </cell>
          <cell r="AM839">
            <v>4.9970823828974593E-3</v>
          </cell>
          <cell r="AN839">
            <v>4.841885537825886E-3</v>
          </cell>
          <cell r="AO839">
            <v>4.7886122863983731E-3</v>
          </cell>
          <cell r="AP839">
            <v>4.633889473975944E-3</v>
          </cell>
          <cell r="AQ839">
            <v>4.6177931453929063E-3</v>
          </cell>
          <cell r="AR839">
            <v>4.397114393679148E-3</v>
          </cell>
          <cell r="AS839">
            <v>1.614300805963417E-3</v>
          </cell>
          <cell r="AT839">
            <v>1.3811159416808781E-3</v>
          </cell>
          <cell r="AU839">
            <v>1.222583563586571E-3</v>
          </cell>
          <cell r="AV839">
            <v>8.8407421242684596E-4</v>
          </cell>
          <cell r="AW839">
            <v>9.6274432804246209E-4</v>
          </cell>
          <cell r="AX839">
            <v>8.4873268778210714E-4</v>
          </cell>
          <cell r="AY839">
            <v>1.3957007200250443E-3</v>
          </cell>
          <cell r="AZ839">
            <v>8.3565459610027853E-4</v>
          </cell>
          <cell r="BA839">
            <v>9.6135618923822678E-4</v>
          </cell>
          <cell r="BB839">
            <v>7.7063866679510646E-4</v>
          </cell>
          <cell r="BC839">
            <v>7.000000000000001E-4</v>
          </cell>
          <cell r="BD839">
            <v>7.493828611731515E-4</v>
          </cell>
          <cell r="BE839">
            <v>6.1252539739452608E-4</v>
          </cell>
          <cell r="BF839">
            <v>9.2654474755452941E-4</v>
          </cell>
          <cell r="BG839">
            <v>9.9533437013996887E-4</v>
          </cell>
          <cell r="BH839">
            <v>8.970727101038716E-4</v>
          </cell>
          <cell r="BI839">
            <v>6.4036885245901635E-4</v>
          </cell>
          <cell r="BJ839">
            <v>8.9435257004406724E-4</v>
          </cell>
          <cell r="BK839">
            <v>8.0874100481943617E-4</v>
          </cell>
          <cell r="BL839">
            <v>7.7116512992455991E-4</v>
          </cell>
          <cell r="BM839">
            <v>7.5078918181042573E-4</v>
          </cell>
          <cell r="BN839">
            <v>1.0232219351034495E-3</v>
          </cell>
          <cell r="BO839">
            <v>6.3679620752480856E-4</v>
          </cell>
          <cell r="BP839">
            <v>8.8441267778499751E-4</v>
          </cell>
          <cell r="BQ839">
            <v>1.0141426806556894E-3</v>
          </cell>
          <cell r="BR839">
            <v>8.6650215683689038E-4</v>
          </cell>
          <cell r="BS839">
            <v>8.4607249302951642E-4</v>
          </cell>
          <cell r="BT839">
            <v>8.6389696065342027E-4</v>
          </cell>
        </row>
        <row r="840">
          <cell r="I840">
            <v>4.0337500090686824E-3</v>
          </cell>
          <cell r="J840">
            <v>4.3063082992294364E-3</v>
          </cell>
          <cell r="K840">
            <v>4.1768212665441867E-3</v>
          </cell>
          <cell r="L840">
            <v>3.9770992366412218E-3</v>
          </cell>
          <cell r="M840">
            <v>4.2597576898108641E-3</v>
          </cell>
          <cell r="N840">
            <v>4.4960631670950399E-3</v>
          </cell>
          <cell r="O840">
            <v>4.7216270065035147E-3</v>
          </cell>
          <cell r="P840">
            <v>4.8932418299655715E-3</v>
          </cell>
          <cell r="Q840">
            <v>5.3487974909559519E-3</v>
          </cell>
          <cell r="R840">
            <v>5.2261354354187651E-3</v>
          </cell>
          <cell r="S840">
            <v>4.9372426312183472E-3</v>
          </cell>
          <cell r="T840">
            <v>4.8556998556998554E-3</v>
          </cell>
          <cell r="U840">
            <v>4.6183583432930515E-3</v>
          </cell>
          <cell r="V840">
            <v>5.3082124848532232E-3</v>
          </cell>
          <cell r="W840">
            <v>5.3082124848532232E-3</v>
          </cell>
          <cell r="X840">
            <v>5.3082124848532232E-3</v>
          </cell>
          <cell r="Y840">
            <v>4.9951877570175232E-3</v>
          </cell>
          <cell r="Z840">
            <v>4.9747621821005627E-3</v>
          </cell>
          <cell r="AA840" t="e">
            <v>#VALUE!</v>
          </cell>
          <cell r="AB840">
            <v>6.8855704264750186E-5</v>
          </cell>
          <cell r="AC840">
            <v>4.6460661845277229E-4</v>
          </cell>
          <cell r="AD840">
            <v>9.7411011912741186E-4</v>
          </cell>
          <cell r="AE840">
            <v>1.2654079347450067E-3</v>
          </cell>
          <cell r="AF840">
            <v>1.3190773889699119E-3</v>
          </cell>
          <cell r="AG840">
            <v>1.5225045199352936E-3</v>
          </cell>
          <cell r="AH840">
            <v>1.8100956625825978E-3</v>
          </cell>
          <cell r="AI840">
            <v>1.8666163606938253E-3</v>
          </cell>
          <cell r="AJ840">
            <v>2.1379645766627488E-3</v>
          </cell>
          <cell r="AK840">
            <v>1.9067840283647007E-3</v>
          </cell>
          <cell r="AL840">
            <v>2.0410299351057148E-3</v>
          </cell>
          <cell r="AM840">
            <v>2.3022651318232454E-3</v>
          </cell>
          <cell r="AN840">
            <v>2.6361376817052046E-3</v>
          </cell>
          <cell r="AO840">
            <v>2.4380377622530529E-3</v>
          </cell>
          <cell r="AP840">
            <v>2.3391164569591485E-3</v>
          </cell>
          <cell r="AQ840">
            <v>2.5566805951321701E-3</v>
          </cell>
          <cell r="AR840">
            <v>2.6451391274476127E-3</v>
          </cell>
          <cell r="AS840">
            <v>8.3089012071646475E-5</v>
          </cell>
          <cell r="AT840">
            <v>7.2058223044219725E-5</v>
          </cell>
          <cell r="AU840">
            <v>8.5580849451059979E-5</v>
          </cell>
          <cell r="AV840">
            <v>7.471049682480388E-5</v>
          </cell>
          <cell r="AW840">
            <v>3.8003065580623501E-5</v>
          </cell>
          <cell r="AX840">
            <v>5.1438344714067103E-5</v>
          </cell>
          <cell r="AY840">
            <v>3.9131795888552642E-5</v>
          </cell>
          <cell r="AZ840">
            <v>7.958615200955034E-5</v>
          </cell>
          <cell r="BA840">
            <v>2.7080456034879626E-5</v>
          </cell>
          <cell r="BB840">
            <v>2.7522809528396657E-5</v>
          </cell>
          <cell r="BC840">
            <v>1E-4</v>
          </cell>
          <cell r="BD840">
            <v>1.4693781591630423E-5</v>
          </cell>
          <cell r="BE840">
            <v>1.4939643838890881E-5</v>
          </cell>
          <cell r="BF840">
            <v>1.5189258156631631E-5</v>
          </cell>
          <cell r="BG840">
            <v>1.2441679626749611E-4</v>
          </cell>
          <cell r="BH840">
            <v>0</v>
          </cell>
          <cell r="BI840">
            <v>3.2018442622950821E-5</v>
          </cell>
          <cell r="BJ840">
            <v>3.2521911637966081E-5</v>
          </cell>
          <cell r="BK840">
            <v>3.3009836931405556E-5</v>
          </cell>
          <cell r="BL840">
            <v>5.0293378038558256E-5</v>
          </cell>
          <cell r="BM840">
            <v>5.1190171487074482E-5</v>
          </cell>
          <cell r="BN840">
            <v>1.7342744662770331E-5</v>
          </cell>
          <cell r="BO840">
            <v>8.8443917711778959E-5</v>
          </cell>
          <cell r="BP840">
            <v>3.6098476644285611E-5</v>
          </cell>
          <cell r="BQ840">
            <v>1.8438957830103442E-5</v>
          </cell>
          <cell r="BR840">
            <v>1.5069602727598095E-4</v>
          </cell>
          <cell r="BS840">
            <v>1.1537352177675224E-4</v>
          </cell>
          <cell r="BT840">
            <v>3.9268043666064556E-5</v>
          </cell>
        </row>
        <row r="841">
          <cell r="I841">
            <v>2.3941321996270959E-3</v>
          </cell>
          <cell r="J841">
            <v>2.6693212402757807E-3</v>
          </cell>
          <cell r="K841">
            <v>2.8795320760376438E-3</v>
          </cell>
          <cell r="L841">
            <v>2.5038167938931299E-3</v>
          </cell>
          <cell r="M841">
            <v>2.4216430702349431E-3</v>
          </cell>
          <cell r="N841">
            <v>2.6887494722495869E-3</v>
          </cell>
          <cell r="O841">
            <v>3.0374797939927071E-3</v>
          </cell>
          <cell r="P841">
            <v>3.3206867332839685E-3</v>
          </cell>
          <cell r="Q841">
            <v>3.3536727374353721E-3</v>
          </cell>
          <cell r="R841">
            <v>3.2356043363442428E-3</v>
          </cell>
          <cell r="S841">
            <v>2.7617480240434535E-3</v>
          </cell>
          <cell r="T841">
            <v>2.9725829725829726E-3</v>
          </cell>
          <cell r="U841">
            <v>3.1575996340725658E-3</v>
          </cell>
          <cell r="V841">
            <v>2.947269671266075E-3</v>
          </cell>
          <cell r="W841">
            <v>2.947269671266075E-3</v>
          </cell>
          <cell r="X841">
            <v>2.947269671266075E-3</v>
          </cell>
          <cell r="Y841">
            <v>3.2214188560383706E-3</v>
          </cell>
          <cell r="Z841">
            <v>3.551090403157963E-3</v>
          </cell>
          <cell r="AA841">
            <v>3.3553441707093331E-3</v>
          </cell>
          <cell r="AB841">
            <v>1.7213926066187547E-5</v>
          </cell>
          <cell r="AC841">
            <v>8.7661626123164586E-5</v>
          </cell>
          <cell r="AD841">
            <v>3.1278765293082033E-4</v>
          </cell>
          <cell r="AE841">
            <v>6.0994483185550685E-4</v>
          </cell>
          <cell r="AF841">
            <v>7.7101002313030066E-4</v>
          </cell>
          <cell r="AG841">
            <v>8.3737748596441144E-4</v>
          </cell>
          <cell r="AH841">
            <v>8.0773086018470764E-4</v>
          </cell>
          <cell r="AI841">
            <v>9.4323699077613515E-4</v>
          </cell>
          <cell r="AJ841">
            <v>1.0841810886394034E-3</v>
          </cell>
          <cell r="AK841">
            <v>1.1646842984065469E-3</v>
          </cell>
          <cell r="AL841">
            <v>1.0152815574628429E-3</v>
          </cell>
          <cell r="AM841">
            <v>1.2943610418545434E-3</v>
          </cell>
          <cell r="AN841">
            <v>1.3449682049516349E-3</v>
          </cell>
          <cell r="AO841">
            <v>1.6071370002295911E-3</v>
          </cell>
          <cell r="AP841">
            <v>1.5852779779391387E-3</v>
          </cell>
          <cell r="AQ841">
            <v>1.5880703256107313E-3</v>
          </cell>
          <cell r="AR841">
            <v>1.6260162601626016E-3</v>
          </cell>
          <cell r="AS841">
            <v>2.3739717734756134E-5</v>
          </cell>
          <cell r="AT841">
            <v>0</v>
          </cell>
          <cell r="AU841">
            <v>1.2225835635865712E-5</v>
          </cell>
          <cell r="AV841">
            <v>1.2451749470800647E-5</v>
          </cell>
          <cell r="AW841">
            <v>1.2667688526874501E-5</v>
          </cell>
          <cell r="AX841">
            <v>0</v>
          </cell>
          <cell r="AY841">
            <v>1.3043931962850881E-5</v>
          </cell>
          <cell r="AZ841">
            <v>1.326435866825839E-5</v>
          </cell>
          <cell r="BA841">
            <v>2.7080456034879626E-5</v>
          </cell>
          <cell r="BB841">
            <v>0</v>
          </cell>
          <cell r="BC841">
            <v>0</v>
          </cell>
          <cell r="BD841">
            <v>0</v>
          </cell>
          <cell r="BE841">
            <v>0</v>
          </cell>
          <cell r="BF841">
            <v>0</v>
          </cell>
          <cell r="BG841">
            <v>1.5552099533437014E-5</v>
          </cell>
          <cell r="BH841">
            <v>0</v>
          </cell>
          <cell r="BI841">
            <v>0</v>
          </cell>
          <cell r="BJ841">
            <v>0</v>
          </cell>
          <cell r="BK841">
            <v>0</v>
          </cell>
          <cell r="BL841">
            <v>0</v>
          </cell>
          <cell r="BM841">
            <v>3.4126780991382986E-5</v>
          </cell>
          <cell r="BN841">
            <v>0</v>
          </cell>
          <cell r="BO841">
            <v>0</v>
          </cell>
          <cell r="BP841">
            <v>0</v>
          </cell>
          <cell r="BQ841">
            <v>1.8438957830103442E-5</v>
          </cell>
          <cell r="BR841">
            <v>0</v>
          </cell>
          <cell r="BS841">
            <v>1.9228920296125374E-5</v>
          </cell>
          <cell r="BT841">
            <v>0</v>
          </cell>
        </row>
        <row r="842">
          <cell r="I842">
            <v>1.820991460928488E-3</v>
          </cell>
          <cell r="J842">
            <v>1.9540611289311652E-3</v>
          </cell>
          <cell r="K842">
            <v>1.957181957931836E-3</v>
          </cell>
          <cell r="L842">
            <v>2.0076335877862598E-3</v>
          </cell>
          <cell r="M842">
            <v>1.9694085209742006E-3</v>
          </cell>
          <cell r="N842">
            <v>1.9924892783337159E-3</v>
          </cell>
          <cell r="O842">
            <v>2.1954061877373031E-3</v>
          </cell>
          <cell r="P842">
            <v>2.1908898677068939E-3</v>
          </cell>
          <cell r="Q842">
            <v>2.32117626966013E-3</v>
          </cell>
          <cell r="R842">
            <v>2.529798488465229E-3</v>
          </cell>
          <cell r="S842">
            <v>2.3520769616533761E-3</v>
          </cell>
          <cell r="T842">
            <v>2.2222222222222222E-3</v>
          </cell>
          <cell r="U842">
            <v>2.1542502176382927E-3</v>
          </cell>
          <cell r="V842">
            <v>2.3062189735371143E-3</v>
          </cell>
          <cell r="W842">
            <v>2.3062189735371143E-3</v>
          </cell>
          <cell r="X842">
            <v>2.3062189735371143E-3</v>
          </cell>
          <cell r="Y842">
            <v>2.1157960881634731E-3</v>
          </cell>
          <cell r="Z842">
            <v>2.1031514916197503E-3</v>
          </cell>
          <cell r="AA842">
            <v>2.4627895637226137E-3</v>
          </cell>
          <cell r="AB842">
            <v>8.6069630330937733E-6</v>
          </cell>
          <cell r="AC842">
            <v>8.7661626123164586E-6</v>
          </cell>
          <cell r="AD842">
            <v>3.5747160334950891E-5</v>
          </cell>
          <cell r="AE842">
            <v>2.1848770096316662E-4</v>
          </cell>
          <cell r="AF842">
            <v>3.9943892764581846E-4</v>
          </cell>
          <cell r="AG842">
            <v>5.3287658197735276E-4</v>
          </cell>
          <cell r="AH842">
            <v>6.520237064141616E-4</v>
          </cell>
          <cell r="AI842">
            <v>4.9644052146112375E-4</v>
          </cell>
          <cell r="AJ842">
            <v>5.8768694524378876E-4</v>
          </cell>
          <cell r="AK842">
            <v>8.0394137412133327E-4</v>
          </cell>
          <cell r="AL842">
            <v>7.7454469332216872E-4</v>
          </cell>
          <cell r="AM842">
            <v>5.5169487029865794E-4</v>
          </cell>
          <cell r="AN842">
            <v>8.3926015988982023E-4</v>
          </cell>
          <cell r="AO842">
            <v>7.4343752391572916E-4</v>
          </cell>
          <cell r="AP842">
            <v>9.3121223878942405E-4</v>
          </cell>
          <cell r="AQ842">
            <v>7.9966661786072285E-4</v>
          </cell>
          <cell r="AR842">
            <v>7.3285239894652467E-4</v>
          </cell>
          <cell r="AS842">
            <v>1.1869858867378067E-5</v>
          </cell>
          <cell r="AT842">
            <v>1.2009703840703288E-5</v>
          </cell>
          <cell r="AU842">
            <v>0</v>
          </cell>
          <cell r="AV842">
            <v>0</v>
          </cell>
          <cell r="AW842">
            <v>0</v>
          </cell>
          <cell r="AX842">
            <v>0</v>
          </cell>
          <cell r="AY842">
            <v>0</v>
          </cell>
          <cell r="AZ842">
            <v>0</v>
          </cell>
          <cell r="BA842">
            <v>1.3540228017439813E-5</v>
          </cell>
          <cell r="BB842">
            <v>0</v>
          </cell>
          <cell r="BC842">
            <v>0</v>
          </cell>
          <cell r="BD842">
            <v>0</v>
          </cell>
          <cell r="BE842">
            <v>0</v>
          </cell>
          <cell r="BF842">
            <v>0</v>
          </cell>
          <cell r="BG842">
            <v>0</v>
          </cell>
          <cell r="BH842">
            <v>0</v>
          </cell>
          <cell r="BI842">
            <v>0</v>
          </cell>
          <cell r="BJ842">
            <v>0</v>
          </cell>
          <cell r="BK842">
            <v>1.6504918465702778E-5</v>
          </cell>
          <cell r="BL842">
            <v>1.6764459346186085E-5</v>
          </cell>
          <cell r="BM842">
            <v>0</v>
          </cell>
          <cell r="BN842">
            <v>0</v>
          </cell>
          <cell r="BO842">
            <v>0</v>
          </cell>
          <cell r="BP842">
            <v>0</v>
          </cell>
          <cell r="BQ842">
            <v>0</v>
          </cell>
          <cell r="BR842">
            <v>1.8837003409497619E-5</v>
          </cell>
          <cell r="BS842">
            <v>0</v>
          </cell>
          <cell r="BT842">
            <v>0</v>
          </cell>
        </row>
        <row r="843">
          <cell r="I843">
            <v>1.2405957761704041E-3</v>
          </cell>
          <cell r="J843">
            <v>1.1576890461969546E-3</v>
          </cell>
          <cell r="K843">
            <v>1.2972891905065427E-3</v>
          </cell>
          <cell r="L843">
            <v>1.3740458015267176E-3</v>
          </cell>
          <cell r="M843">
            <v>1.2327038520171848E-3</v>
          </cell>
          <cell r="N843">
            <v>1.473997644566578E-3</v>
          </cell>
          <cell r="O843">
            <v>1.5112213826547875E-3</v>
          </cell>
          <cell r="P843">
            <v>1.4351473697870943E-3</v>
          </cell>
          <cell r="Q843">
            <v>1.4051267719347275E-3</v>
          </cell>
          <cell r="R843">
            <v>1.4671245152541297E-3</v>
          </cell>
          <cell r="S843">
            <v>1.299646128961625E-3</v>
          </cell>
          <cell r="T843">
            <v>1.5007215007215007E-3</v>
          </cell>
          <cell r="U843">
            <v>1.6451979401826686E-3</v>
          </cell>
          <cell r="V843">
            <v>1.6104444357581207E-3</v>
          </cell>
          <cell r="W843">
            <v>1.6104444357581207E-3</v>
          </cell>
          <cell r="X843">
            <v>1.6104444357581207E-3</v>
          </cell>
          <cell r="Y843">
            <v>1.7339982978181847E-3</v>
          </cell>
          <cell r="Z843">
            <v>1.8200349446709377E-3</v>
          </cell>
          <cell r="AA843">
            <v>1.4875910116445318E-3</v>
          </cell>
          <cell r="AB843">
            <v>1.7213926066187547E-5</v>
          </cell>
          <cell r="AC843">
            <v>8.7661626123164586E-6</v>
          </cell>
          <cell r="AD843">
            <v>2.6810370251213168E-5</v>
          </cell>
          <cell r="AE843">
            <v>3.6414616827194439E-5</v>
          </cell>
          <cell r="AF843">
            <v>1.5791771558090495E-4</v>
          </cell>
          <cell r="AG843">
            <v>3.0450090398705869E-4</v>
          </cell>
          <cell r="AH843">
            <v>4.0873127864768339E-4</v>
          </cell>
          <cell r="AI843">
            <v>4.8651171103190129E-4</v>
          </cell>
          <cell r="AJ843">
            <v>4.2556640862481253E-4</v>
          </cell>
          <cell r="AK843">
            <v>4.122776277545299E-4</v>
          </cell>
          <cell r="AL843">
            <v>6.0707557044169984E-4</v>
          </cell>
          <cell r="AM843">
            <v>5.8352342050819583E-4</v>
          </cell>
          <cell r="AN843">
            <v>4.5190931686374934E-4</v>
          </cell>
          <cell r="AO843">
            <v>5.9037685722719666E-4</v>
          </cell>
          <cell r="AP843">
            <v>6.0972229920736097E-4</v>
          </cell>
          <cell r="AQ843">
            <v>7.2082624708572204E-4</v>
          </cell>
          <cell r="AR843">
            <v>6.8704912401236691E-4</v>
          </cell>
          <cell r="AS843">
            <v>1.1869858867378067E-5</v>
          </cell>
          <cell r="AT843">
            <v>0</v>
          </cell>
          <cell r="AU843">
            <v>0</v>
          </cell>
          <cell r="AV843">
            <v>0</v>
          </cell>
          <cell r="AW843">
            <v>0</v>
          </cell>
          <cell r="AX843">
            <v>0</v>
          </cell>
          <cell r="AY843">
            <v>0</v>
          </cell>
          <cell r="AZ843">
            <v>0</v>
          </cell>
          <cell r="BA843">
            <v>0</v>
          </cell>
          <cell r="BB843">
            <v>0</v>
          </cell>
          <cell r="BC843">
            <v>0</v>
          </cell>
          <cell r="BD843">
            <v>0</v>
          </cell>
          <cell r="BE843">
            <v>0</v>
          </cell>
          <cell r="BF843">
            <v>0</v>
          </cell>
          <cell r="BG843">
            <v>0</v>
          </cell>
          <cell r="BH843">
            <v>0</v>
          </cell>
          <cell r="BI843">
            <v>0</v>
          </cell>
          <cell r="BJ843">
            <v>0</v>
          </cell>
          <cell r="BK843">
            <v>1.6504918465702778E-5</v>
          </cell>
          <cell r="BL843">
            <v>0</v>
          </cell>
          <cell r="BM843">
            <v>0</v>
          </cell>
          <cell r="BN843">
            <v>0</v>
          </cell>
          <cell r="BO843">
            <v>0</v>
          </cell>
          <cell r="BP843">
            <v>0</v>
          </cell>
          <cell r="BQ843">
            <v>0</v>
          </cell>
          <cell r="BR843">
            <v>0</v>
          </cell>
          <cell r="BS843">
            <v>0</v>
          </cell>
          <cell r="BT843">
            <v>0</v>
          </cell>
        </row>
        <row r="844">
          <cell r="I844">
            <v>1.0011825562076947E-3</v>
          </cell>
          <cell r="J844">
            <v>1.0618294436456144E-3</v>
          </cell>
          <cell r="K844">
            <v>1.0123354954819843E-3</v>
          </cell>
          <cell r="L844">
            <v>7.6335877862595419E-4</v>
          </cell>
          <cell r="M844">
            <v>9.7741015485386254E-4</v>
          </cell>
          <cell r="N844">
            <v>9.7032005747850112E-4</v>
          </cell>
          <cell r="O844">
            <v>8.8718469230480057E-4</v>
          </cell>
          <cell r="P844">
            <v>1.0458254769193187E-3</v>
          </cell>
          <cell r="Q844">
            <v>1.179995963171705E-3</v>
          </cell>
          <cell r="R844">
            <v>1.2133516261290912E-3</v>
          </cell>
          <cell r="S844">
            <v>1.0594941268708901E-3</v>
          </cell>
          <cell r="T844">
            <v>1.1616161616161617E-3</v>
          </cell>
          <cell r="U844">
            <v>1.1804110781579685E-3</v>
          </cell>
          <cell r="V844">
            <v>1.0788414181292264E-3</v>
          </cell>
          <cell r="W844">
            <v>1.0788414181292264E-3</v>
          </cell>
          <cell r="X844">
            <v>1.0788414181292264E-3</v>
          </cell>
          <cell r="Y844">
            <v>1.1613016123002522E-3</v>
          </cell>
          <cell r="Z844">
            <v>1.1648223645894002E-3</v>
          </cell>
          <cell r="AA844">
            <v>1.2727167544069884E-3</v>
          </cell>
          <cell r="AB844">
            <v>0</v>
          </cell>
          <cell r="AC844">
            <v>8.7661626123164586E-6</v>
          </cell>
          <cell r="AD844">
            <v>2.6810370251213168E-5</v>
          </cell>
          <cell r="AE844">
            <v>2.7310962620395827E-5</v>
          </cell>
          <cell r="AF844">
            <v>4.6446386935560282E-5</v>
          </cell>
          <cell r="AG844">
            <v>1.237034922447426E-4</v>
          </cell>
          <cell r="AH844">
            <v>1.8490224510252343E-4</v>
          </cell>
          <cell r="AI844">
            <v>3.2765074416434166E-4</v>
          </cell>
          <cell r="AJ844">
            <v>3.1410853969926641E-4</v>
          </cell>
          <cell r="AK844">
            <v>3.4012904289748715E-4</v>
          </cell>
          <cell r="AL844">
            <v>3.4540506594096711E-4</v>
          </cell>
          <cell r="AM844">
            <v>4.8803776987958199E-4</v>
          </cell>
          <cell r="AN844">
            <v>4.1963007994491011E-4</v>
          </cell>
          <cell r="AO844">
            <v>3.4985295243093137E-4</v>
          </cell>
          <cell r="AP844">
            <v>4.6560611939471203E-4</v>
          </cell>
          <cell r="AQ844">
            <v>4.7304222465000505E-4</v>
          </cell>
          <cell r="AR844">
            <v>5.7254093667697238E-4</v>
          </cell>
          <cell r="AS844">
            <v>0</v>
          </cell>
          <cell r="AT844">
            <v>0</v>
          </cell>
          <cell r="AU844">
            <v>0</v>
          </cell>
          <cell r="AV844">
            <v>0</v>
          </cell>
          <cell r="AW844">
            <v>0</v>
          </cell>
          <cell r="AX844">
            <v>0</v>
          </cell>
          <cell r="AY844">
            <v>0</v>
          </cell>
          <cell r="AZ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row>
        <row r="845">
          <cell r="I845">
            <v>6.7470998353127249E-4</v>
          </cell>
          <cell r="J845">
            <v>5.8990524646978582E-4</v>
          </cell>
          <cell r="K845">
            <v>6.5989276742529337E-4</v>
          </cell>
          <cell r="L845">
            <v>6.5648854961832058E-4</v>
          </cell>
          <cell r="M845">
            <v>5.3976381685959577E-4</v>
          </cell>
          <cell r="N845">
            <v>6.6663210055774888E-4</v>
          </cell>
          <cell r="O845">
            <v>7.6688846283974284E-4</v>
          </cell>
          <cell r="P845">
            <v>7.4047497270929871E-4</v>
          </cell>
          <cell r="Q845">
            <v>6.6762929495241198E-4</v>
          </cell>
          <cell r="R845">
            <v>7.930402785157458E-4</v>
          </cell>
          <cell r="S845">
            <v>7.5577247716790159E-4</v>
          </cell>
          <cell r="T845">
            <v>7.2871572871572872E-4</v>
          </cell>
          <cell r="U845">
            <v>8.1891018547209065E-4</v>
          </cell>
          <cell r="V845">
            <v>7.7395145213618422E-4</v>
          </cell>
          <cell r="W845">
            <v>7.7395145213618422E-4</v>
          </cell>
          <cell r="X845">
            <v>7.7395145213618422E-4</v>
          </cell>
          <cell r="Y845">
            <v>7.3177909816180269E-4</v>
          </cell>
          <cell r="Z845">
            <v>7.9272633145667504E-4</v>
          </cell>
          <cell r="AA845">
            <v>8.8429021247758287E-4</v>
          </cell>
          <cell r="AB845">
            <v>0</v>
          </cell>
          <cell r="AC845">
            <v>0</v>
          </cell>
          <cell r="AD845">
            <v>1.7873580167475446E-5</v>
          </cell>
          <cell r="AE845">
            <v>9.1036542067986096E-6</v>
          </cell>
          <cell r="AF845">
            <v>2.786783216133617E-5</v>
          </cell>
          <cell r="AG845">
            <v>0</v>
          </cell>
          <cell r="AH845">
            <v>9.7316971106591274E-5</v>
          </cell>
          <cell r="AI845">
            <v>1.1914572515066969E-4</v>
          </cell>
          <cell r="AJ845">
            <v>2.9384347262189438E-4</v>
          </cell>
          <cell r="AK845">
            <v>2.989012801220342E-4</v>
          </cell>
          <cell r="AL845">
            <v>2.7213732468076197E-4</v>
          </cell>
          <cell r="AM845">
            <v>3.0767598535886691E-4</v>
          </cell>
          <cell r="AN845">
            <v>3.4431186046761852E-4</v>
          </cell>
          <cell r="AO845">
            <v>3.4985295243093137E-4</v>
          </cell>
          <cell r="AP845">
            <v>2.8823235962529794E-4</v>
          </cell>
          <cell r="AQ845">
            <v>4.3925349431786183E-4</v>
          </cell>
          <cell r="AR845">
            <v>4.3513111187449904E-4</v>
          </cell>
          <cell r="AS845">
            <v>0</v>
          </cell>
          <cell r="AT845">
            <v>0</v>
          </cell>
          <cell r="AU845">
            <v>0</v>
          </cell>
          <cell r="AV845">
            <v>0</v>
          </cell>
          <cell r="AW845">
            <v>0</v>
          </cell>
          <cell r="AX845">
            <v>0</v>
          </cell>
          <cell r="AY845">
            <v>0</v>
          </cell>
          <cell r="AZ845">
            <v>0</v>
          </cell>
          <cell r="BA845">
            <v>0</v>
          </cell>
          <cell r="BB845">
            <v>0</v>
          </cell>
          <cell r="BC845">
            <v>0</v>
          </cell>
          <cell r="BD845">
            <v>0</v>
          </cell>
          <cell r="BE845">
            <v>0</v>
          </cell>
          <cell r="BF845">
            <v>0</v>
          </cell>
          <cell r="BG845">
            <v>0</v>
          </cell>
          <cell r="BH845">
            <v>0</v>
          </cell>
          <cell r="BI845">
            <v>0</v>
          </cell>
          <cell r="BJ845">
            <v>0</v>
          </cell>
          <cell r="BK845">
            <v>1.6504918465702778E-5</v>
          </cell>
          <cell r="BL845">
            <v>0</v>
          </cell>
          <cell r="BM845">
            <v>0</v>
          </cell>
          <cell r="BN845">
            <v>0</v>
          </cell>
          <cell r="BO845">
            <v>0</v>
          </cell>
          <cell r="BP845">
            <v>0</v>
          </cell>
          <cell r="BQ845">
            <v>0</v>
          </cell>
          <cell r="BR845">
            <v>0</v>
          </cell>
          <cell r="BS845">
            <v>0</v>
          </cell>
          <cell r="BT845">
            <v>0</v>
          </cell>
        </row>
        <row r="846">
          <cell r="I846">
            <v>5.8039568475808383E-4</v>
          </cell>
          <cell r="J846">
            <v>5.4566235298455189E-4</v>
          </cell>
          <cell r="K846">
            <v>5.0241835701698469E-4</v>
          </cell>
          <cell r="L846">
            <v>5.0381679389312976E-4</v>
          </cell>
          <cell r="M846">
            <v>5.3976381685959577E-4</v>
          </cell>
          <cell r="N846">
            <v>4.2220033035324093E-4</v>
          </cell>
          <cell r="O846">
            <v>5.2629600390962749E-4</v>
          </cell>
          <cell r="P846">
            <v>6.6413734665679363E-4</v>
          </cell>
          <cell r="Q846">
            <v>8.0736565901221914E-4</v>
          </cell>
          <cell r="R846">
            <v>6.7408423673838392E-4</v>
          </cell>
          <cell r="S846">
            <v>5.7212682851028062E-4</v>
          </cell>
          <cell r="T846">
            <v>6.3492063492063492E-4</v>
          </cell>
          <cell r="U846">
            <v>5.754504006020096E-4</v>
          </cell>
          <cell r="V846">
            <v>6.7232146347183679E-4</v>
          </cell>
          <cell r="W846">
            <v>6.7232146347183679E-4</v>
          </cell>
          <cell r="X846">
            <v>6.7232146347183679E-4</v>
          </cell>
          <cell r="Y846">
            <v>5.726966855179326E-4</v>
          </cell>
          <cell r="Z846">
            <v>6.1476735908885002E-4</v>
          </cell>
          <cell r="AA846">
            <v>5.7850761563954013E-4</v>
          </cell>
          <cell r="AB846">
            <v>8.6069630330937733E-6</v>
          </cell>
          <cell r="AC846">
            <v>8.7661626123164586E-6</v>
          </cell>
          <cell r="AD846">
            <v>1.7873580167475446E-5</v>
          </cell>
          <cell r="AE846">
            <v>1.8207308413597219E-5</v>
          </cell>
          <cell r="AF846">
            <v>9.2892773871120561E-6</v>
          </cell>
          <cell r="AG846">
            <v>3.8062612998382336E-5</v>
          </cell>
          <cell r="AH846">
            <v>1.9463394221318255E-5</v>
          </cell>
          <cell r="AI846">
            <v>1.2907453557989217E-4</v>
          </cell>
          <cell r="AJ846">
            <v>1.3172293600291818E-4</v>
          </cell>
          <cell r="AK846">
            <v>2.2675269526499145E-4</v>
          </cell>
          <cell r="AL846">
            <v>2.5120368432070338E-4</v>
          </cell>
          <cell r="AM846">
            <v>1.6975226778420243E-4</v>
          </cell>
          <cell r="AN846">
            <v>2.4747414971110085E-4</v>
          </cell>
          <cell r="AO846">
            <v>2.6238971432319854E-4</v>
          </cell>
          <cell r="AP846">
            <v>2.993182196108863E-4</v>
          </cell>
          <cell r="AQ846">
            <v>2.2525820221428814E-4</v>
          </cell>
          <cell r="AR846">
            <v>2.8627046833848619E-4</v>
          </cell>
          <cell r="AS846">
            <v>0</v>
          </cell>
          <cell r="AT846">
            <v>0</v>
          </cell>
          <cell r="AU846">
            <v>0</v>
          </cell>
          <cell r="AV846">
            <v>0</v>
          </cell>
          <cell r="AW846">
            <v>0</v>
          </cell>
          <cell r="AX846">
            <v>0</v>
          </cell>
          <cell r="AY846">
            <v>0</v>
          </cell>
          <cell r="AZ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row>
        <row r="847">
          <cell r="I847">
            <v>3.8451214115223052E-4</v>
          </cell>
          <cell r="J847">
            <v>4.35055119271467E-4</v>
          </cell>
          <cell r="K847">
            <v>4.3492932398485248E-4</v>
          </cell>
          <cell r="L847">
            <v>4.0458015267175575E-4</v>
          </cell>
          <cell r="M847">
            <v>3.5011707039541345E-4</v>
          </cell>
          <cell r="N847">
            <v>4.8886354040901579E-4</v>
          </cell>
          <cell r="O847">
            <v>3.6088868839517313E-4</v>
          </cell>
          <cell r="P847">
            <v>3.740543676572746E-4</v>
          </cell>
          <cell r="Q847">
            <v>4.657878801993572E-4</v>
          </cell>
          <cell r="R847">
            <v>5.9478020888680937E-4</v>
          </cell>
          <cell r="S847">
            <v>5.2974706343544506E-4</v>
          </cell>
          <cell r="T847">
            <v>4.9062049062049062E-4</v>
          </cell>
          <cell r="U847">
            <v>5.164298466941112E-4</v>
          </cell>
          <cell r="V847">
            <v>5.2378532619317515E-4</v>
          </cell>
          <cell r="W847">
            <v>5.2378532619317515E-4</v>
          </cell>
          <cell r="X847">
            <v>5.2378532619317515E-4</v>
          </cell>
          <cell r="Y847">
            <v>5.8065080615012608E-4</v>
          </cell>
          <cell r="Z847">
            <v>4.9343169611078751E-4</v>
          </cell>
          <cell r="AA847">
            <v>5.7850761563954013E-4</v>
          </cell>
          <cell r="AB847">
            <v>0</v>
          </cell>
          <cell r="AC847">
            <v>0</v>
          </cell>
          <cell r="AD847">
            <v>0</v>
          </cell>
          <cell r="AE847">
            <v>9.1036542067986096E-6</v>
          </cell>
          <cell r="AF847">
            <v>1.8578554774224112E-5</v>
          </cell>
          <cell r="AG847">
            <v>1.9031306499191168E-5</v>
          </cell>
          <cell r="AH847">
            <v>2.9195091331977382E-5</v>
          </cell>
          <cell r="AI847">
            <v>3.97152417168899E-5</v>
          </cell>
          <cell r="AJ847">
            <v>1.2159040246423215E-4</v>
          </cell>
          <cell r="AK847">
            <v>1.8552493248953845E-4</v>
          </cell>
          <cell r="AL847">
            <v>2.6167050450073267E-4</v>
          </cell>
          <cell r="AM847">
            <v>2.9706646862235426E-4</v>
          </cell>
          <cell r="AN847">
            <v>2.2595465843187467E-4</v>
          </cell>
          <cell r="AO847">
            <v>2.186580952693321E-4</v>
          </cell>
          <cell r="AP847">
            <v>2.438889196829444E-4</v>
          </cell>
          <cell r="AQ847">
            <v>2.2525820221428814E-4</v>
          </cell>
          <cell r="AR847">
            <v>1.7176228100309173E-4</v>
          </cell>
          <cell r="AS847">
            <v>0</v>
          </cell>
          <cell r="AT847">
            <v>0</v>
          </cell>
          <cell r="AU847">
            <v>0</v>
          </cell>
          <cell r="AV847">
            <v>0</v>
          </cell>
          <cell r="AW847">
            <v>0</v>
          </cell>
          <cell r="AX847">
            <v>0</v>
          </cell>
          <cell r="AY847">
            <v>0</v>
          </cell>
          <cell r="AZ847">
            <v>0</v>
          </cell>
          <cell r="BA847">
            <v>0</v>
          </cell>
          <cell r="BB847">
            <v>1.3761404764198329E-5</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row>
        <row r="848">
          <cell r="I848">
            <v>5.0059127810384734E-4</v>
          </cell>
          <cell r="J848">
            <v>2.9495262323489291E-4</v>
          </cell>
          <cell r="K848">
            <v>3.2994638371264669E-4</v>
          </cell>
          <cell r="L848">
            <v>3.1297709923664124E-4</v>
          </cell>
          <cell r="M848">
            <v>2.8447011969627345E-4</v>
          </cell>
          <cell r="N848">
            <v>2.740598635626301E-4</v>
          </cell>
          <cell r="O848">
            <v>3.0825908800421038E-4</v>
          </cell>
          <cell r="P848">
            <v>2.7481545378901806E-4</v>
          </cell>
          <cell r="Q848">
            <v>2.7170959678295836E-4</v>
          </cell>
          <cell r="R848">
            <v>3.4893772254692817E-4</v>
          </cell>
          <cell r="S848">
            <v>3.6729129731524187E-4</v>
          </cell>
          <cell r="T848">
            <v>3.6796536796536797E-4</v>
          </cell>
          <cell r="U848">
            <v>3.6887846192436519E-4</v>
          </cell>
          <cell r="V848">
            <v>4.2215533752882776E-4</v>
          </cell>
          <cell r="W848">
            <v>4.2215533752882776E-4</v>
          </cell>
          <cell r="X848">
            <v>4.2215533752882776E-4</v>
          </cell>
          <cell r="Y848">
            <v>4.0566015224186892E-4</v>
          </cell>
          <cell r="Z848">
            <v>4.3680838672102506E-4</v>
          </cell>
          <cell r="AA848">
            <v>3.5536896389286039E-4</v>
          </cell>
          <cell r="AB848">
            <v>8.6069630330937733E-6</v>
          </cell>
          <cell r="AC848">
            <v>0</v>
          </cell>
          <cell r="AD848">
            <v>0</v>
          </cell>
          <cell r="AE848" t="e">
            <v>#VALUE!</v>
          </cell>
          <cell r="AF848">
            <v>0</v>
          </cell>
          <cell r="AG848">
            <v>0</v>
          </cell>
          <cell r="AH848">
            <v>0</v>
          </cell>
          <cell r="AI848">
            <v>1.985762085844495E-5</v>
          </cell>
          <cell r="AJ848">
            <v>2.0265067077372025E-5</v>
          </cell>
          <cell r="AK848">
            <v>5.1534703469316238E-5</v>
          </cell>
          <cell r="AL848">
            <v>1.0466820180029308E-4</v>
          </cell>
          <cell r="AM848">
            <v>1.8036178452071508E-4</v>
          </cell>
          <cell r="AN848">
            <v>2.151949127922616E-4</v>
          </cell>
          <cell r="AO848">
            <v>1.5306066668853248E-4</v>
          </cell>
          <cell r="AP848">
            <v>1.5520203979823736E-4</v>
          </cell>
          <cell r="AQ848">
            <v>1.5768074155000168E-4</v>
          </cell>
          <cell r="AR848">
            <v>9.1606549868315584E-5</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row>
        <row r="849">
          <cell r="I849">
            <v>1.9515804899990568E-3</v>
          </cell>
          <cell r="J849">
            <v>2.1384065184529735E-3</v>
          </cell>
          <cell r="K849">
            <v>2.1371527126841888E-3</v>
          </cell>
          <cell r="L849">
            <v>1.9618320610687023E-3</v>
          </cell>
          <cell r="M849">
            <v>1.8016440914097318E-3</v>
          </cell>
          <cell r="N849">
            <v>1.8813839282407578E-3</v>
          </cell>
          <cell r="O849">
            <v>1.9548137288071879E-3</v>
          </cell>
          <cell r="P849">
            <v>2.0687496660228861E-3</v>
          </cell>
          <cell r="Q849">
            <v>2.0882823295604513E-3</v>
          </cell>
          <cell r="R849">
            <v>2.1729303631331433E-3</v>
          </cell>
          <cell r="S849">
            <v>1.9777223701589949E-3</v>
          </cell>
          <cell r="T849">
            <v>2.0634920634920637E-3</v>
          </cell>
          <cell r="U849">
            <v>2.1837604945922416E-3</v>
          </cell>
          <cell r="V849">
            <v>2.3843958878943046E-3</v>
          </cell>
          <cell r="W849">
            <v>2.3843958878943046E-3</v>
          </cell>
          <cell r="X849">
            <v>2.3843958878943046E-3</v>
          </cell>
          <cell r="Y849">
            <v>2.5214562404053419E-3</v>
          </cell>
          <cell r="Z849">
            <v>2.5076037015466252E-3</v>
          </cell>
          <cell r="AA849">
            <v>2.578491086850522E-3</v>
          </cell>
          <cell r="AB849">
            <v>8.6069630330937733E-6</v>
          </cell>
          <cell r="AC849">
            <v>1.7532325224632917E-5</v>
          </cell>
          <cell r="AD849">
            <v>1.7873580167475446E-5</v>
          </cell>
          <cell r="AE849">
            <v>8.1932887861187485E-5</v>
          </cell>
          <cell r="AF849">
            <v>1.0218205125823262E-4</v>
          </cell>
          <cell r="AG849">
            <v>1.237034922447426E-4</v>
          </cell>
          <cell r="AH849">
            <v>1.0704866821725041E-4</v>
          </cell>
          <cell r="AI849">
            <v>1.0921691472144722E-4</v>
          </cell>
          <cell r="AJ849">
            <v>1.2159040246423215E-4</v>
          </cell>
          <cell r="AK849">
            <v>1.4429716971408547E-4</v>
          </cell>
          <cell r="AL849">
            <v>1.8840276324052753E-4</v>
          </cell>
          <cell r="AM849">
            <v>2.0158081799374037E-4</v>
          </cell>
          <cell r="AN849">
            <v>3.5507160610723161E-4</v>
          </cell>
          <cell r="AO849">
            <v>4.8104780959253062E-4</v>
          </cell>
          <cell r="AP849">
            <v>5.7646471925059588E-4</v>
          </cell>
          <cell r="AQ849">
            <v>6.9830042686429316E-4</v>
          </cell>
          <cell r="AR849">
            <v>7.6720485514714305E-4</v>
          </cell>
          <cell r="AS849">
            <v>3.5609576602134201E-5</v>
          </cell>
          <cell r="AT849">
            <v>2.4019407681406576E-5</v>
          </cell>
          <cell r="AU849">
            <v>1.2225835635865712E-5</v>
          </cell>
          <cell r="AV849">
            <v>1.2451749470800647E-5</v>
          </cell>
          <cell r="AW849">
            <v>1.2667688526874501E-5</v>
          </cell>
          <cell r="AX849">
            <v>1.2859586178516776E-5</v>
          </cell>
          <cell r="AY849">
            <v>0</v>
          </cell>
          <cell r="AZ849">
            <v>0</v>
          </cell>
          <cell r="BA849">
            <v>0</v>
          </cell>
          <cell r="BB849">
            <v>1.3761404764198329E-5</v>
          </cell>
          <cell r="BC849">
            <v>0</v>
          </cell>
          <cell r="BD849">
            <v>1.4693781591630423E-5</v>
          </cell>
          <cell r="BE849">
            <v>0</v>
          </cell>
          <cell r="BF849">
            <v>0</v>
          </cell>
          <cell r="BG849">
            <v>0</v>
          </cell>
          <cell r="BH849">
            <v>0</v>
          </cell>
          <cell r="BI849">
            <v>0</v>
          </cell>
          <cell r="BJ849">
            <v>1.626095581898304E-5</v>
          </cell>
          <cell r="BK849">
            <v>0</v>
          </cell>
          <cell r="BL849">
            <v>0</v>
          </cell>
          <cell r="BM849">
            <v>0</v>
          </cell>
          <cell r="BN849">
            <v>0</v>
          </cell>
          <cell r="BO849">
            <v>0</v>
          </cell>
          <cell r="BP849">
            <v>0</v>
          </cell>
          <cell r="BQ849">
            <v>1.8438957830103442E-5</v>
          </cell>
          <cell r="BR849">
            <v>1.8837003409497619E-5</v>
          </cell>
          <cell r="BS849">
            <v>0</v>
          </cell>
          <cell r="BT849">
            <v>0</v>
          </cell>
        </row>
        <row r="850">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row>
        <row r="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v>1</v>
          </cell>
          <cell r="BD851">
            <v>0.99999999999999989</v>
          </cell>
          <cell r="BE851">
            <v>1</v>
          </cell>
          <cell r="BF851">
            <v>0.99999999999999989</v>
          </cell>
          <cell r="BG851">
            <v>1</v>
          </cell>
          <cell r="BH851">
            <v>0.99999999999999989</v>
          </cell>
          <cell r="BI851">
            <v>0.99999999999999989</v>
          </cell>
          <cell r="BJ851">
            <v>1.0000000000000002</v>
          </cell>
          <cell r="BK851">
            <v>1</v>
          </cell>
          <cell r="BL851">
            <v>1</v>
          </cell>
          <cell r="BM851">
            <v>0.99999999999999978</v>
          </cell>
          <cell r="BN851">
            <v>1</v>
          </cell>
          <cell r="BO851">
            <v>1</v>
          </cell>
          <cell r="BP851">
            <v>1</v>
          </cell>
          <cell r="BQ851">
            <v>1</v>
          </cell>
          <cell r="BR851">
            <v>1.0000000000000002</v>
          </cell>
          <cell r="BS851">
            <v>0.99999999999999989</v>
          </cell>
          <cell r="BT851">
            <v>0.99999999999999989</v>
          </cell>
        </row>
        <row r="855">
          <cell r="I855">
            <v>13616794864.01</v>
          </cell>
          <cell r="J855">
            <v>13332427576.74</v>
          </cell>
          <cell r="K855">
            <v>13066494352.15</v>
          </cell>
          <cell r="L855">
            <v>12852915857.200001</v>
          </cell>
          <cell r="M855">
            <v>13531410318.309999</v>
          </cell>
          <cell r="N855">
            <v>13225909194.23</v>
          </cell>
          <cell r="O855">
            <v>12947257250.200001</v>
          </cell>
          <cell r="P855">
            <v>12683382500.34</v>
          </cell>
          <cell r="Q855">
            <v>12391030389.65</v>
          </cell>
          <cell r="R855">
            <v>12075711628.08</v>
          </cell>
          <cell r="S855">
            <v>13983037607.469999</v>
          </cell>
          <cell r="T855">
            <v>13614832385.85</v>
          </cell>
          <cell r="U855">
            <v>13244728824.83</v>
          </cell>
          <cell r="V855">
            <v>12338950599.09</v>
          </cell>
          <cell r="W855">
            <v>12338950599.09</v>
          </cell>
          <cell r="X855">
            <v>12338950599.09</v>
          </cell>
          <cell r="Y855">
            <v>12071917045.74</v>
          </cell>
          <cell r="Z855">
            <v>11800928886.1</v>
          </cell>
          <cell r="AA855">
            <v>11561743552.98</v>
          </cell>
          <cell r="AB855">
            <v>11307572553.059999</v>
          </cell>
          <cell r="AC855">
            <v>11061219779.68</v>
          </cell>
          <cell r="AD855">
            <v>10781623306</v>
          </cell>
          <cell r="AE855">
            <v>10541460444</v>
          </cell>
          <cell r="AF855">
            <v>10278803851.540001</v>
          </cell>
          <cell r="AG855">
            <v>9970238882.6800003</v>
          </cell>
          <cell r="AH855">
            <v>9679729809.5300007</v>
          </cell>
          <cell r="AI855">
            <v>9445952626.7900009</v>
          </cell>
          <cell r="AJ855">
            <v>9232508710.8099995</v>
          </cell>
          <cell r="AK855">
            <v>9033868685.5400009</v>
          </cell>
          <cell r="AL855">
            <v>8855542300.3999996</v>
          </cell>
          <cell r="AM855">
            <v>8702083064.6700001</v>
          </cell>
          <cell r="AN855">
            <v>8554528505.04</v>
          </cell>
          <cell r="AO855">
            <v>8399481625.79</v>
          </cell>
          <cell r="AP855">
            <v>8256267761.5900002</v>
          </cell>
          <cell r="AQ855">
            <v>8093989225.3400002</v>
          </cell>
          <cell r="AR855">
            <v>7943914495.0900002</v>
          </cell>
          <cell r="AS855">
            <v>7716940963.6099997</v>
          </cell>
          <cell r="AT855">
            <v>7534744507.0200005</v>
          </cell>
          <cell r="AU855">
            <v>7389971373.5</v>
          </cell>
          <cell r="AV855">
            <v>7237646048.0200005</v>
          </cell>
          <cell r="AW855">
            <v>7099905875.3400002</v>
          </cell>
          <cell r="AX855">
            <v>6966187953.9399996</v>
          </cell>
          <cell r="AY855">
            <v>6845739905.5699997</v>
          </cell>
          <cell r="AZ855">
            <v>6730189351.7600002</v>
          </cell>
          <cell r="BA855">
            <v>6572046856.96</v>
          </cell>
          <cell r="BB855">
            <v>6449516329.6599998</v>
          </cell>
          <cell r="BC855">
            <v>6333348511.4099998</v>
          </cell>
          <cell r="BD855">
            <v>6198343562.75</v>
          </cell>
          <cell r="BE855">
            <v>6076374942.25</v>
          </cell>
          <cell r="BF855">
            <v>5959825392.6300001</v>
          </cell>
          <cell r="BG855">
            <v>5799987556.3100004</v>
          </cell>
          <cell r="BH855">
            <v>5741663787.9499998</v>
          </cell>
          <cell r="BI855">
            <v>5620094471.7299995</v>
          </cell>
          <cell r="BJ855">
            <v>5513111745.6099997</v>
          </cell>
          <cell r="BK855">
            <v>5426623745.6599998</v>
          </cell>
          <cell r="BL855">
            <v>5331919693.54</v>
          </cell>
          <cell r="BM855">
            <v>5226722713.7200003</v>
          </cell>
          <cell r="BN855">
            <v>5127347135.9700003</v>
          </cell>
          <cell r="BO855">
            <v>5018108358.7399998</v>
          </cell>
          <cell r="BP855">
            <v>4906261222.5100002</v>
          </cell>
          <cell r="BQ855">
            <v>4788728010.6099997</v>
          </cell>
          <cell r="BR855">
            <v>4671279125.8199997</v>
          </cell>
          <cell r="BS855">
            <v>4558568529.1300001</v>
          </cell>
          <cell r="BT855">
            <v>4455432670.5299997</v>
          </cell>
        </row>
        <row r="856">
          <cell r="I856">
            <v>219739499.06999999</v>
          </cell>
          <cell r="J856">
            <v>227359202.58000001</v>
          </cell>
          <cell r="K856">
            <v>216186359.25999999</v>
          </cell>
          <cell r="L856">
            <v>185361001.03999999</v>
          </cell>
          <cell r="M856">
            <v>231468842.06999999</v>
          </cell>
          <cell r="N856">
            <v>245922638.06</v>
          </cell>
          <cell r="O856">
            <v>258625306.08000001</v>
          </cell>
          <cell r="P856">
            <v>239728933.63999999</v>
          </cell>
          <cell r="Q856">
            <v>236316219.09999999</v>
          </cell>
          <cell r="R856">
            <v>237597153.09</v>
          </cell>
          <cell r="S856">
            <v>227523513.28999999</v>
          </cell>
          <cell r="T856">
            <v>221852292.86000001</v>
          </cell>
          <cell r="U856">
            <v>223878563.30000001</v>
          </cell>
          <cell r="V856">
            <v>215765565.56999999</v>
          </cell>
          <cell r="W856">
            <v>215765565.56999999</v>
          </cell>
          <cell r="X856">
            <v>215765565.56999999</v>
          </cell>
          <cell r="Y856">
            <v>214573766.63999999</v>
          </cell>
          <cell r="Z856">
            <v>224765439.43000001</v>
          </cell>
          <cell r="AA856">
            <v>227678512.77000001</v>
          </cell>
          <cell r="AB856">
            <v>193738533.47999999</v>
          </cell>
          <cell r="AC856">
            <v>171879430.12</v>
          </cell>
          <cell r="AD856">
            <v>174601687</v>
          </cell>
          <cell r="AE856">
            <v>159943946</v>
          </cell>
          <cell r="AF856">
            <v>151367392.38</v>
          </cell>
          <cell r="AG856">
            <v>151516057.22999999</v>
          </cell>
          <cell r="AH856">
            <v>158042584.28</v>
          </cell>
          <cell r="AI856">
            <v>153660726.22</v>
          </cell>
          <cell r="AJ856">
            <v>141313639.5</v>
          </cell>
          <cell r="AK856">
            <v>140044568.99000001</v>
          </cell>
          <cell r="AL856">
            <v>140470982.81999999</v>
          </cell>
          <cell r="AM856">
            <v>141854298.78999999</v>
          </cell>
          <cell r="AN856">
            <v>138018202.53</v>
          </cell>
          <cell r="AO856">
            <v>128819694.42</v>
          </cell>
          <cell r="AP856">
            <v>126173202.31</v>
          </cell>
          <cell r="AQ856">
            <v>130436952.2</v>
          </cell>
          <cell r="AR856">
            <v>124004617.31</v>
          </cell>
          <cell r="AS856">
            <v>99240224.260000005</v>
          </cell>
          <cell r="AT856">
            <v>93933754.159999996</v>
          </cell>
          <cell r="AU856">
            <v>80477961.379999995</v>
          </cell>
          <cell r="AV856">
            <v>76877372.189999998</v>
          </cell>
          <cell r="AW856">
            <v>65812470.799999997</v>
          </cell>
          <cell r="AX856">
            <v>72560392.790000007</v>
          </cell>
          <cell r="AY856">
            <v>75643726.75</v>
          </cell>
          <cell r="AZ856">
            <v>60993335.189999998</v>
          </cell>
          <cell r="BA856">
            <v>61252801.759999998</v>
          </cell>
          <cell r="BB856">
            <v>59872272.670000002</v>
          </cell>
          <cell r="BC856">
            <v>49650713.670000002</v>
          </cell>
          <cell r="BD856">
            <v>52463814.130000003</v>
          </cell>
          <cell r="BE856">
            <v>53500287.520000003</v>
          </cell>
          <cell r="BF856">
            <v>46515581.490000002</v>
          </cell>
          <cell r="BG856">
            <v>54036355.25</v>
          </cell>
          <cell r="BH856">
            <v>26366839.84</v>
          </cell>
          <cell r="BI856">
            <v>40102710.329999998</v>
          </cell>
          <cell r="BJ856">
            <v>42129690.170000002</v>
          </cell>
          <cell r="BK856">
            <v>40710204.719999999</v>
          </cell>
          <cell r="BL856">
            <v>38491942.460000001</v>
          </cell>
          <cell r="BM856">
            <v>37521089.549999997</v>
          </cell>
          <cell r="BN856">
            <v>33393283.879999999</v>
          </cell>
          <cell r="BO856">
            <v>33976830.189999998</v>
          </cell>
          <cell r="BP856">
            <v>36851205.079999998</v>
          </cell>
          <cell r="BQ856">
            <v>34868017.659999996</v>
          </cell>
          <cell r="BR856">
            <v>31658440.52</v>
          </cell>
          <cell r="BS856">
            <v>34604084.109999999</v>
          </cell>
          <cell r="BT856">
            <v>31635277.609999999</v>
          </cell>
        </row>
        <row r="857">
          <cell r="I857">
            <v>109835398.79000001</v>
          </cell>
          <cell r="J857">
            <v>112470063.64</v>
          </cell>
          <cell r="K857">
            <v>115527405.5</v>
          </cell>
          <cell r="L857">
            <v>108491943.39</v>
          </cell>
          <cell r="M857">
            <v>107910259.25</v>
          </cell>
          <cell r="N857">
            <v>124459280.51000001</v>
          </cell>
          <cell r="O857">
            <v>124515091.3</v>
          </cell>
          <cell r="P857">
            <v>136870099.63999999</v>
          </cell>
          <cell r="Q857">
            <v>128510226.16</v>
          </cell>
          <cell r="R857">
            <v>130672978.5</v>
          </cell>
          <cell r="S857">
            <v>129314621.95999999</v>
          </cell>
          <cell r="T857">
            <v>128049554.17</v>
          </cell>
          <cell r="U857">
            <v>129940511.09</v>
          </cell>
          <cell r="V857">
            <v>116077078.09999999</v>
          </cell>
          <cell r="W857">
            <v>116077078.09999999</v>
          </cell>
          <cell r="X857">
            <v>116077078.09999999</v>
          </cell>
          <cell r="Y857">
            <v>118768519.98999999</v>
          </cell>
          <cell r="Z857">
            <v>115366543.3</v>
          </cell>
          <cell r="AA857">
            <v>116249459.34999999</v>
          </cell>
          <cell r="AB857">
            <v>25670839.5</v>
          </cell>
          <cell r="AC857">
            <v>38235104.719999999</v>
          </cell>
          <cell r="AD857">
            <v>42587757</v>
          </cell>
          <cell r="AE857">
            <v>42836697</v>
          </cell>
          <cell r="AF857">
            <v>41197218.399999999</v>
          </cell>
          <cell r="AG857">
            <v>41673560.210000001</v>
          </cell>
          <cell r="AH857">
            <v>46498330.420000002</v>
          </cell>
          <cell r="AI857">
            <v>48379703.840000004</v>
          </cell>
          <cell r="AJ857">
            <v>44125288.200000003</v>
          </cell>
          <cell r="AK857">
            <v>51120173.130000003</v>
          </cell>
          <cell r="AL857">
            <v>50504289.109999999</v>
          </cell>
          <cell r="AM857">
            <v>53014336.060000002</v>
          </cell>
          <cell r="AN857">
            <v>50757845.310000002</v>
          </cell>
          <cell r="AO857">
            <v>49921549.549999997</v>
          </cell>
          <cell r="AP857">
            <v>45938295.240000002</v>
          </cell>
          <cell r="AQ857">
            <v>46305321.520000003</v>
          </cell>
          <cell r="AR857">
            <v>42579071.630000003</v>
          </cell>
          <cell r="AS857">
            <v>13609970.18</v>
          </cell>
          <cell r="AT857">
            <v>12149719.77</v>
          </cell>
          <cell r="AU857">
            <v>8957940.4499999993</v>
          </cell>
          <cell r="AV857">
            <v>6344110.3399999999</v>
          </cell>
          <cell r="AW857">
            <v>6895602.9400000004</v>
          </cell>
          <cell r="AX857">
            <v>6312385.6299999999</v>
          </cell>
          <cell r="AY857">
            <v>10260827.970000001</v>
          </cell>
          <cell r="AZ857">
            <v>5799273.6600000001</v>
          </cell>
          <cell r="BA857">
            <v>5992246.0700000003</v>
          </cell>
          <cell r="BB857">
            <v>6185927.5199999996</v>
          </cell>
          <cell r="BC857">
            <v>5325637.0999999996</v>
          </cell>
          <cell r="BD857">
            <v>5412726.8099999996</v>
          </cell>
          <cell r="BE857">
            <v>4003953.52</v>
          </cell>
          <cell r="BF857">
            <v>7082794.5800000001</v>
          </cell>
          <cell r="BG857">
            <v>6559032.1600000001</v>
          </cell>
          <cell r="BH857">
            <v>5642359.6399999997</v>
          </cell>
          <cell r="BI857">
            <v>3165707.43</v>
          </cell>
          <cell r="BJ857">
            <v>4895175.3499999996</v>
          </cell>
          <cell r="BK857">
            <v>4220873.7</v>
          </cell>
          <cell r="BL857">
            <v>4405010.29</v>
          </cell>
          <cell r="BM857">
            <v>4127197.41</v>
          </cell>
          <cell r="BN857">
            <v>5664376.7300000004</v>
          </cell>
          <cell r="BO857">
            <v>2672942.4300000002</v>
          </cell>
          <cell r="BP857">
            <v>3810063.65</v>
          </cell>
          <cell r="BQ857">
            <v>5336827.46</v>
          </cell>
          <cell r="BR857">
            <v>4493975.78</v>
          </cell>
          <cell r="BS857">
            <v>4152466.13</v>
          </cell>
          <cell r="BT857">
            <v>3993351.56</v>
          </cell>
        </row>
        <row r="858">
          <cell r="I858">
            <v>66629927.719999999</v>
          </cell>
          <cell r="J858">
            <v>70432266.400000006</v>
          </cell>
          <cell r="K858">
            <v>66831476.210000001</v>
          </cell>
          <cell r="L858">
            <v>61828931.850000001</v>
          </cell>
          <cell r="M858">
            <v>68214070.590000004</v>
          </cell>
          <cell r="N858">
            <v>74338491.120000005</v>
          </cell>
          <cell r="O858">
            <v>76120075.930000007</v>
          </cell>
          <cell r="P858">
            <v>76539080</v>
          </cell>
          <cell r="Q858">
            <v>84406050.030000001</v>
          </cell>
          <cell r="R858">
            <v>81604700.200000003</v>
          </cell>
          <cell r="S858">
            <v>83338605.189999998</v>
          </cell>
          <cell r="T858">
            <v>82555017.900000006</v>
          </cell>
          <cell r="U858">
            <v>73278321.849999994</v>
          </cell>
          <cell r="V858">
            <v>80582078.560000002</v>
          </cell>
          <cell r="W858">
            <v>80582078.560000002</v>
          </cell>
          <cell r="X858">
            <v>80582078.560000002</v>
          </cell>
          <cell r="Y858">
            <v>76649359.790000007</v>
          </cell>
          <cell r="Z858">
            <v>74071537.209999993</v>
          </cell>
          <cell r="AA858">
            <v>73906485.519999996</v>
          </cell>
          <cell r="AB858">
            <v>814016.97</v>
          </cell>
          <cell r="AC858">
            <v>5432345.1799999997</v>
          </cell>
          <cell r="AD858">
            <v>12557801</v>
          </cell>
          <cell r="AE858">
            <v>16510653</v>
          </cell>
          <cell r="AF858">
            <v>16826134.690000001</v>
          </cell>
          <cell r="AG858">
            <v>18926279.350000001</v>
          </cell>
          <cell r="AH858">
            <v>22634921.399999999</v>
          </cell>
          <cell r="AI858">
            <v>20211321.440000001</v>
          </cell>
          <cell r="AJ858">
            <v>22881782.789999999</v>
          </cell>
          <cell r="AK858">
            <v>19922732.829999998</v>
          </cell>
          <cell r="AL858">
            <v>23524250.850000001</v>
          </cell>
          <cell r="AM858">
            <v>25625862.329999998</v>
          </cell>
          <cell r="AN858">
            <v>27207013.100000001</v>
          </cell>
          <cell r="AO858">
            <v>25922880.149999999</v>
          </cell>
          <cell r="AP858">
            <v>25955705.48</v>
          </cell>
          <cell r="AQ858">
            <v>26994679.48</v>
          </cell>
          <cell r="AR858">
            <v>28442908.52</v>
          </cell>
          <cell r="AS858">
            <v>474729.57</v>
          </cell>
          <cell r="AT858">
            <v>541121.68000000005</v>
          </cell>
          <cell r="AU858">
            <v>916225.09</v>
          </cell>
          <cell r="AV858">
            <v>426665.25</v>
          </cell>
          <cell r="AW858">
            <v>116568.24</v>
          </cell>
          <cell r="AX858">
            <v>231299.17</v>
          </cell>
          <cell r="AY858">
            <v>296184.26</v>
          </cell>
          <cell r="AZ858">
            <v>364947.41</v>
          </cell>
          <cell r="BA858">
            <v>166854.70000000001</v>
          </cell>
          <cell r="BB858">
            <v>237939.85</v>
          </cell>
          <cell r="BC858">
            <v>462294.9</v>
          </cell>
          <cell r="BD858">
            <v>851.45</v>
          </cell>
          <cell r="BE858">
            <v>7220.69</v>
          </cell>
          <cell r="BF858">
            <v>25600</v>
          </cell>
          <cell r="BG858">
            <v>956653.68</v>
          </cell>
          <cell r="BH858">
            <v>0</v>
          </cell>
          <cell r="BI858">
            <v>44667.9</v>
          </cell>
          <cell r="BJ858">
            <v>46720.53</v>
          </cell>
          <cell r="BK858">
            <v>95599</v>
          </cell>
          <cell r="BL858">
            <v>224650</v>
          </cell>
          <cell r="BM858">
            <v>221952.13</v>
          </cell>
          <cell r="BN858">
            <v>23904.69</v>
          </cell>
          <cell r="BO858">
            <v>229201.52</v>
          </cell>
          <cell r="BP858">
            <v>166949</v>
          </cell>
          <cell r="BQ858">
            <v>74133.55</v>
          </cell>
          <cell r="BR858">
            <v>612692.67000000004</v>
          </cell>
          <cell r="BS858">
            <v>421755.34</v>
          </cell>
          <cell r="BT858">
            <v>157677.54</v>
          </cell>
        </row>
        <row r="859">
          <cell r="I859">
            <v>40934375.670000002</v>
          </cell>
          <cell r="J859">
            <v>42496742.289999999</v>
          </cell>
          <cell r="K859">
            <v>45416397.049999997</v>
          </cell>
          <cell r="L859">
            <v>40002568.649999999</v>
          </cell>
          <cell r="M859">
            <v>39828554.18</v>
          </cell>
          <cell r="N859">
            <v>41206233.219999999</v>
          </cell>
          <cell r="O859">
            <v>46657483.170000002</v>
          </cell>
          <cell r="P859">
            <v>50683226.729999997</v>
          </cell>
          <cell r="Q859">
            <v>49212087.340000004</v>
          </cell>
          <cell r="R859">
            <v>48701911.280000001</v>
          </cell>
          <cell r="S859">
            <v>48177312.380000003</v>
          </cell>
          <cell r="T859">
            <v>49130077.399999999</v>
          </cell>
          <cell r="U859">
            <v>50573454.850000001</v>
          </cell>
          <cell r="V859">
            <v>44817417.159999996</v>
          </cell>
          <cell r="W859">
            <v>44817417.159999996</v>
          </cell>
          <cell r="X859">
            <v>44817417.159999996</v>
          </cell>
          <cell r="Y859">
            <v>48512314.549999997</v>
          </cell>
          <cell r="Z859">
            <v>53127258.969999999</v>
          </cell>
          <cell r="AA859">
            <v>46563218.049999997</v>
          </cell>
          <cell r="AB859">
            <v>134370.01</v>
          </cell>
          <cell r="AC859">
            <v>1432618.28</v>
          </cell>
          <cell r="AD859">
            <v>3754571</v>
          </cell>
          <cell r="AE859">
            <v>8128761</v>
          </cell>
          <cell r="AF859">
            <v>10019025.359999999</v>
          </cell>
          <cell r="AG859">
            <v>10019372.880000001</v>
          </cell>
          <cell r="AH859">
            <v>9349683.4600000009</v>
          </cell>
          <cell r="AI859">
            <v>11108852.98</v>
          </cell>
          <cell r="AJ859">
            <v>11455331.58</v>
          </cell>
          <cell r="AK859">
            <v>13142612.18</v>
          </cell>
          <cell r="AL859">
            <v>11106730.609999999</v>
          </cell>
          <cell r="AM859">
            <v>15758159.76</v>
          </cell>
          <cell r="AN859">
            <v>14659095.529999999</v>
          </cell>
          <cell r="AO859">
            <v>15026781.27</v>
          </cell>
          <cell r="AP859">
            <v>15697534.560000001</v>
          </cell>
          <cell r="AQ859">
            <v>15948634.93</v>
          </cell>
          <cell r="AR859">
            <v>15406759.99</v>
          </cell>
          <cell r="AS859">
            <v>18700.79</v>
          </cell>
          <cell r="AT859">
            <v>0</v>
          </cell>
          <cell r="AU859">
            <v>33047.81</v>
          </cell>
          <cell r="AV859">
            <v>25000</v>
          </cell>
          <cell r="AW859">
            <v>9864.0499999999993</v>
          </cell>
          <cell r="AX859">
            <v>0</v>
          </cell>
          <cell r="AY859">
            <v>25500</v>
          </cell>
          <cell r="AZ859">
            <v>25599</v>
          </cell>
          <cell r="BA859">
            <v>46932</v>
          </cell>
          <cell r="BB859">
            <v>0</v>
          </cell>
          <cell r="BC859">
            <v>10935.28</v>
          </cell>
          <cell r="BD859">
            <v>0</v>
          </cell>
          <cell r="BE859">
            <v>0</v>
          </cell>
          <cell r="BF859">
            <v>0</v>
          </cell>
          <cell r="BG859">
            <v>145766.85999999999</v>
          </cell>
          <cell r="BH859">
            <v>0</v>
          </cell>
          <cell r="BI859">
            <v>0</v>
          </cell>
          <cell r="BJ859">
            <v>0</v>
          </cell>
          <cell r="BK859">
            <v>0</v>
          </cell>
          <cell r="BL859">
            <v>0</v>
          </cell>
          <cell r="BM859">
            <v>55001</v>
          </cell>
          <cell r="BN859">
            <v>0</v>
          </cell>
          <cell r="BO859">
            <v>0</v>
          </cell>
          <cell r="BP859">
            <v>0</v>
          </cell>
          <cell r="BQ859">
            <v>21000</v>
          </cell>
          <cell r="BR859">
            <v>0</v>
          </cell>
          <cell r="BS859">
            <v>5000</v>
          </cell>
          <cell r="BT859">
            <v>0</v>
          </cell>
        </row>
        <row r="860">
          <cell r="I860">
            <v>30972538.82</v>
          </cell>
          <cell r="J860">
            <v>33706294.210000001</v>
          </cell>
          <cell r="K860">
            <v>33236849.920000002</v>
          </cell>
          <cell r="L860">
            <v>31873247.129999999</v>
          </cell>
          <cell r="M860">
            <v>33542310.34</v>
          </cell>
          <cell r="N860">
            <v>34422858.159999996</v>
          </cell>
          <cell r="O860">
            <v>35705262.439999998</v>
          </cell>
          <cell r="P860">
            <v>34836437.289999999</v>
          </cell>
          <cell r="Q860">
            <v>38444955.350000001</v>
          </cell>
          <cell r="R860">
            <v>39833167.240000002</v>
          </cell>
          <cell r="S860">
            <v>38556997.420000002</v>
          </cell>
          <cell r="T860">
            <v>37794122.18</v>
          </cell>
          <cell r="U860">
            <v>35563546.310000002</v>
          </cell>
          <cell r="V860">
            <v>34387073.649999999</v>
          </cell>
          <cell r="W860">
            <v>34387073.649999999</v>
          </cell>
          <cell r="X860">
            <v>34387073.649999999</v>
          </cell>
          <cell r="Y860">
            <v>30718078.600000001</v>
          </cell>
          <cell r="Z860">
            <v>29799643.07</v>
          </cell>
          <cell r="AA860">
            <v>37130905.700000003</v>
          </cell>
          <cell r="AB860">
            <v>171367.64</v>
          </cell>
          <cell r="AC860">
            <v>15735.29</v>
          </cell>
          <cell r="AD860">
            <v>661206</v>
          </cell>
          <cell r="AE860">
            <v>2323601</v>
          </cell>
          <cell r="AF860">
            <v>3752266.79</v>
          </cell>
          <cell r="AG860">
            <v>6279222.7199999997</v>
          </cell>
          <cell r="AH860">
            <v>6867985.9199999999</v>
          </cell>
          <cell r="AI860">
            <v>5649242.7000000002</v>
          </cell>
          <cell r="AJ860">
            <v>5568923.4900000002</v>
          </cell>
          <cell r="AK860">
            <v>7029968.4900000002</v>
          </cell>
          <cell r="AL860">
            <v>7484781.75</v>
          </cell>
          <cell r="AM860">
            <v>5185770.07</v>
          </cell>
          <cell r="AN860">
            <v>9727728.8900000006</v>
          </cell>
          <cell r="AO860">
            <v>8405716.3800000008</v>
          </cell>
          <cell r="AP860">
            <v>8685085.0500000007</v>
          </cell>
          <cell r="AQ860">
            <v>7287751.3300000001</v>
          </cell>
          <cell r="AR860">
            <v>6852217.4900000002</v>
          </cell>
          <cell r="AS860">
            <v>40100.47</v>
          </cell>
          <cell r="AT860">
            <v>8625.7900000000009</v>
          </cell>
          <cell r="AU860">
            <v>0</v>
          </cell>
          <cell r="AV860">
            <v>0</v>
          </cell>
          <cell r="AW860">
            <v>0</v>
          </cell>
          <cell r="AX860">
            <v>0</v>
          </cell>
          <cell r="AY860">
            <v>0</v>
          </cell>
          <cell r="AZ860">
            <v>0</v>
          </cell>
          <cell r="BA860">
            <v>25599</v>
          </cell>
          <cell r="BB860">
            <v>0</v>
          </cell>
          <cell r="BC860">
            <v>0</v>
          </cell>
          <cell r="BD860">
            <v>0</v>
          </cell>
          <cell r="BE860">
            <v>0</v>
          </cell>
          <cell r="BF860">
            <v>0</v>
          </cell>
          <cell r="BG860">
            <v>0</v>
          </cell>
          <cell r="BH860">
            <v>0</v>
          </cell>
          <cell r="BI860">
            <v>0</v>
          </cell>
          <cell r="BJ860">
            <v>0</v>
          </cell>
          <cell r="BK860">
            <v>22282.01</v>
          </cell>
          <cell r="BL860">
            <v>22052.12</v>
          </cell>
          <cell r="BM860">
            <v>0</v>
          </cell>
          <cell r="BN860">
            <v>0</v>
          </cell>
          <cell r="BO860">
            <v>0</v>
          </cell>
          <cell r="BP860">
            <v>0</v>
          </cell>
          <cell r="BQ860">
            <v>0</v>
          </cell>
          <cell r="BR860">
            <v>21000</v>
          </cell>
          <cell r="BS860">
            <v>0</v>
          </cell>
          <cell r="BT860">
            <v>0</v>
          </cell>
        </row>
        <row r="861">
          <cell r="I861">
            <v>20751135.420000002</v>
          </cell>
          <cell r="J861">
            <v>19016650.719999999</v>
          </cell>
          <cell r="K861">
            <v>20794957.300000001</v>
          </cell>
          <cell r="L861">
            <v>20572945.989999998</v>
          </cell>
          <cell r="M861">
            <v>19168942.18</v>
          </cell>
          <cell r="N861">
            <v>23820203.48</v>
          </cell>
          <cell r="O861">
            <v>23881846.43</v>
          </cell>
          <cell r="P861">
            <v>23123679.219999999</v>
          </cell>
          <cell r="Q861">
            <v>21278323.16</v>
          </cell>
          <cell r="R861">
            <v>22899068.02</v>
          </cell>
          <cell r="S861">
            <v>23860908.120000001</v>
          </cell>
          <cell r="T861">
            <v>24995864.879999999</v>
          </cell>
          <cell r="U861">
            <v>27409783.300000001</v>
          </cell>
          <cell r="V861">
            <v>24736786</v>
          </cell>
          <cell r="W861">
            <v>24736786</v>
          </cell>
          <cell r="X861">
            <v>24736786</v>
          </cell>
          <cell r="Y861">
            <v>24356392.75</v>
          </cell>
          <cell r="Z861">
            <v>25325504.52</v>
          </cell>
          <cell r="AA861">
            <v>20941128.73</v>
          </cell>
          <cell r="AB861">
            <v>491799.85</v>
          </cell>
          <cell r="AC861">
            <v>385564.2</v>
          </cell>
          <cell r="AD861">
            <v>517555</v>
          </cell>
          <cell r="AE861">
            <v>637669</v>
          </cell>
          <cell r="AF861">
            <v>2239785.66</v>
          </cell>
          <cell r="AG861">
            <v>3372815.53</v>
          </cell>
          <cell r="AH861">
            <v>4699264.58</v>
          </cell>
          <cell r="AI861">
            <v>3887595.5</v>
          </cell>
          <cell r="AJ861">
            <v>3978984.35</v>
          </cell>
          <cell r="AK861">
            <v>4105845.15</v>
          </cell>
          <cell r="AL861">
            <v>5693565.2400000002</v>
          </cell>
          <cell r="AM861">
            <v>5680423.8700000001</v>
          </cell>
          <cell r="AN861">
            <v>3843544.45</v>
          </cell>
          <cell r="AO861">
            <v>6749244.8499999996</v>
          </cell>
          <cell r="AP861">
            <v>6480631.1200000001</v>
          </cell>
          <cell r="AQ861">
            <v>6413423.3799999999</v>
          </cell>
          <cell r="AR861">
            <v>5547417.9800000004</v>
          </cell>
          <cell r="AS861">
            <v>40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2895.41</v>
          </cell>
          <cell r="BL861">
            <v>0</v>
          </cell>
          <cell r="BM861">
            <v>0</v>
          </cell>
          <cell r="BN861">
            <v>0</v>
          </cell>
          <cell r="BO861">
            <v>0</v>
          </cell>
          <cell r="BP861">
            <v>0</v>
          </cell>
          <cell r="BQ861">
            <v>0</v>
          </cell>
          <cell r="BR861">
            <v>0</v>
          </cell>
          <cell r="BS861">
            <v>0</v>
          </cell>
          <cell r="BT861">
            <v>0</v>
          </cell>
        </row>
        <row r="862">
          <cell r="I862">
            <v>16713551.439999999</v>
          </cell>
          <cell r="J862">
            <v>17334711.329999998</v>
          </cell>
          <cell r="K862">
            <v>16283748.51</v>
          </cell>
          <cell r="L862">
            <v>11465208.189999999</v>
          </cell>
          <cell r="M862">
            <v>14143409.25</v>
          </cell>
          <cell r="N862">
            <v>13725860.23</v>
          </cell>
          <cell r="O862">
            <v>14532334.060000001</v>
          </cell>
          <cell r="P862">
            <v>15881907.35</v>
          </cell>
          <cell r="Q862">
            <v>17210078.649999999</v>
          </cell>
          <cell r="R862">
            <v>16398462.18</v>
          </cell>
          <cell r="S862">
            <v>16985418.789999999</v>
          </cell>
          <cell r="T862">
            <v>19201481.370000001</v>
          </cell>
          <cell r="U862">
            <v>19055881.609999999</v>
          </cell>
          <cell r="V862">
            <v>16016153.619999999</v>
          </cell>
          <cell r="W862">
            <v>16016153.619999999</v>
          </cell>
          <cell r="X862">
            <v>16016153.619999999</v>
          </cell>
          <cell r="Y862">
            <v>19088469.120000001</v>
          </cell>
          <cell r="Z862">
            <v>17173346.149999999</v>
          </cell>
          <cell r="AA862">
            <v>17361809.670000002</v>
          </cell>
          <cell r="AB862">
            <v>0</v>
          </cell>
          <cell r="AC862">
            <v>134310.54</v>
          </cell>
          <cell r="AD862">
            <v>272219</v>
          </cell>
          <cell r="AE862">
            <v>636213</v>
          </cell>
          <cell r="AF862">
            <v>1150030.93</v>
          </cell>
          <cell r="AG862">
            <v>2059725.27</v>
          </cell>
          <cell r="AH862">
            <v>2325854.23</v>
          </cell>
          <cell r="AI862">
            <v>3991506.66</v>
          </cell>
          <cell r="AJ862">
            <v>2638414.16</v>
          </cell>
          <cell r="AK862">
            <v>3023884.01</v>
          </cell>
          <cell r="AL862">
            <v>3186681.45</v>
          </cell>
          <cell r="AM862">
            <v>4567119.75</v>
          </cell>
          <cell r="AN862">
            <v>4588334.8899999997</v>
          </cell>
          <cell r="AO862">
            <v>2508129.1</v>
          </cell>
          <cell r="AP862">
            <v>4532687.1500000004</v>
          </cell>
          <cell r="AQ862">
            <v>4856369.07</v>
          </cell>
          <cell r="AR862">
            <v>4610755.05</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row>
        <row r="863">
          <cell r="I863">
            <v>11631490.689999999</v>
          </cell>
          <cell r="J863">
            <v>9312871.7599999998</v>
          </cell>
          <cell r="K863">
            <v>10591392.220000001</v>
          </cell>
          <cell r="L863">
            <v>9371685.6899999995</v>
          </cell>
          <cell r="M863">
            <v>7464064.9699999997</v>
          </cell>
          <cell r="N863">
            <v>9387838.9600000009</v>
          </cell>
          <cell r="O863">
            <v>10462940.359999999</v>
          </cell>
          <cell r="P863">
            <v>11665964.130000001</v>
          </cell>
          <cell r="Q863">
            <v>10804462.720000001</v>
          </cell>
          <cell r="R863">
            <v>11440127.859999999</v>
          </cell>
          <cell r="S863">
            <v>11155608.460000001</v>
          </cell>
          <cell r="T863">
            <v>10640000.17</v>
          </cell>
          <cell r="U863">
            <v>12502497.4</v>
          </cell>
          <cell r="V863">
            <v>12727894.82</v>
          </cell>
          <cell r="W863">
            <v>12727894.82</v>
          </cell>
          <cell r="X863">
            <v>12727894.82</v>
          </cell>
          <cell r="Y863">
            <v>11232218.57</v>
          </cell>
          <cell r="Z863">
            <v>13371360.34</v>
          </cell>
          <cell r="AA863">
            <v>13509384.369999999</v>
          </cell>
          <cell r="AB863">
            <v>0</v>
          </cell>
          <cell r="AC863">
            <v>0</v>
          </cell>
          <cell r="AD863">
            <v>242792</v>
          </cell>
          <cell r="AE863">
            <v>97825</v>
          </cell>
          <cell r="AF863">
            <v>254687.1</v>
          </cell>
          <cell r="AG863">
            <v>0</v>
          </cell>
          <cell r="AH863">
            <v>1246103.79</v>
          </cell>
          <cell r="AI863">
            <v>1513143.18</v>
          </cell>
          <cell r="AJ863">
            <v>3478165.79</v>
          </cell>
          <cell r="AK863">
            <v>3097239.01</v>
          </cell>
          <cell r="AL863">
            <v>1834043.39</v>
          </cell>
          <cell r="AM863">
            <v>2569319.65</v>
          </cell>
          <cell r="AN863">
            <v>2668024.23</v>
          </cell>
          <cell r="AO863">
            <v>3643790.28</v>
          </cell>
          <cell r="AP863">
            <v>2351314.96</v>
          </cell>
          <cell r="AQ863">
            <v>4189253.93</v>
          </cell>
          <cell r="AR863">
            <v>3940859.07</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4884.1499999999996</v>
          </cell>
          <cell r="BL863">
            <v>0</v>
          </cell>
          <cell r="BM863">
            <v>0</v>
          </cell>
          <cell r="BN863">
            <v>0</v>
          </cell>
          <cell r="BO863">
            <v>0</v>
          </cell>
          <cell r="BP863">
            <v>0</v>
          </cell>
          <cell r="BQ863">
            <v>0</v>
          </cell>
          <cell r="BR863">
            <v>0</v>
          </cell>
          <cell r="BS863">
            <v>0</v>
          </cell>
          <cell r="BT863">
            <v>0</v>
          </cell>
        </row>
        <row r="864">
          <cell r="I864">
            <v>8729619.4700000007</v>
          </cell>
          <cell r="J864">
            <v>8155496.5199999996</v>
          </cell>
          <cell r="K864">
            <v>6758962.3799999999</v>
          </cell>
          <cell r="L864">
            <v>8717765.3200000003</v>
          </cell>
          <cell r="M864">
            <v>9843164.1600000001</v>
          </cell>
          <cell r="N864">
            <v>7044793.7800000003</v>
          </cell>
          <cell r="O864">
            <v>8014188.6600000001</v>
          </cell>
          <cell r="P864">
            <v>10273066.59</v>
          </cell>
          <cell r="Q864">
            <v>13121140.369999999</v>
          </cell>
          <cell r="R864">
            <v>11700447.689999999</v>
          </cell>
          <cell r="S864">
            <v>9985974.3599999994</v>
          </cell>
          <cell r="T864">
            <v>10267069.289999999</v>
          </cell>
          <cell r="U864">
            <v>8931067.6199999992</v>
          </cell>
          <cell r="V864">
            <v>9598493.2799999993</v>
          </cell>
          <cell r="W864">
            <v>9598493.2799999993</v>
          </cell>
          <cell r="X864">
            <v>9598493.2799999993</v>
          </cell>
          <cell r="Y864">
            <v>9452669.0399999991</v>
          </cell>
          <cell r="Z864">
            <v>9156999.4900000002</v>
          </cell>
          <cell r="AA864">
            <v>10320694.720000001</v>
          </cell>
          <cell r="AB864">
            <v>166889.29</v>
          </cell>
          <cell r="AC864">
            <v>166921.24</v>
          </cell>
          <cell r="AD864">
            <v>240603</v>
          </cell>
          <cell r="AE864">
            <v>113955</v>
          </cell>
          <cell r="AF864">
            <v>72904.570000000007</v>
          </cell>
          <cell r="AG864">
            <v>291512.11</v>
          </cell>
          <cell r="AH864">
            <v>194778.56</v>
          </cell>
          <cell r="AI864">
            <v>1455563.01</v>
          </cell>
          <cell r="AJ864">
            <v>1783656.64</v>
          </cell>
          <cell r="AK864">
            <v>2349660.12</v>
          </cell>
          <cell r="AL864">
            <v>2305165.54</v>
          </cell>
          <cell r="AM864">
            <v>1578308.33</v>
          </cell>
          <cell r="AN864">
            <v>2009333.62</v>
          </cell>
          <cell r="AO864">
            <v>1910938.46</v>
          </cell>
          <cell r="AP864">
            <v>2925870.88</v>
          </cell>
          <cell r="AQ864">
            <v>2030543.88</v>
          </cell>
          <cell r="AR864">
            <v>3152251.19</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row>
        <row r="865">
          <cell r="I865">
            <v>5419496.3300000001</v>
          </cell>
          <cell r="J865">
            <v>6647333.3399999999</v>
          </cell>
          <cell r="K865">
            <v>7607786.0800000001</v>
          </cell>
          <cell r="L865">
            <v>5889318.8700000001</v>
          </cell>
          <cell r="M865">
            <v>6030989.9400000004</v>
          </cell>
          <cell r="N865">
            <v>7781330.7599999998</v>
          </cell>
          <cell r="O865">
            <v>5120983.1100000003</v>
          </cell>
          <cell r="P865">
            <v>4949184.88</v>
          </cell>
          <cell r="Q865">
            <v>5957884.4100000001</v>
          </cell>
          <cell r="R865">
            <v>8705382.5099999998</v>
          </cell>
          <cell r="S865">
            <v>9368756.4900000002</v>
          </cell>
          <cell r="T865">
            <v>7498082.3600000003</v>
          </cell>
          <cell r="U865">
            <v>8333804.4199999999</v>
          </cell>
          <cell r="V865">
            <v>8793711.9600000009</v>
          </cell>
          <cell r="W865">
            <v>8793711.9600000009</v>
          </cell>
          <cell r="X865">
            <v>8793711.9600000009</v>
          </cell>
          <cell r="Y865">
            <v>8464896.4399999995</v>
          </cell>
          <cell r="Z865">
            <v>7849245.6299999999</v>
          </cell>
          <cell r="AA865">
            <v>8387412.1200000001</v>
          </cell>
          <cell r="AB865">
            <v>0</v>
          </cell>
          <cell r="AC865">
            <v>0</v>
          </cell>
          <cell r="AD865">
            <v>0</v>
          </cell>
          <cell r="AE865">
            <v>166962</v>
          </cell>
          <cell r="AF865">
            <v>207668.68</v>
          </cell>
          <cell r="AG865">
            <v>337081.97</v>
          </cell>
          <cell r="AH865">
            <v>409996.56</v>
          </cell>
          <cell r="AI865">
            <v>518609.17</v>
          </cell>
          <cell r="AJ865">
            <v>1535146.5799993132</v>
          </cell>
          <cell r="AK865">
            <v>2200864.09</v>
          </cell>
          <cell r="AL865">
            <v>2818714.61</v>
          </cell>
          <cell r="AM865">
            <v>2497713.84</v>
          </cell>
          <cell r="AN865">
            <v>1531221.86</v>
          </cell>
          <cell r="AO865">
            <v>1687064.33</v>
          </cell>
          <cell r="AP865">
            <v>1881773.39</v>
          </cell>
          <cell r="AQ865">
            <v>2142246.4500000002</v>
          </cell>
          <cell r="AR865">
            <v>1424233.74</v>
          </cell>
          <cell r="AS865">
            <v>0</v>
          </cell>
          <cell r="AT865">
            <v>0</v>
          </cell>
          <cell r="AU865">
            <v>0</v>
          </cell>
          <cell r="AV865">
            <v>0</v>
          </cell>
          <cell r="AW865">
            <v>0</v>
          </cell>
          <cell r="AX865">
            <v>0</v>
          </cell>
          <cell r="AY865">
            <v>0</v>
          </cell>
          <cell r="AZ865">
            <v>0</v>
          </cell>
          <cell r="BA865">
            <v>0</v>
          </cell>
          <cell r="BB865">
            <v>782.77</v>
          </cell>
          <cell r="BC865">
            <v>0</v>
          </cell>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row>
        <row r="866">
          <cell r="I866">
            <v>7944082.1399999997</v>
          </cell>
          <cell r="J866">
            <v>4408452.7</v>
          </cell>
          <cell r="K866">
            <v>5507398.8200000003</v>
          </cell>
          <cell r="L866">
            <v>4355664.8600000003</v>
          </cell>
          <cell r="M866">
            <v>3910941.5</v>
          </cell>
          <cell r="N866">
            <v>3847324.29</v>
          </cell>
          <cell r="O866">
            <v>5134043.49</v>
          </cell>
          <cell r="P866">
            <v>3515060.21</v>
          </cell>
          <cell r="Q866">
            <v>3926053.52</v>
          </cell>
          <cell r="R866">
            <v>4733525.72</v>
          </cell>
          <cell r="S866">
            <v>6397038.3499999996</v>
          </cell>
          <cell r="T866">
            <v>5701645.3700000001</v>
          </cell>
          <cell r="U866">
            <v>5233519.5</v>
          </cell>
          <cell r="V866">
            <v>5963725.6699999999</v>
          </cell>
          <cell r="W866">
            <v>5963725.6699999999</v>
          </cell>
          <cell r="X866">
            <v>5963725.6699999999</v>
          </cell>
          <cell r="Y866">
            <v>5854228.2599999998</v>
          </cell>
          <cell r="Z866">
            <v>5422041.0999999996</v>
          </cell>
          <cell r="AA866">
            <v>5097645.4400000004</v>
          </cell>
          <cell r="AB866">
            <v>106886.26</v>
          </cell>
          <cell r="AC866">
            <v>0</v>
          </cell>
          <cell r="AD866">
            <v>0</v>
          </cell>
          <cell r="AE866">
            <v>0</v>
          </cell>
          <cell r="AF866">
            <v>0</v>
          </cell>
          <cell r="AG866">
            <v>0</v>
          </cell>
          <cell r="AH866">
            <v>0</v>
          </cell>
          <cell r="AI866">
            <v>177757.54</v>
          </cell>
          <cell r="AJ866">
            <v>187828.81</v>
          </cell>
          <cell r="AK866">
            <v>426832.65</v>
          </cell>
          <cell r="AL866">
            <v>1133981.31</v>
          </cell>
          <cell r="AM866">
            <v>1769229.72</v>
          </cell>
          <cell r="AN866">
            <v>2206177.89</v>
          </cell>
          <cell r="AO866">
            <v>1001833.83</v>
          </cell>
          <cell r="AP866">
            <v>1127474.2</v>
          </cell>
          <cell r="AQ866">
            <v>1155076.49</v>
          </cell>
          <cell r="AR866">
            <v>998602.3</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row>
        <row r="867">
          <cell r="I867">
            <v>29560254.899999999</v>
          </cell>
          <cell r="J867">
            <v>32053081.420000002</v>
          </cell>
          <cell r="K867">
            <v>31584572.460000001</v>
          </cell>
          <cell r="L867">
            <v>27944023.059999999</v>
          </cell>
          <cell r="M867">
            <v>27030613.32</v>
          </cell>
          <cell r="N867">
            <v>27255667.059999999</v>
          </cell>
          <cell r="O867">
            <v>27457027.359999999</v>
          </cell>
          <cell r="P867">
            <v>29356847.100000001</v>
          </cell>
          <cell r="Q867">
            <v>28713618.699999999</v>
          </cell>
          <cell r="R867">
            <v>28342834.920000002</v>
          </cell>
          <cell r="S867">
            <v>28031875.609999999</v>
          </cell>
          <cell r="T867">
            <v>30139736.109999999</v>
          </cell>
          <cell r="U867">
            <v>31301217.41</v>
          </cell>
          <cell r="V867">
            <v>34090469.039999999</v>
          </cell>
          <cell r="W867">
            <v>34090469.039999999</v>
          </cell>
          <cell r="X867">
            <v>34090469.039999999</v>
          </cell>
          <cell r="Y867">
            <v>34505567.5</v>
          </cell>
          <cell r="Z867">
            <v>34017875.920000002</v>
          </cell>
          <cell r="AA867">
            <v>33844350.640000001</v>
          </cell>
          <cell r="AB867">
            <v>136312.09</v>
          </cell>
          <cell r="AC867">
            <v>210098.06</v>
          </cell>
          <cell r="AD867">
            <v>209868</v>
          </cell>
          <cell r="AE867">
            <v>716871</v>
          </cell>
          <cell r="AF867">
            <v>1060788.8</v>
          </cell>
          <cell r="AG867">
            <v>1265878.7700004578</v>
          </cell>
          <cell r="AH867">
            <v>886758.54999923706</v>
          </cell>
          <cell r="AI867">
            <v>946739</v>
          </cell>
          <cell r="AJ867">
            <v>995905.04</v>
          </cell>
          <cell r="AK867">
            <v>1242651.48</v>
          </cell>
          <cell r="AL867">
            <v>1599716.2099990845</v>
          </cell>
          <cell r="AM867">
            <v>1984377.7199993134</v>
          </cell>
          <cell r="AN867">
            <v>3416464.9299977878</v>
          </cell>
          <cell r="AO867">
            <v>4741740.8800010681</v>
          </cell>
          <cell r="AP867">
            <v>4931535.8099994659</v>
          </cell>
          <cell r="AQ867">
            <v>5467150</v>
          </cell>
          <cell r="AR867">
            <v>6090029</v>
          </cell>
          <cell r="AS867">
            <v>99345.41</v>
          </cell>
          <cell r="AT867">
            <v>709.15</v>
          </cell>
          <cell r="AU867">
            <v>22062.21</v>
          </cell>
          <cell r="AV867">
            <v>3536.77</v>
          </cell>
          <cell r="AW867">
            <v>2613.4499999999998</v>
          </cell>
          <cell r="AX867">
            <v>1686.46</v>
          </cell>
          <cell r="AY867">
            <v>0</v>
          </cell>
          <cell r="AZ867">
            <v>0</v>
          </cell>
          <cell r="BA867">
            <v>0</v>
          </cell>
          <cell r="BB867">
            <v>103.6</v>
          </cell>
          <cell r="BC867">
            <v>15830.78</v>
          </cell>
          <cell r="BD867">
            <v>15416.21</v>
          </cell>
          <cell r="BE867">
            <v>0</v>
          </cell>
          <cell r="BF867">
            <v>0</v>
          </cell>
          <cell r="BG867">
            <v>0</v>
          </cell>
          <cell r="BH867">
            <v>0</v>
          </cell>
          <cell r="BI867">
            <v>0</v>
          </cell>
          <cell r="BJ867">
            <v>1.37</v>
          </cell>
          <cell r="BK867">
            <v>0</v>
          </cell>
          <cell r="BL867">
            <v>0</v>
          </cell>
          <cell r="BM867">
            <v>0</v>
          </cell>
          <cell r="BN867">
            <v>0</v>
          </cell>
          <cell r="BO867">
            <v>0</v>
          </cell>
          <cell r="BP867">
            <v>0</v>
          </cell>
          <cell r="BQ867">
            <v>178186.78</v>
          </cell>
          <cell r="BR867">
            <v>5243.47</v>
          </cell>
          <cell r="BS867">
            <v>0</v>
          </cell>
          <cell r="BT867">
            <v>0</v>
          </cell>
        </row>
        <row r="868">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row>
        <row r="869">
          <cell r="BB869"/>
          <cell r="BD869"/>
          <cell r="BE869"/>
          <cell r="BF869"/>
          <cell r="BG869"/>
          <cell r="BH869"/>
          <cell r="BI869"/>
          <cell r="BJ869"/>
          <cell r="BK869"/>
          <cell r="BL869"/>
          <cell r="BM869"/>
          <cell r="BN869"/>
          <cell r="BO869"/>
          <cell r="BP869"/>
          <cell r="BQ869"/>
          <cell r="BR869"/>
          <cell r="BS869"/>
          <cell r="BT869"/>
        </row>
        <row r="870">
          <cell r="I870">
            <v>14185656234.469999</v>
          </cell>
          <cell r="J870">
            <v>13915820743.65</v>
          </cell>
          <cell r="K870">
            <v>13642821657.859995</v>
          </cell>
          <cell r="L870">
            <v>13368790161.240002</v>
          </cell>
          <cell r="M870">
            <v>14099966480.059999</v>
          </cell>
          <cell r="N870">
            <v>13839121713.859999</v>
          </cell>
          <cell r="O870">
            <v>13583483832.590002</v>
          </cell>
          <cell r="P870">
            <v>13320805987.119997</v>
          </cell>
          <cell r="Q870">
            <v>13028931489.160002</v>
          </cell>
          <cell r="R870">
            <v>12718341387.290003</v>
          </cell>
          <cell r="S870">
            <v>14615734237.890001</v>
          </cell>
          <cell r="T870">
            <v>14242657329.910004</v>
          </cell>
          <cell r="U870">
            <v>13870730993.49</v>
          </cell>
          <cell r="V870">
            <v>12942507046.52</v>
          </cell>
          <cell r="W870">
            <v>12942507046.52</v>
          </cell>
          <cell r="X870">
            <v>12942507046.52</v>
          </cell>
          <cell r="Y870">
            <v>12674093526.990002</v>
          </cell>
          <cell r="Z870">
            <v>12410375681.229998</v>
          </cell>
          <cell r="AA870">
            <v>12172734560.060001</v>
          </cell>
          <cell r="AB870">
            <v>11529003568.15</v>
          </cell>
          <cell r="AC870">
            <v>11279111907.310003</v>
          </cell>
          <cell r="AD870">
            <v>11017269365</v>
          </cell>
          <cell r="AE870">
            <v>10773573597</v>
          </cell>
          <cell r="AF870">
            <v>10506951754.900002</v>
          </cell>
          <cell r="AG870">
            <v>10205980388.719999</v>
          </cell>
          <cell r="AH870">
            <v>9932886071.2799988</v>
          </cell>
          <cell r="AI870">
            <v>9697453388.0300026</v>
          </cell>
          <cell r="AJ870">
            <v>9472451777.7400017</v>
          </cell>
          <cell r="AK870">
            <v>9281575717.6700001</v>
          </cell>
          <cell r="AL870">
            <v>9107205203.2900009</v>
          </cell>
          <cell r="AM870">
            <v>8964167984.5599995</v>
          </cell>
          <cell r="AN870">
            <v>8815161492.2699986</v>
          </cell>
          <cell r="AO870">
            <v>8649820989.2900009</v>
          </cell>
          <cell r="AP870">
            <v>8502948871.7399998</v>
          </cell>
          <cell r="AQ870">
            <v>8347216628</v>
          </cell>
          <cell r="AR870">
            <v>8186964218.3599997</v>
          </cell>
          <cell r="AS870">
            <v>7830424074.29</v>
          </cell>
          <cell r="AT870">
            <v>7641378437.5700006</v>
          </cell>
          <cell r="AU870">
            <v>7480378610.4400005</v>
          </cell>
          <cell r="AV870">
            <v>7321322732.5700006</v>
          </cell>
          <cell r="AW870">
            <v>7172742994.8199997</v>
          </cell>
          <cell r="AX870">
            <v>7045293717.9899998</v>
          </cell>
          <cell r="AY870">
            <v>6931966144.5500002</v>
          </cell>
          <cell r="AZ870">
            <v>6797372507.0199995</v>
          </cell>
          <cell r="BA870">
            <v>6639531290.4899998</v>
          </cell>
          <cell r="BB870">
            <v>6515813356.0700016</v>
          </cell>
          <cell r="BC870">
            <v>6388813923.1400003</v>
          </cell>
          <cell r="BD870">
            <v>6256236371.3500004</v>
          </cell>
          <cell r="BE870">
            <v>6133886403.9800005</v>
          </cell>
          <cell r="BF870">
            <v>6013449368.6999998</v>
          </cell>
          <cell r="BG870">
            <v>5861685364.2600002</v>
          </cell>
          <cell r="BH870">
            <v>5773672987.4300003</v>
          </cell>
          <cell r="BI870">
            <v>5663407557.3899994</v>
          </cell>
          <cell r="BJ870">
            <v>5560183333.0299997</v>
          </cell>
          <cell r="BK870">
            <v>5471680484.6499996</v>
          </cell>
          <cell r="BL870">
            <v>5375063348.4099998</v>
          </cell>
          <cell r="BM870">
            <v>5268647953.8100004</v>
          </cell>
          <cell r="BN870">
            <v>5166428701.2699995</v>
          </cell>
          <cell r="BO870">
            <v>5054987332.8800001</v>
          </cell>
          <cell r="BP870">
            <v>4947089440.2399998</v>
          </cell>
          <cell r="BQ870">
            <v>4829206176.0599995</v>
          </cell>
          <cell r="BR870">
            <v>4708070478.2600002</v>
          </cell>
          <cell r="BS870">
            <v>4597751834.71</v>
          </cell>
          <cell r="BT870">
            <v>4491218977.2399998</v>
          </cell>
        </row>
        <row r="871">
          <cell r="BF871" t="str">
            <v>OK</v>
          </cell>
          <cell r="BG871" t="str">
            <v>OK</v>
          </cell>
          <cell r="BH871" t="str">
            <v>OK</v>
          </cell>
          <cell r="BI871" t="str">
            <v>OK</v>
          </cell>
          <cell r="BJ871" t="str">
            <v>OK</v>
          </cell>
          <cell r="BK871" t="str">
            <v>OK</v>
          </cell>
          <cell r="BL871" t="str">
            <v>OK</v>
          </cell>
          <cell r="BM871" t="str">
            <v>OK</v>
          </cell>
          <cell r="BN871" t="str">
            <v>OK</v>
          </cell>
          <cell r="BO871" t="str">
            <v>OK</v>
          </cell>
          <cell r="BP871" t="str">
            <v>OK</v>
          </cell>
          <cell r="BQ871" t="str">
            <v>OK</v>
          </cell>
          <cell r="BR871" t="str">
            <v>OK</v>
          </cell>
          <cell r="BS871" t="str">
            <v>OK</v>
          </cell>
          <cell r="BT871" t="str">
            <v>OK</v>
          </cell>
        </row>
        <row r="874">
          <cell r="I874">
            <v>0.95989883294382172</v>
          </cell>
          <cell r="J874">
            <v>0.95807698463087698</v>
          </cell>
          <cell r="K874">
            <v>0.95775600384118798</v>
          </cell>
          <cell r="L874">
            <v>0.96141204268912306</v>
          </cell>
          <cell r="M874">
            <v>0.95967677210055458</v>
          </cell>
          <cell r="N874">
            <v>0.9556899251044334</v>
          </cell>
          <cell r="O874">
            <v>0.95316175215201104</v>
          </cell>
          <cell r="P874">
            <v>0.95214827936114921</v>
          </cell>
          <cell r="Q874">
            <v>0.95103964588034462</v>
          </cell>
          <cell r="R874">
            <v>0.94947220398941246</v>
          </cell>
          <cell r="S874">
            <v>0.95671126608338353</v>
          </cell>
          <cell r="T874">
            <v>0.95591939555116923</v>
          </cell>
          <cell r="U874">
            <v>0.95486884080198775</v>
          </cell>
          <cell r="V874">
            <v>0.95336634198763792</v>
          </cell>
          <cell r="W874">
            <v>0.95336634198763792</v>
          </cell>
          <cell r="X874">
            <v>0.95336634198763792</v>
          </cell>
          <cell r="Y874">
            <v>0.95248760947142752</v>
          </cell>
          <cell r="Z874">
            <v>0.95089215582315112</v>
          </cell>
          <cell r="AA874">
            <v>0.94980659406763646</v>
          </cell>
          <cell r="AB874">
            <v>0.98079356869125056</v>
          </cell>
          <cell r="AC874">
            <v>0.98068180106549108</v>
          </cell>
          <cell r="AD874">
            <v>0.97861121016532393</v>
          </cell>
          <cell r="AE874">
            <v>0.97845532395447377</v>
          </cell>
          <cell r="AF874">
            <v>0.97828600447759717</v>
          </cell>
          <cell r="AG874">
            <v>0.97690163050866252</v>
          </cell>
          <cell r="AH874">
            <v>0.9745133227207774</v>
          </cell>
          <cell r="AI874">
            <v>0.97406527763768991</v>
          </cell>
          <cell r="AJ874">
            <v>0.97466938100504652</v>
          </cell>
          <cell r="AK874">
            <v>0.97331196343543036</v>
          </cell>
          <cell r="AL874">
            <v>0.97236661552337844</v>
          </cell>
          <cell r="AM874">
            <v>0.97076305125680173</v>
          </cell>
          <cell r="AN874">
            <v>0.97043355502238415</v>
          </cell>
          <cell r="AO874">
            <v>0.97105843417916216</v>
          </cell>
          <cell r="AP874">
            <v>0.97098875768030812</v>
          </cell>
          <cell r="AQ874">
            <v>0.96966325256127039</v>
          </cell>
          <cell r="AR874">
            <v>0.97031259490240118</v>
          </cell>
          <cell r="AS874">
            <v>0.98550741190983449</v>
          </cell>
          <cell r="AT874">
            <v>0.98604519702548454</v>
          </cell>
          <cell r="AU874">
            <v>0.98791408274257353</v>
          </cell>
          <cell r="AV874">
            <v>0.9885708242067035</v>
          </cell>
          <cell r="AW874">
            <v>0.98984529077194028</v>
          </cell>
          <cell r="AX874">
            <v>0.98877182879572423</v>
          </cell>
          <cell r="AY874">
            <v>0.98756107038292551</v>
          </cell>
          <cell r="AZ874">
            <v>0.99011630520607552</v>
          </cell>
          <cell r="BA874">
            <v>0.98983596423038778</v>
          </cell>
          <cell r="BB874">
            <v>0.98982521094649822</v>
          </cell>
          <cell r="BC874">
            <v>0.99131835542601932</v>
          </cell>
          <cell r="BD874">
            <v>0.99074638406165139</v>
          </cell>
          <cell r="BE874">
            <v>0.99062397671846614</v>
          </cell>
          <cell r="BF874">
            <v>0.99108265942187646</v>
          </cell>
          <cell r="BG874">
            <v>0.98947439104695301</v>
          </cell>
          <cell r="BH874">
            <v>0.99445600754499108</v>
          </cell>
          <cell r="BI874">
            <v>0.99235211571459625</v>
          </cell>
          <cell r="BJ874">
            <v>0.99153416630340696</v>
          </cell>
          <cell r="BK874">
            <v>0.99176546599963211</v>
          </cell>
          <cell r="BL874">
            <v>0.99197336811244052</v>
          </cell>
          <cell r="BM874">
            <v>0.99204250493531609</v>
          </cell>
          <cell r="BN874">
            <v>0.99243547766556961</v>
          </cell>
          <cell r="BO874">
            <v>0.99270443787264862</v>
          </cell>
          <cell r="BP874">
            <v>0.99174702252239477</v>
          </cell>
          <cell r="BQ874">
            <v>0.99161804984623281</v>
          </cell>
          <cell r="BR874">
            <v>0.99218547117977773</v>
          </cell>
          <cell r="BS874">
            <v>0.99147772498633102</v>
          </cell>
          <cell r="BT874">
            <v>0.99203193901447395</v>
          </cell>
        </row>
        <row r="875">
          <cell r="I875">
            <v>1.5490259698811166E-2</v>
          </cell>
          <cell r="J875">
            <v>1.6338181323853822E-2</v>
          </cell>
          <cell r="K875">
            <v>1.5846161789811953E-2</v>
          </cell>
          <cell r="L875">
            <v>1.3865203866944915E-2</v>
          </cell>
          <cell r="M875">
            <v>1.6416268960450394E-2</v>
          </cell>
          <cell r="N875">
            <v>1.7770104428932537E-2</v>
          </cell>
          <cell r="O875">
            <v>1.9039688880071879E-2</v>
          </cell>
          <cell r="P875">
            <v>1.7996578725926641E-2</v>
          </cell>
          <cell r="Q875">
            <v>1.8137805030029805E-2</v>
          </cell>
          <cell r="R875">
            <v>1.8681457420811277E-2</v>
          </cell>
          <cell r="S875">
            <v>1.5567025890506778E-2</v>
          </cell>
          <cell r="T875">
            <v>1.5576608193339288E-2</v>
          </cell>
          <cell r="U875">
            <v>1.6140357952661163E-2</v>
          </cell>
          <cell r="V875">
            <v>1.6671079628889623E-2</v>
          </cell>
          <cell r="W875">
            <v>1.6671079628889623E-2</v>
          </cell>
          <cell r="X875">
            <v>1.6671079628889623E-2</v>
          </cell>
          <cell r="Y875">
            <v>1.6930107560201947E-2</v>
          </cell>
          <cell r="Z875">
            <v>1.8111090687604664E-2</v>
          </cell>
          <cell r="AA875">
            <v>1.8703974168387497E-2</v>
          </cell>
          <cell r="AB875">
            <v>1.68044473518268E-2</v>
          </cell>
          <cell r="AC875">
            <v>1.5238737901749585E-2</v>
          </cell>
          <cell r="AD875">
            <v>1.5848000190925714E-2</v>
          </cell>
          <cell r="AE875">
            <v>1.4845951026364906E-2</v>
          </cell>
          <cell r="AF875">
            <v>1.440640405619152E-2</v>
          </cell>
          <cell r="AG875">
            <v>1.484581112829305E-2</v>
          </cell>
          <cell r="AH875">
            <v>1.5911043693228818E-2</v>
          </cell>
          <cell r="AI875">
            <v>1.5845472009143168E-2</v>
          </cell>
          <cell r="AJ875">
            <v>1.4918380459015175E-2</v>
          </cell>
          <cell r="AK875">
            <v>1.5088447613845044E-2</v>
          </cell>
          <cell r="AL875">
            <v>1.5424159188732729E-2</v>
          </cell>
          <cell r="AM875">
            <v>1.5824591756237912E-2</v>
          </cell>
          <cell r="AN875">
            <v>1.5656911407808914E-2</v>
          </cell>
          <cell r="AO875">
            <v>1.4892758425810365E-2</v>
          </cell>
          <cell r="AP875">
            <v>1.4838758201797886E-2</v>
          </cell>
          <cell r="AQ875">
            <v>1.5626400752852248E-2</v>
          </cell>
          <cell r="AR875">
            <v>1.5146593291797777E-2</v>
          </cell>
          <cell r="AS875">
            <v>1.2673671734566728E-2</v>
          </cell>
          <cell r="AT875">
            <v>1.2292776091046662E-2</v>
          </cell>
          <cell r="AU875">
            <v>1.0758541187698818E-2</v>
          </cell>
          <cell r="AV875">
            <v>1.0500475801729036E-2</v>
          </cell>
          <cell r="AW875">
            <v>9.1753560454526737E-3</v>
          </cell>
          <cell r="AX875">
            <v>1.0299129560023689E-2</v>
          </cell>
          <cell r="AY875">
            <v>1.091230470152715E-2</v>
          </cell>
          <cell r="AZ875">
            <v>8.9730752768086511E-3</v>
          </cell>
          <cell r="BA875">
            <v>9.2254707569093351E-3</v>
          </cell>
          <cell r="BB875">
            <v>9.1887642260692123E-3</v>
          </cell>
          <cell r="BC875">
            <v>7.7715072417694495E-3</v>
          </cell>
          <cell r="BD875">
            <v>8.3858427041302967E-3</v>
          </cell>
          <cell r="BE875">
            <v>8.7220864548919752E-3</v>
          </cell>
          <cell r="BF875">
            <v>7.7352578591770599E-3</v>
          </cell>
          <cell r="BG875">
            <v>9.2185697273128447E-3</v>
          </cell>
          <cell r="BH875">
            <v>4.5667359231123528E-3</v>
          </cell>
          <cell r="BI875">
            <v>7.0810214387045578E-3</v>
          </cell>
          <cell r="BJ875">
            <v>7.5770325628888207E-3</v>
          </cell>
          <cell r="BK875">
            <v>7.440164833126958E-3</v>
          </cell>
          <cell r="BL875">
            <v>7.1612072202621247E-3</v>
          </cell>
          <cell r="BM875">
            <v>7.1215784161222581E-3</v>
          </cell>
          <cell r="BN875">
            <v>6.4635139301915346E-3</v>
          </cell>
          <cell r="BO875">
            <v>6.7214471476513531E-3</v>
          </cell>
          <cell r="BP875">
            <v>7.4490678863109909E-3</v>
          </cell>
          <cell r="BQ875">
            <v>7.2202379415591111E-3</v>
          </cell>
          <cell r="BR875">
            <v>6.7242919718780983E-3</v>
          </cell>
          <cell r="BS875">
            <v>7.5263053235631256E-3</v>
          </cell>
          <cell r="BT875">
            <v>7.043806541234582E-3</v>
          </cell>
        </row>
        <row r="876">
          <cell r="I876">
            <v>7.7427083368275104E-3</v>
          </cell>
          <cell r="J876">
            <v>8.0821724935858912E-3</v>
          </cell>
          <cell r="K876">
            <v>8.4679993917124597E-3</v>
          </cell>
          <cell r="L876">
            <v>8.1153150046852848E-3</v>
          </cell>
          <cell r="M876">
            <v>7.6532280699110437E-3</v>
          </cell>
          <cell r="N876">
            <v>8.9932932944258286E-3</v>
          </cell>
          <cell r="O876">
            <v>9.1666536239590271E-3</v>
          </cell>
          <cell r="P876">
            <v>1.0274911275814758E-2</v>
          </cell>
          <cell r="Q876">
            <v>9.8634509105309052E-3</v>
          </cell>
          <cell r="R876">
            <v>1.0274372618318553E-2</v>
          </cell>
          <cell r="S876">
            <v>8.8476309062026619E-3</v>
          </cell>
          <cell r="T876">
            <v>8.9905662408300818E-3</v>
          </cell>
          <cell r="U876">
            <v>9.36796417946433E-3</v>
          </cell>
          <cell r="V876">
            <v>8.9686702647931698E-3</v>
          </cell>
          <cell r="W876">
            <v>8.9686702647931698E-3</v>
          </cell>
          <cell r="X876">
            <v>8.9686702647931698E-3</v>
          </cell>
          <cell r="Y876">
            <v>9.3709676149286384E-3</v>
          </cell>
          <cell r="Z876">
            <v>9.2959750988429353E-3</v>
          </cell>
          <cell r="AA876">
            <v>9.5499872092361625E-3</v>
          </cell>
          <cell r="AB876">
            <v>2.2266312390533216E-3</v>
          </cell>
          <cell r="AC876">
            <v>3.3899038358879826E-3</v>
          </cell>
          <cell r="AD876">
            <v>3.865545589299477E-3</v>
          </cell>
          <cell r="AE876">
            <v>3.9760898845976481E-3</v>
          </cell>
          <cell r="AF876">
            <v>3.9209486596136073E-3</v>
          </cell>
          <cell r="AG876">
            <v>4.0832490973683484E-3</v>
          </cell>
          <cell r="AH876">
            <v>4.6812507549488088E-3</v>
          </cell>
          <cell r="AI876">
            <v>4.9889081085676803E-3</v>
          </cell>
          <cell r="AJ876">
            <v>4.6582753056281798E-3</v>
          </cell>
          <cell r="AK876">
            <v>5.5077041533668544E-3</v>
          </cell>
          <cell r="AL876">
            <v>5.545531036432033E-3</v>
          </cell>
          <cell r="AM876">
            <v>5.9140275094479028E-3</v>
          </cell>
          <cell r="AN876">
            <v>5.7580164985643742E-3</v>
          </cell>
          <cell r="AO876">
            <v>5.7713968429880403E-3</v>
          </cell>
          <cell r="AP876">
            <v>5.4026310087172645E-3</v>
          </cell>
          <cell r="AQ876">
            <v>5.547396645328803E-3</v>
          </cell>
          <cell r="AR876">
            <v>5.2008376358250868E-3</v>
          </cell>
          <cell r="AS876">
            <v>1.7380885186903548E-3</v>
          </cell>
          <cell r="AT876">
            <v>1.5899905847175494E-3</v>
          </cell>
          <cell r="AU876">
            <v>1.1975250072901174E-3</v>
          </cell>
          <cell r="AV876">
            <v>8.6652515832655146E-4</v>
          </cell>
          <cell r="AW876">
            <v>9.6136205423501947E-4</v>
          </cell>
          <cell r="AX876">
            <v>8.9597196123725328E-4</v>
          </cell>
          <cell r="AY876">
            <v>1.4802189964628137E-3</v>
          </cell>
          <cell r="AZ876">
            <v>8.5316402095232961E-4</v>
          </cell>
          <cell r="BA876">
            <v>9.0251040439900845E-4</v>
          </cell>
          <cell r="BB876">
            <v>9.4937150313510949E-4</v>
          </cell>
          <cell r="BC876">
            <v>8.3358776199613177E-4</v>
          </cell>
          <cell r="BD876">
            <v>8.6517300317922859E-4</v>
          </cell>
          <cell r="BE876">
            <v>6.5275964638047686E-4</v>
          </cell>
          <cell r="BF876">
            <v>1.1778255948850158E-3</v>
          </cell>
          <cell r="BG876">
            <v>1.1189669442157163E-3</v>
          </cell>
          <cell r="BH876">
            <v>9.7725653189644E-4</v>
          </cell>
          <cell r="BI876">
            <v>5.589757399446151E-4</v>
          </cell>
          <cell r="BJ876">
            <v>8.8039819135467127E-4</v>
          </cell>
          <cell r="BK876">
            <v>7.7140354080269217E-4</v>
          </cell>
          <cell r="BL876">
            <v>8.1952713939697998E-4</v>
          </cell>
          <cell r="BM876">
            <v>7.8335038631978339E-4</v>
          </cell>
          <cell r="BN876">
            <v>1.0963814769393016E-3</v>
          </cell>
          <cell r="BO876">
            <v>5.2877331909695075E-4</v>
          </cell>
          <cell r="BP876">
            <v>7.70162677676424E-4</v>
          </cell>
          <cell r="BQ876">
            <v>1.1051148502328292E-3</v>
          </cell>
          <cell r="BR876">
            <v>9.5452602095728932E-4</v>
          </cell>
          <cell r="BS876">
            <v>9.0315142688903165E-4</v>
          </cell>
          <cell r="BT876">
            <v>8.8914648344624793E-4</v>
          </cell>
        </row>
        <row r="877">
          <cell r="I877">
            <v>4.6969929778852707E-3</v>
          </cell>
          <cell r="J877">
            <v>5.0613088295305411E-3</v>
          </cell>
          <cell r="K877">
            <v>4.8986549766628813E-3</v>
          </cell>
          <cell r="L877">
            <v>4.6248711442311357E-3</v>
          </cell>
          <cell r="M877">
            <v>4.8378888479251002E-3</v>
          </cell>
          <cell r="N877">
            <v>5.3716191429655086E-3</v>
          </cell>
          <cell r="O877">
            <v>5.6038698811103141E-3</v>
          </cell>
          <cell r="P877">
            <v>5.7458294996568749E-3</v>
          </cell>
          <cell r="Q877">
            <v>6.4783555044575503E-3</v>
          </cell>
          <cell r="R877">
            <v>6.4163004998081877E-3</v>
          </cell>
          <cell r="S877">
            <v>5.7019786918369123E-3</v>
          </cell>
          <cell r="T877">
            <v>5.7963212894711728E-3</v>
          </cell>
          <cell r="U877">
            <v>5.2829459301310059E-3</v>
          </cell>
          <cell r="V877">
            <v>6.2261568234314403E-3</v>
          </cell>
          <cell r="W877">
            <v>6.2261568234314403E-3</v>
          </cell>
          <cell r="X877">
            <v>6.2261568234314403E-3</v>
          </cell>
          <cell r="Y877">
            <v>6.0477192808126318E-3</v>
          </cell>
          <cell r="Z877">
            <v>5.9685169178261919E-3</v>
          </cell>
          <cell r="AA877">
            <v>6.0714776252901136E-3</v>
          </cell>
          <cell r="AB877">
            <v>7.0606012496067001E-5</v>
          </cell>
          <cell r="AC877">
            <v>4.8162880416846397E-4</v>
          </cell>
          <cell r="AD877">
            <v>1.1398288072990218E-3</v>
          </cell>
          <cell r="AE877">
            <v>1.5325140587147E-3</v>
          </cell>
          <cell r="AF877">
            <v>1.6014287571229208E-3</v>
          </cell>
          <cell r="AG877">
            <v>1.8544303074418973E-3</v>
          </cell>
          <cell r="AH877">
            <v>2.2787859679017897E-3</v>
          </cell>
          <cell r="AI877">
            <v>2.084188562839367E-3</v>
          </cell>
          <cell r="AJ877">
            <v>2.4156135419735312E-3</v>
          </cell>
          <cell r="AK877">
            <v>2.146481743619423E-3</v>
          </cell>
          <cell r="AL877">
            <v>2.5830373122043859E-3</v>
          </cell>
          <cell r="AM877">
            <v>2.8586994770890416E-3</v>
          </cell>
          <cell r="AN877">
            <v>3.0863885050611711E-3</v>
          </cell>
          <cell r="AO877">
            <v>2.9969267782647851E-3</v>
          </cell>
          <cell r="AP877">
            <v>3.0525533990055096E-3</v>
          </cell>
          <cell r="AQ877">
            <v>3.2339737523342494E-3</v>
          </cell>
          <cell r="AR877">
            <v>3.4741703715052562E-3</v>
          </cell>
          <cell r="AS877">
            <v>6.06262911811765E-5</v>
          </cell>
          <cell r="AT877">
            <v>7.0814668377042152E-5</v>
          </cell>
          <cell r="AU877">
            <v>1.2248378560963065E-4</v>
          </cell>
          <cell r="AV877">
            <v>5.8277071723927115E-5</v>
          </cell>
          <cell r="AW877">
            <v>1.6251556773215363E-5</v>
          </cell>
          <cell r="AX877">
            <v>3.2830309034438518E-5</v>
          </cell>
          <cell r="AY877">
            <v>4.2727309081401653E-5</v>
          </cell>
          <cell r="AZ877">
            <v>5.3689482167278584E-5</v>
          </cell>
          <cell r="BA877">
            <v>2.5130493810457828E-5</v>
          </cell>
          <cell r="BB877">
            <v>3.6517290627783249E-5</v>
          </cell>
          <cell r="BC877">
            <v>7.2360050795279609E-5</v>
          </cell>
          <cell r="BD877">
            <v>1.360962005686288E-7</v>
          </cell>
          <cell r="BE877">
            <v>1.1771802613290689E-6</v>
          </cell>
          <cell r="BF877">
            <v>4.2571240614825803E-6</v>
          </cell>
          <cell r="BG877">
            <v>1.6320454281509722E-4</v>
          </cell>
          <cell r="BH877">
            <v>0</v>
          </cell>
          <cell r="BI877">
            <v>7.8871067546100035E-6</v>
          </cell>
          <cell r="BJ877">
            <v>8.4026959547284987E-6</v>
          </cell>
          <cell r="BK877">
            <v>1.7471597668794629E-5</v>
          </cell>
          <cell r="BL877">
            <v>4.1794856253453056E-5</v>
          </cell>
          <cell r="BM877">
            <v>4.2126961593532979E-5</v>
          </cell>
          <cell r="BN877">
            <v>4.6269272997271411E-6</v>
          </cell>
          <cell r="BO877">
            <v>4.5341660603017972E-5</v>
          </cell>
          <cell r="BP877">
            <v>3.3746913617939513E-5</v>
          </cell>
          <cell r="BQ877">
            <v>1.5351084069987519E-5</v>
          </cell>
          <cell r="BR877">
            <v>1.3013668185919719E-4</v>
          </cell>
          <cell r="BS877">
            <v>9.1730775205400351E-5</v>
          </cell>
          <cell r="BT877">
            <v>3.5107960845164129E-5</v>
          </cell>
        </row>
        <row r="878">
          <cell r="I878">
            <v>2.885617344267287E-3</v>
          </cell>
          <cell r="J878">
            <v>3.0538437561716874E-3</v>
          </cell>
          <cell r="K878">
            <v>3.3289592277147735E-3</v>
          </cell>
          <cell r="L878">
            <v>2.9922355102841723E-3</v>
          </cell>
          <cell r="M878">
            <v>2.8247268698351202E-3</v>
          </cell>
          <cell r="N878">
            <v>2.9775179431171276E-3</v>
          </cell>
          <cell r="O878">
            <v>3.4348686791276345E-3</v>
          </cell>
          <cell r="P878">
            <v>3.8048168240725111E-3</v>
          </cell>
          <cell r="Q878">
            <v>3.7771391599490862E-3</v>
          </cell>
          <cell r="R878">
            <v>3.8292659236738181E-3</v>
          </cell>
          <cell r="S878">
            <v>3.2962635742995773E-3</v>
          </cell>
          <cell r="T878">
            <v>3.4495021723808081E-3</v>
          </cell>
          <cell r="U878">
            <v>3.6460554871791417E-3</v>
          </cell>
          <cell r="V878">
            <v>3.4628080169406255E-3</v>
          </cell>
          <cell r="W878">
            <v>3.4628080169406255E-3</v>
          </cell>
          <cell r="X878">
            <v>3.4628080169406255E-3</v>
          </cell>
          <cell r="Y878">
            <v>3.8276752847602896E-3</v>
          </cell>
          <cell r="Z878">
            <v>4.2808743534131699E-3</v>
          </cell>
          <cell r="AA878">
            <v>3.8252060636217865E-3</v>
          </cell>
          <cell r="AB878">
            <v>1.1654954325039009E-5</v>
          </cell>
          <cell r="AC878">
            <v>1.270151667766962E-4</v>
          </cell>
          <cell r="AD878">
            <v>3.4078961633883954E-4</v>
          </cell>
          <cell r="AE878">
            <v>7.5450925608040839E-4</v>
          </cell>
          <cell r="AF878">
            <v>9.5356156511592868E-4</v>
          </cell>
          <cell r="AG878">
            <v>9.8171586642217703E-4</v>
          </cell>
          <cell r="AH878">
            <v>9.4128568403031691E-4</v>
          </cell>
          <cell r="AI878">
            <v>1.1455433231277142E-3</v>
          </cell>
          <cell r="AJ878">
            <v>1.2093312110513679E-3</v>
          </cell>
          <cell r="AK878">
            <v>1.4159893298052258E-3</v>
          </cell>
          <cell r="AL878">
            <v>1.2195542278972328E-3</v>
          </cell>
          <cell r="AM878">
            <v>1.7579054505830391E-3</v>
          </cell>
          <cell r="AN878">
            <v>1.6629412340153425E-3</v>
          </cell>
          <cell r="AO878">
            <v>1.7372360987130018E-3</v>
          </cell>
          <cell r="AP878">
            <v>1.8461283016967898E-3</v>
          </cell>
          <cell r="AQ878">
            <v>1.9106530524799984E-3</v>
          </cell>
          <cell r="AR878">
            <v>1.8818648254806051E-3</v>
          </cell>
          <cell r="AS878">
            <v>2.3882218667314822E-6</v>
          </cell>
          <cell r="AT878">
            <v>0</v>
          </cell>
          <cell r="AU878">
            <v>4.4179327973956795E-6</v>
          </cell>
          <cell r="AV878">
            <v>3.4146835091401936E-6</v>
          </cell>
          <cell r="AW878">
            <v>1.3752130819581301E-6</v>
          </cell>
          <cell r="AX878">
            <v>0</v>
          </cell>
          <cell r="AY878">
            <v>3.6786100030289996E-6</v>
          </cell>
          <cell r="AZ878">
            <v>3.7660139963732433E-6</v>
          </cell>
          <cell r="BA878">
            <v>7.0685712509890745E-6</v>
          </cell>
          <cell r="BB878">
            <v>0</v>
          </cell>
          <cell r="BC878">
            <v>1.7116291273397245E-6</v>
          </cell>
          <cell r="BD878">
            <v>0</v>
          </cell>
          <cell r="BE878">
            <v>0</v>
          </cell>
          <cell r="BF878">
            <v>0</v>
          </cell>
          <cell r="BG878">
            <v>2.4867738703406527E-5</v>
          </cell>
          <cell r="BH878">
            <v>0</v>
          </cell>
          <cell r="BI878">
            <v>0</v>
          </cell>
          <cell r="BJ878">
            <v>0</v>
          </cell>
          <cell r="BK878">
            <v>0</v>
          </cell>
          <cell r="BL878">
            <v>0</v>
          </cell>
          <cell r="BM878">
            <v>1.0439300648324066E-5</v>
          </cell>
          <cell r="BN878">
            <v>0</v>
          </cell>
          <cell r="BO878">
            <v>0</v>
          </cell>
          <cell r="BP878">
            <v>0</v>
          </cell>
          <cell r="BQ878">
            <v>4.3485407817342873E-6</v>
          </cell>
          <cell r="BR878">
            <v>0</v>
          </cell>
          <cell r="BS878">
            <v>1.0874880114784125E-6</v>
          </cell>
          <cell r="BT878">
            <v>0</v>
          </cell>
        </row>
        <row r="879">
          <cell r="I879">
            <v>2.1833701809817747E-3</v>
          </cell>
          <cell r="J879">
            <v>2.4221563952942335E-3</v>
          </cell>
          <cell r="K879">
            <v>2.4362152312422383E-3</v>
          </cell>
          <cell r="L879">
            <v>2.3841534458675087E-3</v>
          </cell>
          <cell r="M879">
            <v>2.3788929134998388E-3</v>
          </cell>
          <cell r="N879">
            <v>2.4873585818329215E-3</v>
          </cell>
          <cell r="O879">
            <v>2.6285791539232815E-3</v>
          </cell>
          <cell r="P879">
            <v>2.6151899009477092E-3</v>
          </cell>
          <cell r="Q879">
            <v>2.9507373940822383E-3</v>
          </cell>
          <cell r="R879">
            <v>3.1319466923420561E-3</v>
          </cell>
          <cell r="S879">
            <v>2.6380472436372294E-3</v>
          </cell>
          <cell r="T879">
            <v>2.6535864273467577E-3</v>
          </cell>
          <cell r="U879">
            <v>2.5639273320700378E-3</v>
          </cell>
          <cell r="V879">
            <v>2.6569097877560009E-3</v>
          </cell>
          <cell r="W879">
            <v>2.6569097877560009E-3</v>
          </cell>
          <cell r="X879">
            <v>2.6569097877560009E-3</v>
          </cell>
          <cell r="Y879">
            <v>2.4236903834254178E-3</v>
          </cell>
          <cell r="Z879">
            <v>2.4011878314908952E-3</v>
          </cell>
          <cell r="AA879">
            <v>3.050333967014309E-3</v>
          </cell>
          <cell r="AB879">
            <v>1.4864046054545415E-5</v>
          </cell>
          <cell r="AC879">
            <v>1.3950823548263534E-6</v>
          </cell>
          <cell r="AD879">
            <v>6.0015415625630389E-5</v>
          </cell>
          <cell r="AE879">
            <v>2.1567597594980258E-4</v>
          </cell>
          <cell r="AF879">
            <v>3.5712230126593096E-4</v>
          </cell>
          <cell r="AG879">
            <v>6.1524934213473634E-4</v>
          </cell>
          <cell r="AH879">
            <v>6.9143911152450769E-4</v>
          </cell>
          <cell r="AI879">
            <v>5.8254909551543825E-4</v>
          </cell>
          <cell r="AJ879">
            <v>5.8790729376810504E-4</v>
          </cell>
          <cell r="AK879">
            <v>7.5741110171805698E-4</v>
          </cell>
          <cell r="AL879">
            <v>8.2185276195337114E-4</v>
          </cell>
          <cell r="AM879">
            <v>5.7849987627764659E-4</v>
          </cell>
          <cell r="AN879">
            <v>1.1035224820929522E-3</v>
          </cell>
          <cell r="AO879">
            <v>9.7177922992946965E-4</v>
          </cell>
          <cell r="AP879">
            <v>1.0214203543979126E-3</v>
          </cell>
          <cell r="AQ879">
            <v>8.7307561966870281E-4</v>
          </cell>
          <cell r="AR879">
            <v>8.3696683010208957E-4</v>
          </cell>
          <cell r="AS879">
            <v>5.1211108899789685E-6</v>
          </cell>
          <cell r="AT879">
            <v>1.1288264375953415E-6</v>
          </cell>
          <cell r="AU879">
            <v>0</v>
          </cell>
          <cell r="AV879">
            <v>0</v>
          </cell>
          <cell r="AW879">
            <v>0</v>
          </cell>
          <cell r="AX879">
            <v>0</v>
          </cell>
          <cell r="AY879">
            <v>0</v>
          </cell>
          <cell r="AZ879">
            <v>0</v>
          </cell>
          <cell r="BA879">
            <v>3.8555432424373415E-6</v>
          </cell>
          <cell r="BB879">
            <v>0</v>
          </cell>
          <cell r="BC879">
            <v>0</v>
          </cell>
          <cell r="BD879">
            <v>0</v>
          </cell>
          <cell r="BE879">
            <v>0</v>
          </cell>
          <cell r="BF879">
            <v>0</v>
          </cell>
          <cell r="BG879">
            <v>0</v>
          </cell>
          <cell r="BH879">
            <v>0</v>
          </cell>
          <cell r="BI879">
            <v>0</v>
          </cell>
          <cell r="BJ879">
            <v>0</v>
          </cell>
          <cell r="BK879">
            <v>4.0722425336254413E-6</v>
          </cell>
          <cell r="BL879">
            <v>4.1026716469347749E-6</v>
          </cell>
          <cell r="BM879">
            <v>0</v>
          </cell>
          <cell r="BN879">
            <v>0</v>
          </cell>
          <cell r="BO879">
            <v>0</v>
          </cell>
          <cell r="BP879">
            <v>0</v>
          </cell>
          <cell r="BQ879">
            <v>0</v>
          </cell>
          <cell r="BR879">
            <v>4.4604260061461828E-6</v>
          </cell>
          <cell r="BS879">
            <v>0</v>
          </cell>
          <cell r="BT879">
            <v>0</v>
          </cell>
        </row>
        <row r="880">
          <cell r="I880">
            <v>1.4628252001184421E-3</v>
          </cell>
          <cell r="J880">
            <v>1.3665489855262461E-3</v>
          </cell>
          <cell r="K880">
            <v>1.5242416723976941E-3</v>
          </cell>
          <cell r="L880">
            <v>1.5388786675436745E-3</v>
          </cell>
          <cell r="M880">
            <v>1.3595026773367499E-3</v>
          </cell>
          <cell r="N880">
            <v>1.7212221969363751E-3</v>
          </cell>
          <cell r="O880">
            <v>1.7581532635023852E-3</v>
          </cell>
          <cell r="P880">
            <v>1.7359069145184221E-3</v>
          </cell>
          <cell r="Q880">
            <v>1.6331594941383679E-3</v>
          </cell>
          <cell r="R880">
            <v>1.8004759679500382E-3</v>
          </cell>
          <cell r="S880">
            <v>1.6325493972203396E-3</v>
          </cell>
          <cell r="T880">
            <v>1.7550000888884646E-3</v>
          </cell>
          <cell r="U880">
            <v>1.9760878725760258E-3</v>
          </cell>
          <cell r="V880">
            <v>1.9112824054170604E-3</v>
          </cell>
          <cell r="W880">
            <v>1.9112824054170604E-3</v>
          </cell>
          <cell r="X880">
            <v>1.9112824054170604E-3</v>
          </cell>
          <cell r="Y880">
            <v>1.9217463322431748E-3</v>
          </cell>
          <cell r="Z880">
            <v>2.0406718676778991E-3</v>
          </cell>
          <cell r="AA880">
            <v>1.7203306805612935E-3</v>
          </cell>
          <cell r="AB880">
            <v>4.2657619723411756E-5</v>
          </cell>
          <cell r="AC880">
            <v>3.418391475929195E-5</v>
          </cell>
          <cell r="AD880">
            <v>4.6976703832274871E-5</v>
          </cell>
          <cell r="AE880">
            <v>5.9188253021037027E-5</v>
          </cell>
          <cell r="AF880">
            <v>2.1317178495232532E-4</v>
          </cell>
          <cell r="AG880">
            <v>3.3047442788815777E-4</v>
          </cell>
          <cell r="AH880">
            <v>4.7310162889993064E-4</v>
          </cell>
          <cell r="AI880">
            <v>4.0088828937281945E-4</v>
          </cell>
          <cell r="AJ880">
            <v>4.2005854908129514E-4</v>
          </cell>
          <cell r="AK880">
            <v>4.4236509779082108E-4</v>
          </cell>
          <cell r="AL880">
            <v>6.2517151122752624E-4</v>
          </cell>
          <cell r="AM880">
            <v>6.3368110456921785E-4</v>
          </cell>
          <cell r="AN880">
            <v>4.3601520554903032E-4</v>
          </cell>
          <cell r="AO880">
            <v>7.8027566794234833E-4</v>
          </cell>
          <cell r="AP880">
            <v>7.6216277643850359E-4</v>
          </cell>
          <cell r="AQ880">
            <v>7.683307701020647E-4</v>
          </cell>
          <cell r="AR880">
            <v>6.7759157509928033E-4</v>
          </cell>
          <cell r="AS880">
            <v>5.1082801672688306E-9</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5.2916284277246265E-7</v>
          </cell>
          <cell r="BL880">
            <v>0</v>
          </cell>
          <cell r="BM880">
            <v>0</v>
          </cell>
          <cell r="BN880">
            <v>0</v>
          </cell>
          <cell r="BO880">
            <v>0</v>
          </cell>
          <cell r="BP880">
            <v>0</v>
          </cell>
          <cell r="BQ880">
            <v>0</v>
          </cell>
          <cell r="BR880">
            <v>0</v>
          </cell>
          <cell r="BS880">
            <v>0</v>
          </cell>
          <cell r="BT880">
            <v>0</v>
          </cell>
        </row>
        <row r="881">
          <cell r="I881">
            <v>1.1782007940801089E-3</v>
          </cell>
          <cell r="J881">
            <v>1.2456837185050756E-3</v>
          </cell>
          <cell r="K881">
            <v>1.1935762937001009E-3</v>
          </cell>
          <cell r="L881">
            <v>8.5761000447452315E-4</v>
          </cell>
          <cell r="M881">
            <v>1.003081054838069E-3</v>
          </cell>
          <cell r="N881">
            <v>9.9181584740695174E-4</v>
          </cell>
          <cell r="O881">
            <v>1.0698532305190721E-3</v>
          </cell>
          <cell r="P881">
            <v>1.1922632433319991E-3</v>
          </cell>
          <cell r="Q881">
            <v>1.3209125141473565E-3</v>
          </cell>
          <cell r="R881">
            <v>1.2893554026146604E-3</v>
          </cell>
          <cell r="S881">
            <v>1.162132433002702E-3</v>
          </cell>
          <cell r="T881">
            <v>1.3481670537474997E-3</v>
          </cell>
          <cell r="U881">
            <v>1.3738195643000766E-3</v>
          </cell>
          <cell r="V881">
            <v>1.2374846358925834E-3</v>
          </cell>
          <cell r="W881">
            <v>1.2374846358925834E-3</v>
          </cell>
          <cell r="X881">
            <v>1.2374846358925834E-3</v>
          </cell>
          <cell r="Y881">
            <v>1.5061013301937787E-3</v>
          </cell>
          <cell r="Z881">
            <v>1.3837893864868029E-3</v>
          </cell>
          <cell r="AA881">
            <v>1.4262867217170652E-3</v>
          </cell>
          <cell r="AB881">
            <v>0</v>
          </cell>
          <cell r="AC881">
            <v>1.1907900294255722E-5</v>
          </cell>
          <cell r="AD881">
            <v>2.4708391070549087E-5</v>
          </cell>
          <cell r="AE881">
            <v>5.9053107520160193E-5</v>
          </cell>
          <cell r="AF881">
            <v>1.0945428862978016E-4</v>
          </cell>
          <cell r="AG881">
            <v>2.0181552301202531E-4</v>
          </cell>
          <cell r="AH881">
            <v>2.3415694223303212E-4</v>
          </cell>
          <cell r="AI881">
            <v>4.1160359326159731E-4</v>
          </cell>
          <cell r="AJ881">
            <v>2.7853550716406921E-4</v>
          </cell>
          <cell r="AK881">
            <v>3.2579425110363698E-4</v>
          </cell>
          <cell r="AL881">
            <v>3.4990772458369594E-4</v>
          </cell>
          <cell r="AM881">
            <v>5.0948618520608568E-4</v>
          </cell>
          <cell r="AN881">
            <v>5.2050491576626282E-4</v>
          </cell>
          <cell r="AO881">
            <v>2.8996312213923326E-4</v>
          </cell>
          <cell r="AP881">
            <v>5.3307237505151013E-4</v>
          </cell>
          <cell r="AQ881">
            <v>5.8179502059521734E-4</v>
          </cell>
          <cell r="AR881">
            <v>5.6318250905017632E-4</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row>
        <row r="882">
          <cell r="I882">
            <v>8.1994731140716754E-4</v>
          </cell>
          <cell r="J882">
            <v>6.6922906895373771E-4</v>
          </cell>
          <cell r="K882">
            <v>7.763344332730477E-4</v>
          </cell>
          <cell r="L882">
            <v>7.0101225144300887E-4</v>
          </cell>
          <cell r="M882">
            <v>5.2936756839497376E-4</v>
          </cell>
          <cell r="N882">
            <v>6.783551119864782E-4</v>
          </cell>
          <cell r="O882">
            <v>7.7026928356162369E-4</v>
          </cell>
          <cell r="P882">
            <v>8.7577014043143655E-4</v>
          </cell>
          <cell r="Q882">
            <v>8.292669839417955E-4</v>
          </cell>
          <cell r="R882">
            <v>8.9949841033773643E-4</v>
          </cell>
          <cell r="S882">
            <v>7.6326021521929907E-4</v>
          </cell>
          <cell r="T882">
            <v>7.4705161568801369E-4</v>
          </cell>
          <cell r="U882">
            <v>9.0135822011600127E-4</v>
          </cell>
          <cell r="V882">
            <v>9.834180328626744E-4</v>
          </cell>
          <cell r="W882">
            <v>9.834180328626744E-4</v>
          </cell>
          <cell r="X882">
            <v>9.834180328626744E-4</v>
          </cell>
          <cell r="Y882">
            <v>8.8623447081880296E-4</v>
          </cell>
          <cell r="Z882">
            <v>1.0774339700468083E-3</v>
          </cell>
          <cell r="AA882">
            <v>1.1098068641310626E-3</v>
          </cell>
          <cell r="AB882">
            <v>0</v>
          </cell>
          <cell r="AC882">
            <v>0</v>
          </cell>
          <cell r="AD882">
            <v>2.2037402550155403E-5</v>
          </cell>
          <cell r="AE882">
            <v>9.0800883401622891E-6</v>
          </cell>
          <cell r="AF882">
            <v>2.4239865751855635E-5</v>
          </cell>
          <cell r="AG882">
            <v>0</v>
          </cell>
          <cell r="AH882">
            <v>1.2545233893329264E-4</v>
          </cell>
          <cell r="AI882">
            <v>1.560351073063924E-4</v>
          </cell>
          <cell r="AJ882">
            <v>3.6718748974511468E-4</v>
          </cell>
          <cell r="AK882">
            <v>3.3369754276782595E-4</v>
          </cell>
          <cell r="AL882">
            <v>2.0138377790559139E-4</v>
          </cell>
          <cell r="AM882">
            <v>2.8662109572527306E-4</v>
          </cell>
          <cell r="AN882">
            <v>3.0266311426507456E-4</v>
          </cell>
          <cell r="AO882">
            <v>4.2125614905922943E-4</v>
          </cell>
          <cell r="AP882">
            <v>2.7652935416496734E-4</v>
          </cell>
          <cell r="AQ882">
            <v>5.0187435125949873E-4</v>
          </cell>
          <cell r="AR882">
            <v>4.813577981887683E-4</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8.9262339306941793E-7</v>
          </cell>
          <cell r="BL882">
            <v>0</v>
          </cell>
          <cell r="BM882">
            <v>0</v>
          </cell>
          <cell r="BN882">
            <v>0</v>
          </cell>
          <cell r="BO882">
            <v>0</v>
          </cell>
          <cell r="BP882">
            <v>0</v>
          </cell>
          <cell r="BQ882">
            <v>0</v>
          </cell>
          <cell r="BR882">
            <v>0</v>
          </cell>
          <cell r="BS882">
            <v>0</v>
          </cell>
          <cell r="BT882">
            <v>0</v>
          </cell>
        </row>
        <row r="883">
          <cell r="I883">
            <v>6.1538354840347319E-4</v>
          </cell>
          <cell r="J883">
            <v>5.8605932558605833E-4</v>
          </cell>
          <cell r="K883">
            <v>4.9542261487424638E-4</v>
          </cell>
          <cell r="L883">
            <v>6.5209829871332181E-4</v>
          </cell>
          <cell r="M883">
            <v>6.9809840852601193E-4</v>
          </cell>
          <cell r="N883">
            <v>5.0904919587090405E-4</v>
          </cell>
          <cell r="O883">
            <v>5.8999508217266467E-4</v>
          </cell>
          <cell r="P883">
            <v>7.712045802583655E-4</v>
          </cell>
          <cell r="Q883">
            <v>1.0070772404411456E-3</v>
          </cell>
          <cell r="R883">
            <v>9.1996647469242895E-4</v>
          </cell>
          <cell r="S883">
            <v>6.8323453324104942E-4</v>
          </cell>
          <cell r="T883">
            <v>7.208675356135156E-4</v>
          </cell>
          <cell r="U883">
            <v>6.4387865529161E-4</v>
          </cell>
          <cell r="V883">
            <v>7.4162550157396714E-4</v>
          </cell>
          <cell r="W883">
            <v>7.4162550157396714E-4</v>
          </cell>
          <cell r="X883">
            <v>7.4162550157396714E-4</v>
          </cell>
          <cell r="Y883">
            <v>7.4582604427449997E-4</v>
          </cell>
          <cell r="Z883">
            <v>7.378503056800651E-4</v>
          </cell>
          <cell r="AA883">
            <v>8.4785342759902658E-4</v>
          </cell>
          <cell r="AB883">
            <v>1.4475603985503829E-5</v>
          </cell>
          <cell r="AC883">
            <v>1.479914743037687E-5</v>
          </cell>
          <cell r="AD883">
            <v>2.1838714478957463E-5</v>
          </cell>
          <cell r="AE883">
            <v>1.0577270296991502E-5</v>
          </cell>
          <cell r="AF883">
            <v>6.9386984637100264E-6</v>
          </cell>
          <cell r="AG883">
            <v>2.8562871855230018E-5</v>
          </cell>
          <cell r="AH883">
            <v>1.9609462808919533E-5</v>
          </cell>
          <cell r="AI883">
            <v>1.5009744844936981E-4</v>
          </cell>
          <cell r="AJ883">
            <v>1.8829936344374361E-4</v>
          </cell>
          <cell r="AK883">
            <v>2.5315314893426812E-4</v>
          </cell>
          <cell r="AL883">
            <v>2.5311448337270946E-4</v>
          </cell>
          <cell r="AM883">
            <v>1.7606858023170685E-4</v>
          </cell>
          <cell r="AN883">
            <v>2.2794064768546574E-4</v>
          </cell>
          <cell r="AO883">
            <v>2.2092231300116819E-4</v>
          </cell>
          <cell r="AP883">
            <v>3.4410072601098268E-4</v>
          </cell>
          <cell r="AQ883">
            <v>2.4325999557609659E-4</v>
          </cell>
          <cell r="AR883">
            <v>3.8503297509604286E-4</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row>
        <row r="884">
          <cell r="I884">
            <v>3.8204057961245823E-4</v>
          </cell>
          <cell r="J884">
            <v>4.7768173092005938E-4</v>
          </cell>
          <cell r="K884">
            <v>5.5764022068095797E-4</v>
          </cell>
          <cell r="L884">
            <v>4.4052743733496866E-4</v>
          </cell>
          <cell r="M884">
            <v>4.2773079982345722E-4</v>
          </cell>
          <cell r="N884">
            <v>5.622705631822669E-4</v>
          </cell>
          <cell r="O884">
            <v>3.7700071447897235E-4</v>
          </cell>
          <cell r="P884">
            <v>3.7153794483497541E-4</v>
          </cell>
          <cell r="Q884">
            <v>4.5728112201349179E-4</v>
          </cell>
          <cell r="R884">
            <v>6.8447466889823153E-4</v>
          </cell>
          <cell r="S884">
            <v>6.410048470717486E-4</v>
          </cell>
          <cell r="T884">
            <v>5.2645248609989401E-4</v>
          </cell>
          <cell r="U884">
            <v>6.0081941059280395E-4</v>
          </cell>
          <cell r="V884">
            <v>6.794442474237993E-4</v>
          </cell>
          <cell r="W884">
            <v>6.794442474237993E-4</v>
          </cell>
          <cell r="X884">
            <v>6.794442474237993E-4</v>
          </cell>
          <cell r="Y884">
            <v>6.678896934107087E-4</v>
          </cell>
          <cell r="Z884">
            <v>6.3247445779353372E-4</v>
          </cell>
          <cell r="AA884">
            <v>6.8903269668920287E-4</v>
          </cell>
          <cell r="AB884">
            <v>0</v>
          </cell>
          <cell r="AC884">
            <v>0</v>
          </cell>
          <cell r="AD884">
            <v>0</v>
          </cell>
          <cell r="AE884">
            <v>1.5497364778432674E-5</v>
          </cell>
          <cell r="AF884">
            <v>1.9764883749766153E-5</v>
          </cell>
          <cell r="AG884">
            <v>3.3027887293665049E-5</v>
          </cell>
          <cell r="AH884">
            <v>4.127668001603948E-5</v>
          </cell>
          <cell r="AI884">
            <v>5.3478903094305391E-5</v>
          </cell>
          <cell r="AJ884">
            <v>1.6206433308078326E-4</v>
          </cell>
          <cell r="AK884">
            <v>2.3712181605220947E-4</v>
          </cell>
          <cell r="AL884">
            <v>3.095037991437518E-4</v>
          </cell>
          <cell r="AM884">
            <v>2.7863309169374057E-4</v>
          </cell>
          <cell r="AN884">
            <v>1.7370321137539298E-4</v>
          </cell>
          <cell r="AO884">
            <v>1.9504037506543572E-4</v>
          </cell>
          <cell r="AP884">
            <v>2.2130832707393706E-4</v>
          </cell>
          <cell r="AQ884">
            <v>2.5664200960282067E-4</v>
          </cell>
          <cell r="AR884">
            <v>1.739635965192114E-4</v>
          </cell>
          <cell r="AS884">
            <v>0</v>
          </cell>
          <cell r="AT884">
            <v>0</v>
          </cell>
          <cell r="AU884">
            <v>0</v>
          </cell>
          <cell r="AV884">
            <v>0</v>
          </cell>
          <cell r="AW884">
            <v>0</v>
          </cell>
          <cell r="AX884">
            <v>0</v>
          </cell>
          <cell r="AY884">
            <v>0</v>
          </cell>
          <cell r="AZ884">
            <v>0</v>
          </cell>
          <cell r="BA884">
            <v>0</v>
          </cell>
          <cell r="BB884">
            <v>1.2013388923591358E-7</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row>
        <row r="885">
          <cell r="I885">
            <v>5.6000808201572805E-4</v>
          </cell>
          <cell r="J885">
            <v>3.1679430061727724E-4</v>
          </cell>
          <cell r="K885">
            <v>4.0368473312315422E-4</v>
          </cell>
          <cell r="L885">
            <v>3.2580845442756185E-4</v>
          </cell>
          <cell r="M885">
            <v>2.7737239698624858E-4</v>
          </cell>
          <cell r="N885">
            <v>2.7800350120100987E-4</v>
          </cell>
          <cell r="O885">
            <v>3.7796220419405302E-4</v>
          </cell>
          <cell r="P885">
            <v>2.63877442055589E-4</v>
          </cell>
          <cell r="Q885">
            <v>3.0133349947126934E-4</v>
          </cell>
          <cell r="R885">
            <v>3.7218105536390304E-4</v>
          </cell>
          <cell r="S885">
            <v>4.3768162761308578E-4</v>
          </cell>
          <cell r="T885">
            <v>4.00321740383824E-4</v>
          </cell>
          <cell r="U885">
            <v>3.773066828602088E-4</v>
          </cell>
          <cell r="V885">
            <v>4.6078597048966141E-4</v>
          </cell>
          <cell r="W885">
            <v>4.6078597048966141E-4</v>
          </cell>
          <cell r="X885">
            <v>4.6078597048966141E-4</v>
          </cell>
          <cell r="Y885">
            <v>4.6190508595610256E-4</v>
          </cell>
          <cell r="Z885">
            <v>4.3689580712697802E-4</v>
          </cell>
          <cell r="AA885">
            <v>4.1877570030368535E-4</v>
          </cell>
          <cell r="AB885">
            <v>9.271075281413195E-6</v>
          </cell>
          <cell r="AC885">
            <v>0</v>
          </cell>
          <cell r="AD885">
            <v>0</v>
          </cell>
          <cell r="AE885">
            <v>0</v>
          </cell>
          <cell r="AF885">
            <v>0</v>
          </cell>
          <cell r="AG885">
            <v>0</v>
          </cell>
          <cell r="AH885">
            <v>0</v>
          </cell>
          <cell r="AI885">
            <v>1.8330331983798347E-5</v>
          </cell>
          <cell r="AJ885">
            <v>1.9828953940034035E-5</v>
          </cell>
          <cell r="AK885">
            <v>4.5987089152050785E-5</v>
          </cell>
          <cell r="AL885">
            <v>1.2451474241409938E-4</v>
          </cell>
          <cell r="AM885">
            <v>1.9736686361158609E-4</v>
          </cell>
          <cell r="AN885">
            <v>2.5027084210931292E-4</v>
          </cell>
          <cell r="AO885">
            <v>1.1582133679303263E-4</v>
          </cell>
          <cell r="AP885">
            <v>1.3259802181655122E-4</v>
          </cell>
          <cell r="AQ885">
            <v>1.3837864062679264E-4</v>
          </cell>
          <cell r="AR885">
            <v>1.2197467502796031E-4</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row>
        <row r="886">
          <cell r="I886">
            <v>2.0838130017680088E-3</v>
          </cell>
          <cell r="J886">
            <v>2.3033554405784014E-3</v>
          </cell>
          <cell r="K886">
            <v>2.3151055736188768E-3</v>
          </cell>
          <cell r="L886">
            <v>2.0902432249268019E-3</v>
          </cell>
          <cell r="M886">
            <v>1.9170693319183676E-3</v>
          </cell>
          <cell r="N886">
            <v>1.9694650877087969E-3</v>
          </cell>
          <cell r="O886">
            <v>2.0213538513679441E-3</v>
          </cell>
          <cell r="P886">
            <v>2.2038341470017198E-3</v>
          </cell>
          <cell r="Q886">
            <v>2.2038352664521697E-3</v>
          </cell>
          <cell r="R886">
            <v>2.2285008757764783E-3</v>
          </cell>
          <cell r="S886">
            <v>1.9179245567649851E-3</v>
          </cell>
          <cell r="T886">
            <v>2.1161596050412348E-3</v>
          </cell>
          <cell r="U886">
            <v>2.2566379107698585E-3</v>
          </cell>
          <cell r="V886">
            <v>2.6339926968914646E-3</v>
          </cell>
          <cell r="W886">
            <v>2.6339926968914646E-3</v>
          </cell>
          <cell r="X886">
            <v>2.6339926968914646E-3</v>
          </cell>
          <cell r="Y886">
            <v>2.7225274475463652E-3</v>
          </cell>
          <cell r="Z886">
            <v>2.7410834928591359E-3</v>
          </cell>
          <cell r="AA886">
            <v>2.7803408078121419E-3</v>
          </cell>
          <cell r="AB886">
            <v>1.182340600332326E-5</v>
          </cell>
          <cell r="AC886">
            <v>1.8627181087177195E-5</v>
          </cell>
          <cell r="AD886">
            <v>1.9049003255445047E-5</v>
          </cell>
          <cell r="AE886">
            <v>6.6539759862003378E-5</v>
          </cell>
          <cell r="AF886">
            <v>1.0096066154537092E-4</v>
          </cell>
          <cell r="AG886">
            <v>1.2403303962836833E-4</v>
          </cell>
          <cell r="AH886">
            <v>8.9275014697210274E-5</v>
          </cell>
          <cell r="AI886">
            <v>9.7627589648288698E-5</v>
          </cell>
          <cell r="AJ886">
            <v>1.0513698706182376E-4</v>
          </cell>
          <cell r="AK886">
            <v>1.3388367641436954E-4</v>
          </cell>
          <cell r="AL886">
            <v>1.7565391075422161E-4</v>
          </cell>
          <cell r="AM886">
            <v>2.2136775252507891E-4</v>
          </cell>
          <cell r="AN886">
            <v>3.8756691332242528E-4</v>
          </cell>
          <cell r="AO886">
            <v>5.4818948113171089E-4</v>
          </cell>
          <cell r="AP886">
            <v>5.7997947352002625E-4</v>
          </cell>
          <cell r="AQ886">
            <v>6.549668283030931E-4</v>
          </cell>
          <cell r="AR886">
            <v>7.4386901390659135E-4</v>
          </cell>
          <cell r="AS886">
            <v>1.2687104690304764E-5</v>
          </cell>
          <cell r="AT886">
            <v>9.28039365925598E-8</v>
          </cell>
          <cell r="AU886">
            <v>2.9493440304223168E-6</v>
          </cell>
          <cell r="AV886">
            <v>4.830780077848705E-7</v>
          </cell>
          <cell r="AW886">
            <v>3.6435851694217638E-7</v>
          </cell>
          <cell r="AX886">
            <v>2.3937398034856405E-7</v>
          </cell>
          <cell r="AY886">
            <v>0</v>
          </cell>
          <cell r="AZ886">
            <v>0</v>
          </cell>
          <cell r="BA886">
            <v>0</v>
          </cell>
          <cell r="BB886">
            <v>1.589978017149437E-8</v>
          </cell>
          <cell r="BC886">
            <v>2.477890292384572E-6</v>
          </cell>
          <cell r="BD886">
            <v>2.4641348384145877E-6</v>
          </cell>
          <cell r="BE886">
            <v>0</v>
          </cell>
          <cell r="BF886">
            <v>0</v>
          </cell>
          <cell r="BG886">
            <v>0</v>
          </cell>
          <cell r="BH886">
            <v>0</v>
          </cell>
          <cell r="BI886">
            <v>0</v>
          </cell>
          <cell r="BJ886">
            <v>2.4639475318405085E-10</v>
          </cell>
          <cell r="BK886">
            <v>0</v>
          </cell>
          <cell r="BL886">
            <v>0</v>
          </cell>
          <cell r="BM886">
            <v>0</v>
          </cell>
          <cell r="BN886">
            <v>0</v>
          </cell>
          <cell r="BO886">
            <v>0</v>
          </cell>
          <cell r="BP886">
            <v>0</v>
          </cell>
          <cell r="BQ886">
            <v>3.6897737123615025E-5</v>
          </cell>
          <cell r="BR886">
            <v>1.1137195214498725E-6</v>
          </cell>
          <cell r="BS886">
            <v>0</v>
          </cell>
          <cell r="BT886">
            <v>0</v>
          </cell>
        </row>
        <row r="887">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row>
        <row r="888">
          <cell r="BD888"/>
          <cell r="BE888"/>
          <cell r="BF888"/>
          <cell r="BG888"/>
          <cell r="BH888"/>
          <cell r="BI888"/>
          <cell r="BJ888"/>
          <cell r="BK888"/>
          <cell r="BL888"/>
          <cell r="BM888"/>
          <cell r="BN888"/>
          <cell r="BO888"/>
          <cell r="BP888"/>
          <cell r="BQ888"/>
          <cell r="BR888"/>
          <cell r="BS888"/>
          <cell r="BT888"/>
        </row>
        <row r="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v>1</v>
          </cell>
          <cell r="BD889">
            <v>0.99999999999999989</v>
          </cell>
          <cell r="BE889">
            <v>1</v>
          </cell>
          <cell r="BF889">
            <v>1</v>
          </cell>
          <cell r="BG889">
            <v>1</v>
          </cell>
          <cell r="BH889">
            <v>0.99999999999999978</v>
          </cell>
          <cell r="BI889">
            <v>1</v>
          </cell>
          <cell r="BJ889">
            <v>0.99999999999999989</v>
          </cell>
          <cell r="BK889">
            <v>1</v>
          </cell>
          <cell r="BL889">
            <v>1</v>
          </cell>
          <cell r="BM889">
            <v>1</v>
          </cell>
          <cell r="BN889">
            <v>1.0000000000000002</v>
          </cell>
          <cell r="BO889">
            <v>0.99999999999999989</v>
          </cell>
          <cell r="BP889">
            <v>1</v>
          </cell>
          <cell r="BQ889">
            <v>1</v>
          </cell>
          <cell r="BR889">
            <v>0.99999999999999989</v>
          </cell>
          <cell r="BS889">
            <v>1</v>
          </cell>
          <cell r="BT889">
            <v>1</v>
          </cell>
        </row>
        <row r="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v>430246.97</v>
          </cell>
          <cell r="BD893">
            <v>388825.1</v>
          </cell>
          <cell r="BE893">
            <v>395993.64</v>
          </cell>
          <cell r="BF893">
            <v>373834.71</v>
          </cell>
          <cell r="BG893">
            <v>308485.8</v>
          </cell>
          <cell r="BH893">
            <v>424420.52</v>
          </cell>
          <cell r="BI893">
            <v>334541.14</v>
          </cell>
          <cell r="BJ893">
            <v>319025.26</v>
          </cell>
          <cell r="BK893">
            <v>292762.93</v>
          </cell>
          <cell r="BL893">
            <v>316254.02</v>
          </cell>
          <cell r="BM893">
            <v>281933.94</v>
          </cell>
          <cell r="BN893">
            <v>310907.65000000002</v>
          </cell>
          <cell r="BO893">
            <v>319823.82</v>
          </cell>
          <cell r="BP893">
            <v>274429.34999999998</v>
          </cell>
          <cell r="BQ893">
            <v>256886.49</v>
          </cell>
          <cell r="BR893">
            <v>258376.87</v>
          </cell>
          <cell r="BS893">
            <v>184496.06</v>
          </cell>
          <cell r="BT893">
            <v>170149.79</v>
          </cell>
        </row>
        <row r="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v>341141.59</v>
          </cell>
          <cell r="BD894">
            <v>342654.42</v>
          </cell>
          <cell r="BE894">
            <v>365301.54</v>
          </cell>
          <cell r="BF894">
            <v>313803.46999999997</v>
          </cell>
          <cell r="BG894">
            <v>368102.05</v>
          </cell>
          <cell r="BH894">
            <v>203698.48</v>
          </cell>
          <cell r="BI894">
            <v>276279.15999999997</v>
          </cell>
          <cell r="BJ894">
            <v>286723.45</v>
          </cell>
          <cell r="BK894">
            <v>276621.34000000003</v>
          </cell>
          <cell r="BL894">
            <v>261508.48000000001</v>
          </cell>
          <cell r="BM894">
            <v>250358.55</v>
          </cell>
          <cell r="BN894">
            <v>224255.5</v>
          </cell>
          <cell r="BO894">
            <v>233141.9</v>
          </cell>
          <cell r="BP894">
            <v>238400.34</v>
          </cell>
          <cell r="BQ894">
            <v>222233.4</v>
          </cell>
          <cell r="BR894">
            <v>199057.74</v>
          </cell>
          <cell r="BS894">
            <v>230904.79</v>
          </cell>
          <cell r="BT894">
            <v>213472.05</v>
          </cell>
        </row>
        <row r="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v>55133.120000000003</v>
          </cell>
          <cell r="BD895">
            <v>66716.160000000003</v>
          </cell>
          <cell r="BE895">
            <v>51334.11</v>
          </cell>
          <cell r="BF895">
            <v>83001.37</v>
          </cell>
          <cell r="BG895">
            <v>70134.75</v>
          </cell>
          <cell r="BH895">
            <v>71072.77</v>
          </cell>
          <cell r="BI895">
            <v>48130.13</v>
          </cell>
          <cell r="BJ895">
            <v>58575.27</v>
          </cell>
          <cell r="BK895">
            <v>60176.25</v>
          </cell>
          <cell r="BL895">
            <v>56164.91</v>
          </cell>
          <cell r="BM895">
            <v>62466.86</v>
          </cell>
          <cell r="BN895">
            <v>70041.63</v>
          </cell>
          <cell r="BO895">
            <v>38749.910000000003</v>
          </cell>
          <cell r="BP895">
            <v>75560.049999999988</v>
          </cell>
          <cell r="BQ895">
            <v>65004.41</v>
          </cell>
          <cell r="BR895">
            <v>51996.71</v>
          </cell>
          <cell r="BS895">
            <v>47545.73</v>
          </cell>
          <cell r="BT895">
            <v>43936.93</v>
          </cell>
        </row>
        <row r="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v>4331.4399999999996</v>
          </cell>
          <cell r="BD896">
            <v>35.159999999999997</v>
          </cell>
          <cell r="BE896">
            <v>90.04</v>
          </cell>
          <cell r="BF896">
            <v>63.36</v>
          </cell>
          <cell r="BG896">
            <v>7122.03</v>
          </cell>
          <cell r="BH896">
            <v>0</v>
          </cell>
          <cell r="BI896">
            <v>1082.0999999999999</v>
          </cell>
          <cell r="BJ896">
            <v>1943.33</v>
          </cell>
          <cell r="BK896">
            <v>242.66</v>
          </cell>
          <cell r="BL896">
            <v>2073.96</v>
          </cell>
          <cell r="BM896">
            <v>3914.02</v>
          </cell>
          <cell r="BN896">
            <v>1093.53</v>
          </cell>
          <cell r="BO896">
            <v>2276.6799999999998</v>
          </cell>
          <cell r="BP896">
            <v>1795.09</v>
          </cell>
          <cell r="BQ896">
            <v>1073.25</v>
          </cell>
          <cell r="BR896">
            <v>7747.36</v>
          </cell>
          <cell r="BS896">
            <v>6021.02</v>
          </cell>
          <cell r="BT896">
            <v>2760.62</v>
          </cell>
        </row>
        <row r="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v>991.24</v>
          </cell>
          <cell r="BD897">
            <v>0</v>
          </cell>
          <cell r="BE897">
            <v>0</v>
          </cell>
          <cell r="BF897">
            <v>0</v>
          </cell>
          <cell r="BG897">
            <v>360.65</v>
          </cell>
          <cell r="BH897">
            <v>0</v>
          </cell>
          <cell r="BI897">
            <v>0</v>
          </cell>
          <cell r="BJ897">
            <v>0</v>
          </cell>
          <cell r="BK897">
            <v>0</v>
          </cell>
          <cell r="BL897">
            <v>0</v>
          </cell>
          <cell r="BM897">
            <v>216.68</v>
          </cell>
          <cell r="BN897">
            <v>0</v>
          </cell>
          <cell r="BO897">
            <v>0</v>
          </cell>
          <cell r="BP897">
            <v>0</v>
          </cell>
          <cell r="BQ897">
            <v>87.48</v>
          </cell>
          <cell r="BR897">
            <v>0</v>
          </cell>
          <cell r="BS897">
            <v>12.32</v>
          </cell>
          <cell r="BT897">
            <v>0</v>
          </cell>
        </row>
        <row r="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v>0</v>
          </cell>
          <cell r="BD898">
            <v>0</v>
          </cell>
          <cell r="BE898">
            <v>0</v>
          </cell>
          <cell r="BF898">
            <v>0</v>
          </cell>
          <cell r="BG898">
            <v>0</v>
          </cell>
          <cell r="BH898">
            <v>0</v>
          </cell>
          <cell r="BI898">
            <v>0</v>
          </cell>
          <cell r="BJ898">
            <v>0</v>
          </cell>
          <cell r="BK898">
            <v>91.5</v>
          </cell>
          <cell r="BL898">
            <v>91.5</v>
          </cell>
          <cell r="BM898">
            <v>0</v>
          </cell>
          <cell r="BN898">
            <v>0</v>
          </cell>
          <cell r="BO898">
            <v>0</v>
          </cell>
          <cell r="BP898">
            <v>0</v>
          </cell>
          <cell r="BQ898">
            <v>0</v>
          </cell>
          <cell r="BR898">
            <v>109.35</v>
          </cell>
          <cell r="BS898">
            <v>0</v>
          </cell>
          <cell r="BT898">
            <v>0</v>
          </cell>
        </row>
        <row r="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v>0</v>
          </cell>
          <cell r="BD899">
            <v>0</v>
          </cell>
          <cell r="BE899">
            <v>0</v>
          </cell>
          <cell r="BF899">
            <v>0</v>
          </cell>
          <cell r="BG899">
            <v>0</v>
          </cell>
          <cell r="BH899">
            <v>0</v>
          </cell>
          <cell r="BI899">
            <v>0</v>
          </cell>
          <cell r="BJ899">
            <v>0</v>
          </cell>
          <cell r="BK899">
            <v>70.150000000000006</v>
          </cell>
          <cell r="BL899">
            <v>0</v>
          </cell>
          <cell r="BM899">
            <v>0</v>
          </cell>
          <cell r="BN899">
            <v>0</v>
          </cell>
          <cell r="BO899">
            <v>0</v>
          </cell>
          <cell r="BP899">
            <v>0</v>
          </cell>
          <cell r="BQ899">
            <v>0</v>
          </cell>
          <cell r="BR899">
            <v>0</v>
          </cell>
          <cell r="BS899">
            <v>0</v>
          </cell>
          <cell r="BT899">
            <v>0</v>
          </cell>
        </row>
        <row r="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row>
        <row r="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v>0</v>
          </cell>
          <cell r="BD901">
            <v>0</v>
          </cell>
          <cell r="BE901">
            <v>0</v>
          </cell>
          <cell r="BF901">
            <v>0</v>
          </cell>
          <cell r="BG901">
            <v>0</v>
          </cell>
          <cell r="BH901">
            <v>0</v>
          </cell>
          <cell r="BI901">
            <v>0</v>
          </cell>
          <cell r="BJ901">
            <v>0</v>
          </cell>
          <cell r="BK901">
            <v>45.64</v>
          </cell>
          <cell r="BL901">
            <v>0</v>
          </cell>
          <cell r="BM901">
            <v>0</v>
          </cell>
          <cell r="BN901">
            <v>0</v>
          </cell>
          <cell r="BO901">
            <v>0</v>
          </cell>
          <cell r="BP901">
            <v>0</v>
          </cell>
          <cell r="BQ901">
            <v>0</v>
          </cell>
          <cell r="BR901">
            <v>0</v>
          </cell>
          <cell r="BS901">
            <v>0</v>
          </cell>
          <cell r="BT901">
            <v>0</v>
          </cell>
        </row>
        <row r="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row>
        <row r="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row>
        <row r="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row>
        <row r="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v>819.33</v>
          </cell>
          <cell r="BD905">
            <v>1299.67</v>
          </cell>
          <cell r="BE905">
            <v>0</v>
          </cell>
          <cell r="BF905">
            <v>0</v>
          </cell>
          <cell r="BG905">
            <v>0</v>
          </cell>
          <cell r="BH905">
            <v>0</v>
          </cell>
          <cell r="BI905">
            <v>0</v>
          </cell>
          <cell r="BJ905">
            <v>135.43</v>
          </cell>
          <cell r="BK905">
            <v>0</v>
          </cell>
          <cell r="BL905">
            <v>0</v>
          </cell>
          <cell r="BM905">
            <v>0</v>
          </cell>
          <cell r="BN905">
            <v>0</v>
          </cell>
          <cell r="BO905">
            <v>0</v>
          </cell>
          <cell r="BP905">
            <v>0</v>
          </cell>
          <cell r="BQ905">
            <v>51413.35</v>
          </cell>
          <cell r="BR905">
            <v>560.55999999999995</v>
          </cell>
          <cell r="BS905">
            <v>0</v>
          </cell>
          <cell r="BT905">
            <v>0</v>
          </cell>
        </row>
        <row r="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row>
        <row r="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v>832663.69</v>
          </cell>
          <cell r="BD907">
            <v>799530.51000000013</v>
          </cell>
          <cell r="BE907">
            <v>812719.33</v>
          </cell>
          <cell r="BF907">
            <v>770702.90999999992</v>
          </cell>
          <cell r="BG907">
            <v>754205.28</v>
          </cell>
          <cell r="BH907">
            <v>699191.77</v>
          </cell>
          <cell r="BI907">
            <v>660032.53</v>
          </cell>
          <cell r="BJ907">
            <v>666402.74</v>
          </cell>
          <cell r="BK907">
            <v>630010.47000000009</v>
          </cell>
          <cell r="BL907">
            <v>636092.87</v>
          </cell>
          <cell r="BM907">
            <v>598890.05000000005</v>
          </cell>
          <cell r="BN907">
            <v>606298.31000000006</v>
          </cell>
          <cell r="BO907">
            <v>593992.31000000006</v>
          </cell>
          <cell r="BP907">
            <v>590184.82999999996</v>
          </cell>
          <cell r="BQ907">
            <v>596698.38</v>
          </cell>
          <cell r="BR907">
            <v>517848.58999999997</v>
          </cell>
          <cell r="BS907">
            <v>468979.92</v>
          </cell>
          <cell r="BT907">
            <v>430319.38999999996</v>
          </cell>
        </row>
        <row r="908">
          <cell r="BG908" t="str">
            <v>CHECK</v>
          </cell>
          <cell r="BH908" t="str">
            <v>OK</v>
          </cell>
          <cell r="BI908" t="str">
            <v>CHECK</v>
          </cell>
          <cell r="BJ908" t="str">
            <v>CHECK</v>
          </cell>
          <cell r="BK908" t="str">
            <v>CHECK</v>
          </cell>
          <cell r="BL908" t="str">
            <v>CHECK</v>
          </cell>
          <cell r="BM908" t="str">
            <v>CHECK</v>
          </cell>
          <cell r="BN908" t="str">
            <v>CHECK</v>
          </cell>
          <cell r="BO908" t="str">
            <v>CHECK</v>
          </cell>
          <cell r="BP908" t="str">
            <v>CHECK</v>
          </cell>
          <cell r="BQ908" t="str">
            <v>CHECK</v>
          </cell>
          <cell r="BR908" t="str">
            <v>CHECK</v>
          </cell>
          <cell r="BS908" t="str">
            <v>CHECK</v>
          </cell>
          <cell r="BT908" t="str">
            <v>CHECK</v>
          </cell>
        </row>
        <row r="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row>
        <row r="911">
          <cell r="BT911"/>
        </row>
        <row r="914">
          <cell r="BF914">
            <v>230</v>
          </cell>
          <cell r="BG914">
            <v>206</v>
          </cell>
          <cell r="BH914">
            <v>262</v>
          </cell>
          <cell r="BI914">
            <v>277</v>
          </cell>
          <cell r="BJ914">
            <v>189</v>
          </cell>
          <cell r="BK914">
            <v>189</v>
          </cell>
          <cell r="BL914">
            <v>196</v>
          </cell>
          <cell r="BM914">
            <v>239</v>
          </cell>
          <cell r="BN914">
            <v>313</v>
          </cell>
          <cell r="BO914">
            <v>295</v>
          </cell>
          <cell r="BP914">
            <v>391</v>
          </cell>
          <cell r="BQ914">
            <v>343</v>
          </cell>
          <cell r="BR914">
            <v>343</v>
          </cell>
          <cell r="BS914">
            <v>349</v>
          </cell>
          <cell r="BT914">
            <v>306</v>
          </cell>
        </row>
        <row r="915">
          <cell r="BF915">
            <v>-27732237.82</v>
          </cell>
          <cell r="BG915">
            <v>-25614340.41</v>
          </cell>
          <cell r="BH915">
            <v>-32618483.980000012</v>
          </cell>
          <cell r="BI915">
            <v>-31607941.680000011</v>
          </cell>
          <cell r="BJ915">
            <v>-21569251.369999997</v>
          </cell>
          <cell r="BK915">
            <v>-21569251.369999997</v>
          </cell>
          <cell r="BL915">
            <v>-21616251.299999997</v>
          </cell>
          <cell r="BM915">
            <v>-26970087.690000013</v>
          </cell>
          <cell r="BN915">
            <v>-33548440.769999955</v>
          </cell>
          <cell r="BO915">
            <v>-30418324.16</v>
          </cell>
          <cell r="BP915">
            <v>-36986930.18999999</v>
          </cell>
          <cell r="BQ915">
            <v>-29940754.889999978</v>
          </cell>
          <cell r="BR915">
            <v>-29940754.889999978</v>
          </cell>
          <cell r="BS915">
            <v>-37354264.269999966</v>
          </cell>
          <cell r="BT915">
            <v>-30971690.129999977</v>
          </cell>
        </row>
        <row r="916">
          <cell r="BF916"/>
          <cell r="BG916"/>
          <cell r="BH916"/>
          <cell r="BI916"/>
          <cell r="BJ916"/>
          <cell r="BK916"/>
          <cell r="BL916"/>
          <cell r="BM916"/>
          <cell r="BN916"/>
          <cell r="BO916"/>
          <cell r="BP916"/>
          <cell r="BQ916"/>
          <cell r="BR916"/>
          <cell r="BS916"/>
          <cell r="BT916"/>
        </row>
        <row r="920">
          <cell r="C920" t="str">
            <v>Number of accounts</v>
          </cell>
          <cell r="BF920">
            <v>50</v>
          </cell>
          <cell r="BG920">
            <v>115</v>
          </cell>
          <cell r="BH920">
            <v>116</v>
          </cell>
          <cell r="BI920">
            <v>127</v>
          </cell>
          <cell r="BJ920">
            <v>121</v>
          </cell>
          <cell r="BK920">
            <v>95</v>
          </cell>
          <cell r="BL920">
            <v>113</v>
          </cell>
          <cell r="BM920">
            <v>102</v>
          </cell>
          <cell r="BN920">
            <v>93</v>
          </cell>
          <cell r="BO920">
            <v>93</v>
          </cell>
          <cell r="BP920">
            <v>99</v>
          </cell>
          <cell r="BQ920">
            <v>81</v>
          </cell>
          <cell r="BR920">
            <v>81</v>
          </cell>
          <cell r="BS920">
            <v>104</v>
          </cell>
          <cell r="BT920">
            <v>123</v>
          </cell>
        </row>
        <row r="921">
          <cell r="C921" t="str">
            <v>Total balance (£)</v>
          </cell>
          <cell r="BF921">
            <v>-11815715.49</v>
          </cell>
          <cell r="BG921">
            <v>-11311020.75</v>
          </cell>
          <cell r="BH921">
            <v>-11363565.149999999</v>
          </cell>
          <cell r="BI921">
            <v>-12522556.530000003</v>
          </cell>
          <cell r="BJ921">
            <v>-12342369.659999998</v>
          </cell>
          <cell r="BK921">
            <v>-7383434.5199999996</v>
          </cell>
          <cell r="BL921">
            <v>-10406953.139999999</v>
          </cell>
          <cell r="BM921">
            <v>-9158365.9100000001</v>
          </cell>
          <cell r="BN921">
            <v>-10521684.25</v>
          </cell>
          <cell r="BO921">
            <v>-10223580.449999999</v>
          </cell>
          <cell r="BP921">
            <v>-11092837.970000003</v>
          </cell>
          <cell r="BQ921">
            <v>-8266740.5099999998</v>
          </cell>
          <cell r="BR921">
            <v>-8266740.5099999998</v>
          </cell>
          <cell r="BS921">
            <v>-11297466.039999999</v>
          </cell>
          <cell r="BT921">
            <v>-11535071.920000002</v>
          </cell>
        </row>
        <row r="926">
          <cell r="BF926">
            <v>29</v>
          </cell>
          <cell r="BG926">
            <v>25</v>
          </cell>
          <cell r="BH926">
            <v>26</v>
          </cell>
          <cell r="BI926">
            <v>27</v>
          </cell>
          <cell r="BJ926">
            <v>22</v>
          </cell>
          <cell r="BK926">
            <v>22</v>
          </cell>
          <cell r="BL926">
            <v>18</v>
          </cell>
          <cell r="BM926">
            <v>19</v>
          </cell>
          <cell r="BN926">
            <v>20</v>
          </cell>
          <cell r="BO926">
            <v>27</v>
          </cell>
          <cell r="BP926">
            <v>26</v>
          </cell>
          <cell r="BQ926">
            <v>19</v>
          </cell>
          <cell r="BR926">
            <v>19</v>
          </cell>
          <cell r="BS926">
            <v>17</v>
          </cell>
          <cell r="BT926">
            <v>12</v>
          </cell>
        </row>
        <row r="927">
          <cell r="BF927">
            <v>-2990663.87</v>
          </cell>
          <cell r="BG927">
            <v>-3123708.9900000007</v>
          </cell>
          <cell r="BH927">
            <v>-2586987.3400000003</v>
          </cell>
          <cell r="BI927">
            <v>-3766696.09</v>
          </cell>
          <cell r="BJ927">
            <v>-2778568.7899999996</v>
          </cell>
          <cell r="BK927">
            <v>-2778568.7899999996</v>
          </cell>
          <cell r="BL927">
            <v>-1806825.2999999998</v>
          </cell>
          <cell r="BM927">
            <v>-2447140.1</v>
          </cell>
          <cell r="BN927">
            <v>-2296471.62</v>
          </cell>
          <cell r="BO927">
            <v>-3853700.03</v>
          </cell>
          <cell r="BP927">
            <v>-2309533.1300000004</v>
          </cell>
          <cell r="BQ927">
            <v>-1863716.75</v>
          </cell>
          <cell r="BR927">
            <v>-1863716.75</v>
          </cell>
          <cell r="BS927">
            <v>-2046714.3900000001</v>
          </cell>
          <cell r="BT927">
            <v>-1537610.57</v>
          </cell>
        </row>
        <row r="931">
          <cell r="C931" t="str">
            <v>Number of accounts</v>
          </cell>
          <cell r="BF931">
            <v>309</v>
          </cell>
          <cell r="BG931">
            <v>346</v>
          </cell>
          <cell r="BH931">
            <v>404</v>
          </cell>
          <cell r="BI931">
            <v>331</v>
          </cell>
          <cell r="BJ931">
            <v>233</v>
          </cell>
          <cell r="BK931">
            <v>233</v>
          </cell>
          <cell r="BL931">
            <v>232</v>
          </cell>
          <cell r="BM931">
            <v>277</v>
          </cell>
          <cell r="BN931">
            <v>353</v>
          </cell>
          <cell r="BO931">
            <v>415</v>
          </cell>
          <cell r="BP931">
            <v>516</v>
          </cell>
          <cell r="BQ931">
            <v>443</v>
          </cell>
          <cell r="BR931">
            <v>443</v>
          </cell>
          <cell r="BS931">
            <v>470</v>
          </cell>
          <cell r="BT931">
            <v>441</v>
          </cell>
        </row>
        <row r="932">
          <cell r="C932" t="str">
            <v>Total balance (£)</v>
          </cell>
          <cell r="BF932">
            <v>-34772009.439999998</v>
          </cell>
          <cell r="BG932">
            <v>-40049070.149999999</v>
          </cell>
          <cell r="BH932">
            <v>-46569036.470000014</v>
          </cell>
          <cell r="BI932">
            <v>-39141333.860000014</v>
          </cell>
          <cell r="BJ932">
            <v>-27126388.949999996</v>
          </cell>
          <cell r="BK932">
            <v>-27126388.949999996</v>
          </cell>
          <cell r="BL932">
            <v>-25229901.899999999</v>
          </cell>
          <cell r="BM932">
            <v>-31864367.890000015</v>
          </cell>
          <cell r="BN932">
            <v>-38141384.009999953</v>
          </cell>
          <cell r="BO932">
            <v>-44495604.640000001</v>
          </cell>
          <cell r="BP932">
            <v>-50389301.289999999</v>
          </cell>
          <cell r="BQ932">
            <v>-40071212.149999976</v>
          </cell>
          <cell r="BR932">
            <v>-40071212.149999976</v>
          </cell>
          <cell r="BS932">
            <v>-50698444.699999966</v>
          </cell>
          <cell r="BT932">
            <v>-44044372.619999982</v>
          </cell>
        </row>
        <row r="935">
          <cell r="BE935">
            <v>7130</v>
          </cell>
          <cell r="BF935">
            <v>7180</v>
          </cell>
          <cell r="BG935">
            <v>7295</v>
          </cell>
          <cell r="BH935">
            <v>7411</v>
          </cell>
          <cell r="BI935">
            <v>7438</v>
          </cell>
          <cell r="BJ935">
            <v>7433</v>
          </cell>
          <cell r="BK935">
            <v>7433</v>
          </cell>
          <cell r="BL935">
            <v>7429</v>
          </cell>
          <cell r="BM935">
            <v>7448</v>
          </cell>
          <cell r="BN935">
            <v>7468</v>
          </cell>
          <cell r="BO935">
            <v>7561</v>
          </cell>
          <cell r="BP935">
            <v>7660</v>
          </cell>
          <cell r="BQ935">
            <v>7741</v>
          </cell>
          <cell r="BR935">
            <v>7822</v>
          </cell>
          <cell r="BS935">
            <v>7926</v>
          </cell>
          <cell r="BT935">
            <v>8049</v>
          </cell>
        </row>
        <row r="936">
          <cell r="C936" t="str">
            <v>Number of accounts</v>
          </cell>
          <cell r="BE936">
            <v>-780365656.53999996</v>
          </cell>
          <cell r="BF936">
            <v>-792181372.02999997</v>
          </cell>
          <cell r="BG936">
            <v>-803492392.77999997</v>
          </cell>
          <cell r="BH936">
            <v>-814855957.92999995</v>
          </cell>
          <cell r="BI936">
            <v>-818622654.01999998</v>
          </cell>
          <cell r="BJ936">
            <v>-817634526.71999991</v>
          </cell>
          <cell r="BK936">
            <v>-817634526.71999991</v>
          </cell>
          <cell r="BL936">
            <v>-816662783.2299999</v>
          </cell>
          <cell r="BM936">
            <v>-819109923.32999992</v>
          </cell>
          <cell r="BN936">
            <v>-821406394.94999993</v>
          </cell>
          <cell r="BO936">
            <v>-831629975.39999998</v>
          </cell>
          <cell r="BP936">
            <v>-842722813.37</v>
          </cell>
          <cell r="BQ936">
            <v>-850989553.88</v>
          </cell>
          <cell r="BR936">
            <v>-859256294.38999999</v>
          </cell>
          <cell r="BS936">
            <v>-870553760.42999995</v>
          </cell>
          <cell r="BT936">
            <v>-882088832.3499999</v>
          </cell>
        </row>
        <row r="939">
          <cell r="BH939"/>
          <cell r="BI939"/>
          <cell r="BJ939"/>
          <cell r="BK939"/>
          <cell r="BL939"/>
          <cell r="BM939"/>
          <cell r="BN939"/>
          <cell r="BO939"/>
          <cell r="BP939"/>
          <cell r="BQ939"/>
          <cell r="BR939"/>
          <cell r="BS939"/>
          <cell r="BT939"/>
        </row>
        <row r="941">
          <cell r="BH941"/>
          <cell r="BI941"/>
          <cell r="BJ941"/>
          <cell r="BK941"/>
          <cell r="BL941"/>
          <cell r="BM941"/>
          <cell r="BN941"/>
          <cell r="BO941"/>
          <cell r="BP941"/>
          <cell r="BQ941"/>
          <cell r="BR941"/>
          <cell r="BS941"/>
          <cell r="BT941"/>
        </row>
      </sheetData>
      <sheetData sheetId="4">
        <row r="2">
          <cell r="A2"/>
          <cell r="C2" t="str">
            <v>HOLMES TRUSTEES WATERFALL</v>
          </cell>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cell r="BF2"/>
          <cell r="BG2"/>
          <cell r="BH2"/>
          <cell r="BI2"/>
          <cell r="BJ2"/>
          <cell r="BK2"/>
          <cell r="BL2"/>
          <cell r="BM2"/>
          <cell r="BN2"/>
          <cell r="BO2"/>
          <cell r="BP2"/>
          <cell r="BQ2"/>
          <cell r="BR2"/>
          <cell r="BS2"/>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row>
        <row r="4">
          <cell r="C4" t="str">
            <v>Calculation Period Start</v>
          </cell>
          <cell r="E4">
            <v>40969</v>
          </cell>
          <cell r="F4">
            <v>41000</v>
          </cell>
          <cell r="G4">
            <v>41030</v>
          </cell>
          <cell r="H4">
            <v>41061</v>
          </cell>
          <cell r="I4">
            <v>41091</v>
          </cell>
          <cell r="J4">
            <v>41122</v>
          </cell>
          <cell r="K4">
            <v>41153</v>
          </cell>
          <cell r="L4">
            <v>41183</v>
          </cell>
          <cell r="M4">
            <v>41214</v>
          </cell>
          <cell r="N4">
            <v>41244</v>
          </cell>
          <cell r="O4">
            <v>41275</v>
          </cell>
          <cell r="P4">
            <v>41306</v>
          </cell>
          <cell r="Q4">
            <v>41334</v>
          </cell>
          <cell r="R4">
            <v>41365</v>
          </cell>
          <cell r="S4">
            <v>41395</v>
          </cell>
          <cell r="T4">
            <v>41426</v>
          </cell>
          <cell r="U4">
            <v>41456</v>
          </cell>
          <cell r="V4">
            <v>41487</v>
          </cell>
          <cell r="W4">
            <v>41518</v>
          </cell>
          <cell r="X4">
            <v>41548</v>
          </cell>
          <cell r="Y4">
            <v>41579</v>
          </cell>
          <cell r="Z4">
            <v>41609</v>
          </cell>
          <cell r="AA4">
            <v>41640</v>
          </cell>
          <cell r="AB4">
            <v>41671</v>
          </cell>
          <cell r="AC4">
            <v>41699</v>
          </cell>
          <cell r="AD4">
            <v>41730</v>
          </cell>
          <cell r="AE4">
            <v>41760</v>
          </cell>
          <cell r="AF4">
            <v>41791</v>
          </cell>
          <cell r="AG4">
            <v>41821</v>
          </cell>
          <cell r="AH4">
            <v>41852</v>
          </cell>
          <cell r="AI4">
            <v>41883</v>
          </cell>
          <cell r="AJ4">
            <v>41913</v>
          </cell>
          <cell r="AK4">
            <v>41944</v>
          </cell>
          <cell r="AL4">
            <v>41974</v>
          </cell>
          <cell r="AM4">
            <v>42005</v>
          </cell>
          <cell r="AN4">
            <v>42036</v>
          </cell>
          <cell r="AO4">
            <v>42064</v>
          </cell>
          <cell r="AP4">
            <v>42095</v>
          </cell>
          <cell r="AQ4">
            <v>42125</v>
          </cell>
          <cell r="AR4">
            <v>42156</v>
          </cell>
          <cell r="AS4">
            <v>42186</v>
          </cell>
          <cell r="AT4">
            <v>42217</v>
          </cell>
          <cell r="AU4">
            <v>42248</v>
          </cell>
          <cell r="AV4">
            <v>42278</v>
          </cell>
          <cell r="AW4">
            <v>42309</v>
          </cell>
          <cell r="AX4">
            <v>42339</v>
          </cell>
          <cell r="AY4">
            <v>42370</v>
          </cell>
          <cell r="AZ4">
            <v>42401</v>
          </cell>
          <cell r="BA4">
            <v>42430</v>
          </cell>
          <cell r="BB4">
            <v>42461</v>
          </cell>
          <cell r="BC4">
            <v>42491</v>
          </cell>
          <cell r="BD4">
            <v>42522</v>
          </cell>
          <cell r="BE4">
            <v>42552</v>
          </cell>
          <cell r="BF4">
            <v>42583</v>
          </cell>
          <cell r="BG4">
            <v>42614</v>
          </cell>
          <cell r="BH4">
            <v>42644</v>
          </cell>
          <cell r="BI4">
            <v>42675</v>
          </cell>
          <cell r="BJ4">
            <v>42705</v>
          </cell>
          <cell r="BK4">
            <v>42738</v>
          </cell>
          <cell r="BL4">
            <v>42767</v>
          </cell>
          <cell r="BM4">
            <v>42795</v>
          </cell>
          <cell r="BN4">
            <v>42826</v>
          </cell>
          <cell r="BO4">
            <v>42857</v>
          </cell>
          <cell r="BP4">
            <v>42887</v>
          </cell>
          <cell r="BQ4">
            <v>42917</v>
          </cell>
          <cell r="BR4">
            <v>42948</v>
          </cell>
          <cell r="BS4">
            <v>42979</v>
          </cell>
        </row>
        <row r="5">
          <cell r="C5" t="str">
            <v>Calculation Period End</v>
          </cell>
          <cell r="E5">
            <v>40999</v>
          </cell>
          <cell r="F5">
            <v>41029</v>
          </cell>
          <cell r="G5">
            <v>41060</v>
          </cell>
          <cell r="H5">
            <v>41090</v>
          </cell>
          <cell r="I5">
            <v>41121</v>
          </cell>
          <cell r="J5">
            <v>41152</v>
          </cell>
          <cell r="K5">
            <v>41182</v>
          </cell>
          <cell r="L5">
            <v>41213</v>
          </cell>
          <cell r="M5">
            <v>41243</v>
          </cell>
          <cell r="N5">
            <v>41274</v>
          </cell>
          <cell r="O5">
            <v>41305</v>
          </cell>
          <cell r="P5">
            <v>41333</v>
          </cell>
          <cell r="Q5">
            <v>41364</v>
          </cell>
          <cell r="R5">
            <v>41394</v>
          </cell>
          <cell r="S5">
            <v>41425</v>
          </cell>
          <cell r="T5">
            <v>41455</v>
          </cell>
          <cell r="U5">
            <v>41486</v>
          </cell>
          <cell r="V5">
            <v>41517</v>
          </cell>
          <cell r="W5">
            <v>41547</v>
          </cell>
          <cell r="X5">
            <v>41578</v>
          </cell>
          <cell r="Y5">
            <v>41608</v>
          </cell>
          <cell r="Z5">
            <v>41639</v>
          </cell>
          <cell r="AA5">
            <v>41670</v>
          </cell>
          <cell r="AB5">
            <v>41698</v>
          </cell>
          <cell r="AC5">
            <v>41729</v>
          </cell>
          <cell r="AD5">
            <v>41759</v>
          </cell>
          <cell r="AE5">
            <v>41790</v>
          </cell>
          <cell r="AF5">
            <v>41820</v>
          </cell>
          <cell r="AG5">
            <v>41851</v>
          </cell>
          <cell r="AH5">
            <v>41882</v>
          </cell>
          <cell r="AI5">
            <v>41912</v>
          </cell>
          <cell r="AJ5">
            <v>41943</v>
          </cell>
          <cell r="AK5">
            <v>41973</v>
          </cell>
          <cell r="AL5">
            <v>42004</v>
          </cell>
          <cell r="AM5">
            <v>42035</v>
          </cell>
          <cell r="AN5">
            <v>42063</v>
          </cell>
          <cell r="AO5">
            <v>42094</v>
          </cell>
          <cell r="AP5">
            <v>42124</v>
          </cell>
          <cell r="AQ5">
            <v>42155</v>
          </cell>
          <cell r="AR5">
            <v>42185</v>
          </cell>
          <cell r="AS5">
            <v>42216</v>
          </cell>
          <cell r="AT5">
            <v>42247</v>
          </cell>
          <cell r="AU5">
            <v>42277</v>
          </cell>
          <cell r="AV5">
            <v>42308</v>
          </cell>
          <cell r="AW5">
            <v>42338</v>
          </cell>
          <cell r="AX5">
            <v>42369</v>
          </cell>
          <cell r="AY5">
            <v>42400</v>
          </cell>
          <cell r="AZ5">
            <v>42429</v>
          </cell>
          <cell r="BA5">
            <v>42460</v>
          </cell>
          <cell r="BB5">
            <v>42490</v>
          </cell>
          <cell r="BC5">
            <v>42521</v>
          </cell>
          <cell r="BD5">
            <v>42551</v>
          </cell>
          <cell r="BE5">
            <v>42582</v>
          </cell>
          <cell r="BF5">
            <v>42613</v>
          </cell>
          <cell r="BG5">
            <v>42643</v>
          </cell>
          <cell r="BH5">
            <v>42674</v>
          </cell>
          <cell r="BI5">
            <v>42704</v>
          </cell>
          <cell r="BJ5">
            <v>42735</v>
          </cell>
          <cell r="BK5">
            <v>42766</v>
          </cell>
          <cell r="BL5">
            <v>42794</v>
          </cell>
          <cell r="BM5">
            <v>42825</v>
          </cell>
          <cell r="BN5">
            <v>42855</v>
          </cell>
          <cell r="BO5">
            <v>42886</v>
          </cell>
          <cell r="BP5">
            <v>42916</v>
          </cell>
          <cell r="BQ5">
            <v>42947</v>
          </cell>
          <cell r="BR5">
            <v>42978</v>
          </cell>
          <cell r="BS5">
            <v>43008</v>
          </cell>
        </row>
        <row r="7">
          <cell r="C7" t="str">
            <v>Calculation Period Day Count</v>
          </cell>
          <cell r="AX7"/>
          <cell r="AY7"/>
          <cell r="AZ7"/>
          <cell r="BA7"/>
          <cell r="BB7"/>
          <cell r="BC7"/>
          <cell r="BD7"/>
        </row>
        <row r="9">
          <cell r="C9" t="str">
            <v>Checks</v>
          </cell>
          <cell r="AX9" t="str">
            <v>OK</v>
          </cell>
          <cell r="AY9" t="str">
            <v>OK</v>
          </cell>
          <cell r="AZ9" t="str">
            <v>OK</v>
          </cell>
          <cell r="BA9" t="str">
            <v>OK</v>
          </cell>
          <cell r="BB9" t="str">
            <v>OK</v>
          </cell>
          <cell r="BC9" t="str">
            <v>OK</v>
          </cell>
          <cell r="BD9" t="str">
            <v>OK</v>
          </cell>
          <cell r="BE9" t="str">
            <v>OK</v>
          </cell>
          <cell r="BF9" t="str">
            <v>OK</v>
          </cell>
          <cell r="BG9" t="str">
            <v>OK</v>
          </cell>
          <cell r="BH9" t="str">
            <v>OK</v>
          </cell>
          <cell r="BI9" t="str">
            <v>OK</v>
          </cell>
          <cell r="BJ9" t="str">
            <v>OK</v>
          </cell>
          <cell r="BK9" t="str">
            <v>OK</v>
          </cell>
          <cell r="BL9" t="str">
            <v>OK</v>
          </cell>
          <cell r="BM9" t="str">
            <v>OK</v>
          </cell>
          <cell r="BN9" t="str">
            <v>OK</v>
          </cell>
          <cell r="BO9" t="str">
            <v>OK</v>
          </cell>
          <cell r="BP9" t="str">
            <v>OK</v>
          </cell>
          <cell r="BQ9" t="str">
            <v>OK</v>
          </cell>
          <cell r="BR9" t="str">
            <v>OK</v>
          </cell>
          <cell r="BS9" t="str">
            <v>OK</v>
          </cell>
        </row>
        <row r="11">
          <cell r="C11" t="str">
            <v>MORTGAGE PRINCIPAL MOVEMENT</v>
          </cell>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cell r="CY11"/>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cell r="EF11"/>
          <cell r="EG11"/>
          <cell r="EH11"/>
          <cell r="EI11"/>
          <cell r="EJ11"/>
          <cell r="EK11"/>
          <cell r="EL11"/>
          <cell r="EM11"/>
        </row>
        <row r="13">
          <cell r="C13" t="str">
            <v>Loan Count B/Fwd</v>
          </cell>
        </row>
        <row r="14">
          <cell r="C14"/>
        </row>
        <row r="15">
          <cell r="C15" t="str">
            <v>Redemptions</v>
          </cell>
        </row>
        <row r="16">
          <cell r="C16" t="str">
            <v>Substitutions</v>
          </cell>
        </row>
        <row r="17">
          <cell r="C17" t="str">
            <v>Buybacks</v>
          </cell>
        </row>
        <row r="18">
          <cell r="C18"/>
        </row>
        <row r="19">
          <cell r="C19" t="str">
            <v>Loan Count C/Fwd</v>
          </cell>
        </row>
        <row r="20">
          <cell r="AX20"/>
          <cell r="AY20"/>
          <cell r="AZ20"/>
          <cell r="BA20"/>
          <cell r="BB20"/>
          <cell r="BC20"/>
          <cell r="BD20"/>
        </row>
        <row r="21">
          <cell r="C21" t="str">
            <v>Check</v>
          </cell>
          <cell r="AX21"/>
          <cell r="AY21"/>
          <cell r="AZ21"/>
          <cell r="BA21"/>
          <cell r="BB21"/>
          <cell r="BC21"/>
          <cell r="BD21"/>
        </row>
        <row r="22">
          <cell r="AX22"/>
          <cell r="AY22"/>
          <cell r="AZ22"/>
          <cell r="BA22"/>
          <cell r="BB22"/>
          <cell r="BC22"/>
          <cell r="BD22"/>
        </row>
        <row r="23">
          <cell r="C23" t="str">
            <v>Pool Principal Balance B/Fwd</v>
          </cell>
          <cell r="E23">
            <v>13344961208.379999</v>
          </cell>
          <cell r="F23">
            <v>15032290617.550001</v>
          </cell>
          <cell r="G23">
            <v>14854320724.690001</v>
          </cell>
          <cell r="H23">
            <v>14539645679.67</v>
          </cell>
          <cell r="I23">
            <v>14296912773.33</v>
          </cell>
          <cell r="J23">
            <v>13928303282.700001</v>
          </cell>
          <cell r="K23">
            <v>13768517288.439997</v>
          </cell>
          <cell r="L23">
            <v>13521660337.250002</v>
          </cell>
          <cell r="M23">
            <v>14265177087.450001</v>
          </cell>
          <cell r="N23">
            <v>13959338248.460001</v>
          </cell>
          <cell r="O23">
            <v>13732101030.059999</v>
          </cell>
          <cell r="P23">
            <v>13466786924.450001</v>
          </cell>
          <cell r="Q23">
            <v>13187913997.73</v>
          </cell>
          <cell r="R23">
            <v>12872903595.27</v>
          </cell>
          <cell r="S23">
            <v>14607759652.18</v>
          </cell>
          <cell r="T23">
            <v>14405981430.969999</v>
          </cell>
          <cell r="U23">
            <v>13711905063.98</v>
          </cell>
          <cell r="V23">
            <v>13711905063.98</v>
          </cell>
          <cell r="W23">
            <v>13390164730.76</v>
          </cell>
          <cell r="X23">
            <v>13111143066.459999</v>
          </cell>
          <cell r="Y23">
            <v>12824164829.639999</v>
          </cell>
          <cell r="Z23">
            <v>12549575731.969999</v>
          </cell>
          <cell r="AA23">
            <v>12327268940.210001</v>
          </cell>
          <cell r="AB23">
            <v>11652736575.070002</v>
          </cell>
          <cell r="AC23">
            <v>11413867049.049999</v>
          </cell>
          <cell r="AD23">
            <v>11160790472.32</v>
          </cell>
          <cell r="AE23">
            <v>10899121353.34</v>
          </cell>
          <cell r="AF23">
            <v>10648544150.960001</v>
          </cell>
          <cell r="AG23">
            <v>10374581070.77</v>
          </cell>
          <cell r="AH23">
            <v>10065987680.240002</v>
          </cell>
          <cell r="AI23">
            <v>9823108061.1200008</v>
          </cell>
          <cell r="AJ23">
            <v>9601592191.1100006</v>
          </cell>
          <cell r="AK23">
            <v>9375422929.3299999</v>
          </cell>
          <cell r="AL23">
            <v>9228792660.6800003</v>
          </cell>
          <cell r="AM23">
            <v>9068191680.3400002</v>
          </cell>
          <cell r="AN23">
            <v>8916611292.4500008</v>
          </cell>
          <cell r="AO23">
            <v>8764026359.6100006</v>
          </cell>
          <cell r="AP23">
            <v>8610730297.5400009</v>
          </cell>
          <cell r="AQ23">
            <v>8456725166.5799999</v>
          </cell>
          <cell r="AR23">
            <v>8300968187.8800001</v>
          </cell>
          <cell r="AS23">
            <v>8131939037.25</v>
          </cell>
          <cell r="AT23">
            <v>7792588385.3800001</v>
          </cell>
          <cell r="AU23">
            <v>7612802727.4000006</v>
          </cell>
          <cell r="AV23">
            <v>7452409515.2300005</v>
          </cell>
          <cell r="AW23">
            <v>7295903052.4299994</v>
          </cell>
          <cell r="AX23">
            <v>7148825570.7300005</v>
          </cell>
          <cell r="AY23">
            <v>7023645152.5299997</v>
          </cell>
          <cell r="AZ23">
            <v>6906330837.8699999</v>
          </cell>
          <cell r="BA23">
            <v>6769492506.5</v>
          </cell>
          <cell r="BB23">
            <v>6607621250.96</v>
          </cell>
          <cell r="BC23">
            <v>6517269002.3299999</v>
          </cell>
          <cell r="BD23">
            <v>6390145628.6399994</v>
          </cell>
          <cell r="BE23">
            <v>6256255261.04</v>
          </cell>
          <cell r="BF23">
            <v>6133623541.3699999</v>
          </cell>
          <cell r="BG23">
            <v>6013362000.0600004</v>
          </cell>
          <cell r="BH23">
            <v>5893756714.8699999</v>
          </cell>
          <cell r="BI23">
            <v>5773251031.3699999</v>
          </cell>
          <cell r="BJ23">
            <v>5663044554.04</v>
          </cell>
          <cell r="BK23">
            <v>5559889062.6099997</v>
          </cell>
          <cell r="BL23">
            <v>5471493122.8400002</v>
          </cell>
          <cell r="BM23">
            <v>5374894350.5699997</v>
          </cell>
          <cell r="BN23">
            <v>5268463975.46</v>
          </cell>
          <cell r="BO23">
            <v>5166323609.6499996</v>
          </cell>
          <cell r="BP23">
            <v>5054662750.8800001</v>
          </cell>
          <cell r="BQ23">
            <v>4946734008.4499998</v>
          </cell>
          <cell r="BR23">
            <v>4828599544.25</v>
          </cell>
          <cell r="BS23">
            <v>4707263744.9099998</v>
          </cell>
        </row>
        <row r="24">
          <cell r="AX24"/>
          <cell r="AY24"/>
          <cell r="AZ24"/>
          <cell r="BA24"/>
          <cell r="BB24"/>
          <cell r="BC24"/>
          <cell r="BD24"/>
          <cell r="BE24"/>
          <cell r="BF24"/>
          <cell r="BG24"/>
          <cell r="BH24"/>
          <cell r="BI24"/>
          <cell r="BJ24"/>
          <cell r="BK24"/>
          <cell r="BL24"/>
          <cell r="BM24"/>
          <cell r="BN24"/>
          <cell r="BO24"/>
          <cell r="BP24"/>
          <cell r="BQ24"/>
          <cell r="BR24"/>
          <cell r="BS24"/>
        </row>
        <row r="25">
          <cell r="C25" t="str">
            <v>Mortgage RePurchases</v>
          </cell>
          <cell r="E25"/>
          <cell r="F25"/>
          <cell r="G25"/>
          <cell r="H25"/>
          <cell r="I25"/>
          <cell r="J25"/>
          <cell r="K25"/>
          <cell r="L25"/>
          <cell r="M25"/>
          <cell r="N25"/>
          <cell r="O25"/>
          <cell r="P25"/>
          <cell r="Q25"/>
          <cell r="R25"/>
          <cell r="S25"/>
          <cell r="T25"/>
          <cell r="U25"/>
          <cell r="V25">
            <v>-121049346.23999999</v>
          </cell>
          <cell r="W25">
            <v>-111950644.89</v>
          </cell>
          <cell r="X25">
            <v>-89693008.519999996</v>
          </cell>
          <cell r="Y25">
            <v>-83895155.319999993</v>
          </cell>
          <cell r="Z25">
            <v>-83029073.079999998</v>
          </cell>
          <cell r="AA25">
            <v>-503803411.58999997</v>
          </cell>
          <cell r="AB25">
            <v>-109869132</v>
          </cell>
          <cell r="AC25">
            <v>-119827715.98</v>
          </cell>
          <cell r="AD25">
            <v>-94549668.379999995</v>
          </cell>
          <cell r="AE25">
            <v>-113067911.04000001</v>
          </cell>
          <cell r="AF25">
            <v>-145912898.39999995</v>
          </cell>
          <cell r="AG25">
            <v>-117454113.63</v>
          </cell>
          <cell r="AH25">
            <v>-88136727.120000005</v>
          </cell>
          <cell r="AI25">
            <v>-79250374.310000002</v>
          </cell>
          <cell r="AJ25">
            <v>-65505237.19000005</v>
          </cell>
          <cell r="AK25">
            <v>-51403376.090000004</v>
          </cell>
          <cell r="AL25">
            <v>-45121954.029999964</v>
          </cell>
          <cell r="AM25">
            <v>-50625353.560000025</v>
          </cell>
          <cell r="AN25">
            <v>-56529910.819999978</v>
          </cell>
          <cell r="AO25">
            <v>-53922781.769999988</v>
          </cell>
          <cell r="AP25">
            <v>-48219406.539999999</v>
          </cell>
          <cell r="AQ25">
            <v>-58262016.369999997</v>
          </cell>
          <cell r="AR25">
            <v>-55785300.849999987</v>
          </cell>
          <cell r="AS25">
            <v>-83062199.260000005</v>
          </cell>
          <cell r="AT25">
            <v>-83062199.26000008</v>
          </cell>
          <cell r="AU25">
            <v>-66306161.180000022</v>
          </cell>
          <cell r="AV25">
            <v>-59805154.639999986</v>
          </cell>
          <cell r="AW25">
            <v>-49020062</v>
          </cell>
          <cell r="AX25">
            <v>-42630700.270000003</v>
          </cell>
          <cell r="AY25">
            <v>-41019206.170000002</v>
          </cell>
          <cell r="AZ25">
            <v>-58045117.829999998</v>
          </cell>
          <cell r="BA25">
            <v>-67641903.090000004</v>
          </cell>
          <cell r="BB25">
            <v>-37357511.380000003</v>
          </cell>
          <cell r="BC25">
            <v>-51107151.149999999</v>
          </cell>
          <cell r="BD25">
            <v>-48957950.020000003</v>
          </cell>
          <cell r="BE25">
            <v>-42562055.18</v>
          </cell>
          <cell r="BF25">
            <v>-40063378.5</v>
          </cell>
          <cell r="BG25">
            <v>-46590645.420000002</v>
          </cell>
          <cell r="BH25">
            <v>-47861052.359999999</v>
          </cell>
          <cell r="BI25">
            <v>-38416697.799999997</v>
          </cell>
          <cell r="BJ25">
            <v>-31729793.84</v>
          </cell>
          <cell r="BK25">
            <v>-33846227.840000004</v>
          </cell>
          <cell r="BL25">
            <v>-38571110.75</v>
          </cell>
          <cell r="BM25">
            <v>-48789132</v>
          </cell>
          <cell r="BN25">
            <v>-45846369.789999999</v>
          </cell>
          <cell r="BO25">
            <v>-54183512.509999998</v>
          </cell>
          <cell r="BP25">
            <v>-43656741</v>
          </cell>
          <cell r="BQ25">
            <v>-51853754.390000001</v>
          </cell>
          <cell r="BR25">
            <v>-52080820.359999999</v>
          </cell>
          <cell r="BS25">
            <v>-45018935.439999998</v>
          </cell>
        </row>
        <row r="26">
          <cell r="C26" t="str">
            <v>Scheduled Principal Receipts</v>
          </cell>
          <cell r="AX26">
            <v>-93147650.689999998</v>
          </cell>
          <cell r="AY26">
            <v>-90744105.100000009</v>
          </cell>
          <cell r="AZ26">
            <v>-90683422.810000002</v>
          </cell>
          <cell r="BA26">
            <v>-109721344.02</v>
          </cell>
          <cell r="BB26">
            <v>-59660214.210000001</v>
          </cell>
          <cell r="BC26">
            <v>-83004359.160000011</v>
          </cell>
          <cell r="BD26">
            <v>-94973889.140000001</v>
          </cell>
          <cell r="BE26">
            <v>-88445455.060000002</v>
          </cell>
          <cell r="BF26">
            <v>-89156774.290000007</v>
          </cell>
          <cell r="BG26">
            <v>-82449320.900000006</v>
          </cell>
          <cell r="BH26">
            <v>-82487221.620000005</v>
          </cell>
          <cell r="BI26">
            <v>-79649282.549999997</v>
          </cell>
          <cell r="BJ26">
            <v>-78360606.439999998</v>
          </cell>
          <cell r="BK26">
            <v>-68567773.629999995</v>
          </cell>
          <cell r="BL26">
            <v>-67457176.519999996</v>
          </cell>
          <cell r="BM26">
            <v>-69832818.969999999</v>
          </cell>
          <cell r="BN26">
            <v>-64086998.979999997</v>
          </cell>
          <cell r="BO26">
            <v>-67226778.629999995</v>
          </cell>
          <cell r="BP26">
            <v>-74744451.129999995</v>
          </cell>
          <cell r="BQ26">
            <v>-77284194.439999998</v>
          </cell>
          <cell r="BR26">
            <v>-78197715.269999996</v>
          </cell>
          <cell r="BS26">
            <v>-73122336.510000005</v>
          </cell>
        </row>
        <row r="27">
          <cell r="C27" t="str">
            <v>Unscheduled Principal</v>
          </cell>
          <cell r="AX27">
            <v>-3483376.51</v>
          </cell>
          <cell r="AY27">
            <v>-4046415.77</v>
          </cell>
          <cell r="AZ27">
            <v>-3960659.29</v>
          </cell>
          <cell r="BA27">
            <v>-4108849</v>
          </cell>
          <cell r="BB27">
            <v>-2498878.56</v>
          </cell>
          <cell r="BC27">
            <v>-3822936.28</v>
          </cell>
          <cell r="BD27">
            <v>-3351206.17</v>
          </cell>
          <cell r="BE27">
            <v>-3566134.05</v>
          </cell>
          <cell r="BF27">
            <v>-3668717.86</v>
          </cell>
          <cell r="BG27">
            <v>-3571553.49</v>
          </cell>
          <cell r="BH27">
            <v>-3695441.05</v>
          </cell>
          <cell r="BI27">
            <v>-2832277.56</v>
          </cell>
          <cell r="BJ27">
            <v>-3074375.84</v>
          </cell>
          <cell r="BK27">
            <v>-3145619.06</v>
          </cell>
          <cell r="BL27">
            <v>-3386197.88</v>
          </cell>
          <cell r="BM27">
            <v>-2673504.44</v>
          </cell>
          <cell r="BN27">
            <v>-2427720.29</v>
          </cell>
          <cell r="BO27">
            <v>-2461077.39</v>
          </cell>
          <cell r="BP27">
            <v>-3004029.9</v>
          </cell>
          <cell r="BQ27">
            <v>-3056830.54</v>
          </cell>
          <cell r="BR27">
            <v>-3316859.39</v>
          </cell>
          <cell r="BS27">
            <v>-2099616.13</v>
          </cell>
        </row>
        <row r="28">
          <cell r="C28" t="str">
            <v>Interest Receipts</v>
          </cell>
          <cell r="AX28">
            <v>-19235954.920000002</v>
          </cell>
          <cell r="AY28">
            <v>-16927445.280000001</v>
          </cell>
          <cell r="AZ28">
            <v>-17516651.129999999</v>
          </cell>
          <cell r="BA28">
            <v>-18062734.489999998</v>
          </cell>
          <cell r="BB28">
            <v>-6342665.4900000002</v>
          </cell>
          <cell r="BC28">
            <v>-16520032.41</v>
          </cell>
          <cell r="BD28">
            <v>-16089221.57</v>
          </cell>
          <cell r="BE28">
            <v>-15921622</v>
          </cell>
          <cell r="BF28">
            <v>-15542633.140000001</v>
          </cell>
          <cell r="BG28">
            <v>-15181734.33</v>
          </cell>
          <cell r="BH28">
            <v>-13500692.380000001</v>
          </cell>
          <cell r="BI28">
            <v>-13313343.039999999</v>
          </cell>
          <cell r="BJ28">
            <v>-12975864.76</v>
          </cell>
          <cell r="BK28">
            <v>-12729826.48</v>
          </cell>
          <cell r="BL28">
            <v>-12422551.73</v>
          </cell>
          <cell r="BM28">
            <v>-12188307.08</v>
          </cell>
          <cell r="BN28">
            <v>-11822482.810000001</v>
          </cell>
          <cell r="BO28">
            <v>-11551031.720000001</v>
          </cell>
          <cell r="BP28">
            <v>-11220464.27</v>
          </cell>
          <cell r="BQ28">
            <v>-10906077.640000001</v>
          </cell>
          <cell r="BR28">
            <v>-10589850.49</v>
          </cell>
          <cell r="BS28">
            <v>-10226955.92</v>
          </cell>
        </row>
        <row r="29">
          <cell r="C29" t="str">
            <v>Fee Receipts</v>
          </cell>
          <cell r="AX29">
            <v>-205616.75</v>
          </cell>
          <cell r="AY29">
            <v>-213549.36</v>
          </cell>
          <cell r="AZ29">
            <v>-242402.6</v>
          </cell>
          <cell r="BA29">
            <v>-282836.94</v>
          </cell>
          <cell r="BB29">
            <v>-150000.54999999999</v>
          </cell>
          <cell r="BC29">
            <v>-203801.76</v>
          </cell>
          <cell r="BD29">
            <v>-243594.94</v>
          </cell>
          <cell r="BE29">
            <v>-208187.77</v>
          </cell>
          <cell r="BF29">
            <v>-230646.83</v>
          </cell>
          <cell r="BG29">
            <v>-213370.77</v>
          </cell>
          <cell r="BH29">
            <v>-208697.99</v>
          </cell>
          <cell r="BI29">
            <v>-188691.96</v>
          </cell>
          <cell r="BJ29">
            <v>-224096.12</v>
          </cell>
          <cell r="BK29">
            <v>-168492.73</v>
          </cell>
          <cell r="BL29">
            <v>-117995</v>
          </cell>
          <cell r="BM29">
            <v>-180325</v>
          </cell>
          <cell r="BN29">
            <v>-132675.42000000001</v>
          </cell>
          <cell r="BO29">
            <v>-115002.02</v>
          </cell>
          <cell r="BP29">
            <v>-156319.82999999999</v>
          </cell>
          <cell r="BQ29">
            <v>-171120.26</v>
          </cell>
          <cell r="BR29">
            <v>-171467.31</v>
          </cell>
          <cell r="BS29">
            <v>-152913.60000000001</v>
          </cell>
        </row>
        <row r="30">
          <cell r="C30" t="str">
            <v>Repossesion Receipts</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row>
        <row r="31">
          <cell r="C31" t="str">
            <v>Mortgage Substitutions</v>
          </cell>
          <cell r="AX31">
            <v>0</v>
          </cell>
          <cell r="AY31">
            <v>0</v>
          </cell>
          <cell r="AZ31">
            <v>0</v>
          </cell>
          <cell r="BA31">
            <v>0</v>
          </cell>
          <cell r="BB31">
            <v>0</v>
          </cell>
          <cell r="BC31">
            <v>0</v>
          </cell>
          <cell r="BD31">
            <v>95357152.260000005</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row>
        <row r="32">
          <cell r="C32" t="str">
            <v>Further Advances</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row>
        <row r="33">
          <cell r="C33" t="str">
            <v>Flexi Re-Drawn Facilities</v>
          </cell>
          <cell r="AX33">
            <v>13231149.25</v>
          </cell>
          <cell r="AY33">
            <v>17855107.66</v>
          </cell>
          <cell r="AZ33">
            <v>15405926.119999999</v>
          </cell>
          <cell r="BA33">
            <v>19166417.100000001</v>
          </cell>
          <cell r="BB33">
            <v>10125075.01</v>
          </cell>
          <cell r="BC33">
            <v>12038799.42</v>
          </cell>
          <cell r="BD33">
            <v>11904840.550000001</v>
          </cell>
          <cell r="BE33">
            <v>11589032.59</v>
          </cell>
          <cell r="BF33">
            <v>12198728.960000001</v>
          </cell>
          <cell r="BG33">
            <v>12832457.6</v>
          </cell>
          <cell r="BH33">
            <v>12936841.5</v>
          </cell>
          <cell r="BI33">
            <v>10294625.640000001</v>
          </cell>
          <cell r="BJ33">
            <v>9642931.9499999993</v>
          </cell>
          <cell r="BK33">
            <v>16871680.890000001</v>
          </cell>
          <cell r="BL33">
            <v>12478095.779999999</v>
          </cell>
          <cell r="BM33">
            <v>14571468.720000001</v>
          </cell>
          <cell r="BN33">
            <v>9808322.9600000009</v>
          </cell>
          <cell r="BO33">
            <v>11909201.539999999</v>
          </cell>
          <cell r="BP33">
            <v>13102227.33</v>
          </cell>
          <cell r="BQ33">
            <v>13685566.300000001</v>
          </cell>
          <cell r="BR33">
            <v>11816540.779999999</v>
          </cell>
          <cell r="BS33">
            <v>9816447.9199999999</v>
          </cell>
        </row>
        <row r="34">
          <cell r="C34" t="str">
            <v>Financed Fees</v>
          </cell>
          <cell r="AX34">
            <v>241035.91</v>
          </cell>
          <cell r="AY34">
            <v>270753.48</v>
          </cell>
          <cell r="AZ34">
            <v>307845.48</v>
          </cell>
          <cell r="BA34">
            <v>344300.17</v>
          </cell>
          <cell r="BB34">
            <v>178981.63</v>
          </cell>
          <cell r="BC34">
            <v>253235.62</v>
          </cell>
          <cell r="BD34">
            <v>288391.53999999998</v>
          </cell>
          <cell r="BE34">
            <v>248268.79</v>
          </cell>
          <cell r="BF34">
            <v>297728.09999999998</v>
          </cell>
          <cell r="BG34">
            <v>257666.97</v>
          </cell>
          <cell r="BH34">
            <v>263187.71000000002</v>
          </cell>
          <cell r="BI34">
            <v>233592.51</v>
          </cell>
          <cell r="BJ34">
            <v>236122.39</v>
          </cell>
          <cell r="BK34">
            <v>187016.5</v>
          </cell>
          <cell r="BL34">
            <v>152940.56</v>
          </cell>
          <cell r="BM34">
            <v>222473.28</v>
          </cell>
          <cell r="BN34">
            <v>187833.02</v>
          </cell>
          <cell r="BO34">
            <v>163737.29999999999</v>
          </cell>
          <cell r="BP34">
            <v>207314.44</v>
          </cell>
          <cell r="BQ34">
            <v>206128.78</v>
          </cell>
          <cell r="BR34">
            <v>244236.53</v>
          </cell>
          <cell r="BS34">
            <v>214302.6</v>
          </cell>
        </row>
        <row r="35">
          <cell r="C35" t="str">
            <v>Interest System Capitalised</v>
          </cell>
          <cell r="AX35">
            <v>19544323.309999999</v>
          </cell>
          <cell r="AY35">
            <v>17032811.960000001</v>
          </cell>
          <cell r="AZ35">
            <v>17627537.25</v>
          </cell>
          <cell r="BA35">
            <v>18226066.350000001</v>
          </cell>
          <cell r="BB35">
            <v>6220603.3700000001</v>
          </cell>
          <cell r="BC35">
            <v>16620266.15</v>
          </cell>
          <cell r="BD35">
            <v>16375053.98</v>
          </cell>
          <cell r="BE35">
            <v>15938041.779999999</v>
          </cell>
          <cell r="BF35">
            <v>15671196.27</v>
          </cell>
          <cell r="BG35">
            <v>15058848.130000001</v>
          </cell>
          <cell r="BH35">
            <v>13827272.859999999</v>
          </cell>
          <cell r="BI35">
            <v>13439206.82</v>
          </cell>
          <cell r="BJ35">
            <v>13127480.43</v>
          </cell>
          <cell r="BK35">
            <v>12853712.880000001</v>
          </cell>
          <cell r="BL35">
            <v>12571791.43</v>
          </cell>
          <cell r="BM35">
            <v>12292962</v>
          </cell>
          <cell r="BN35">
            <v>11967032.539999999</v>
          </cell>
          <cell r="BO35">
            <v>11635781.439999999</v>
          </cell>
          <cell r="BP35">
            <v>11357847.210000001</v>
          </cell>
          <cell r="BQ35">
            <v>11043991.380000001</v>
          </cell>
          <cell r="BR35">
            <v>10676721.439999999</v>
          </cell>
          <cell r="BS35">
            <v>10329242.52</v>
          </cell>
        </row>
        <row r="36">
          <cell r="C36" t="str">
            <v>Ground Rent, Solicitors Fees</v>
          </cell>
          <cell r="AX36">
            <v>19800.580000000002</v>
          </cell>
          <cell r="AY36">
            <v>17635.599999999999</v>
          </cell>
          <cell r="AZ36">
            <v>26765.81</v>
          </cell>
          <cell r="BA36">
            <v>5802.32</v>
          </cell>
          <cell r="BB36">
            <v>2775.81</v>
          </cell>
          <cell r="BC36">
            <v>28516.77</v>
          </cell>
          <cell r="BD36">
            <v>20314.330000000002</v>
          </cell>
          <cell r="BE36">
            <v>58683.22</v>
          </cell>
          <cell r="BF36">
            <v>3395.29</v>
          </cell>
          <cell r="BG36">
            <v>21615.43</v>
          </cell>
          <cell r="BH36">
            <v>7247.79</v>
          </cell>
          <cell r="BI36">
            <v>55604.49</v>
          </cell>
          <cell r="BJ36">
            <v>9961.26</v>
          </cell>
          <cell r="BK36">
            <v>26978.29</v>
          </cell>
          <cell r="BL36">
            <v>16093.93</v>
          </cell>
          <cell r="BM36">
            <v>16467.47</v>
          </cell>
          <cell r="BN36">
            <v>10125.290000000001</v>
          </cell>
          <cell r="BO36">
            <v>21999.01</v>
          </cell>
          <cell r="BP36">
            <v>11232.26</v>
          </cell>
          <cell r="BQ36">
            <v>19529.18</v>
          </cell>
          <cell r="BR36">
            <v>23648.45</v>
          </cell>
          <cell r="BS36">
            <v>11407.31</v>
          </cell>
        </row>
        <row r="37">
          <cell r="C37" t="str">
            <v>Refunds</v>
          </cell>
          <cell r="AX37">
            <v>271224.39</v>
          </cell>
          <cell r="AY37">
            <v>163867.78</v>
          </cell>
          <cell r="AZ37">
            <v>199871.79</v>
          </cell>
          <cell r="BA37">
            <v>213172.68</v>
          </cell>
          <cell r="BB37">
            <v>279897.05</v>
          </cell>
          <cell r="BC37">
            <v>268180.77</v>
          </cell>
          <cell r="BD37">
            <v>252525.33</v>
          </cell>
          <cell r="BE37">
            <v>237986.49</v>
          </cell>
          <cell r="BF37">
            <v>229702.22</v>
          </cell>
          <cell r="BG37">
            <v>230831.78</v>
          </cell>
          <cell r="BH37">
            <v>213117.2</v>
          </cell>
          <cell r="BI37">
            <v>170919.77</v>
          </cell>
          <cell r="BJ37">
            <v>207504.62</v>
          </cell>
          <cell r="BK37">
            <v>122690.23</v>
          </cell>
          <cell r="BL37">
            <v>137445.37</v>
          </cell>
          <cell r="BM37">
            <v>130514.73</v>
          </cell>
          <cell r="BN37">
            <v>202744.83</v>
          </cell>
          <cell r="BO37">
            <v>146081.66</v>
          </cell>
          <cell r="BP37">
            <v>174767.44</v>
          </cell>
          <cell r="BQ37">
            <v>182603.87</v>
          </cell>
          <cell r="BR37">
            <v>259952.43</v>
          </cell>
          <cell r="BS37">
            <v>173354.41</v>
          </cell>
        </row>
        <row r="38">
          <cell r="C38" t="str">
            <v>PIPs</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row>
        <row r="39">
          <cell r="C39" t="str">
            <v>Other [Unknown]</v>
          </cell>
          <cell r="AX39">
            <v>205114.46000000014</v>
          </cell>
          <cell r="AY39">
            <v>141261.94000000006</v>
          </cell>
          <cell r="AZ39">
            <v>41975.839999999858</v>
          </cell>
          <cell r="BA39">
            <v>32225.83999999984</v>
          </cell>
          <cell r="BB39">
            <v>-1150311.3100000003</v>
          </cell>
          <cell r="BC39">
            <v>-1674091.66</v>
          </cell>
          <cell r="BD39">
            <v>-94472783.75</v>
          </cell>
          <cell r="BE39">
            <v>-278.48</v>
          </cell>
          <cell r="BF39">
            <v>-141.53</v>
          </cell>
          <cell r="BG39">
            <v>-80.19</v>
          </cell>
          <cell r="BH39">
            <v>-245.16</v>
          </cell>
          <cell r="BI39">
            <v>-133.65</v>
          </cell>
          <cell r="BJ39">
            <v>-14755.08</v>
          </cell>
          <cell r="BK39">
            <v>-78.819999999999993</v>
          </cell>
          <cell r="BL39">
            <v>-107.46</v>
          </cell>
          <cell r="BM39">
            <v>-173.82</v>
          </cell>
          <cell r="BN39">
            <v>-177.16</v>
          </cell>
          <cell r="BO39">
            <v>-257.45</v>
          </cell>
          <cell r="BP39">
            <v>-124.98</v>
          </cell>
          <cell r="BQ39">
            <v>-306.44</v>
          </cell>
          <cell r="BR39">
            <v>-186.15</v>
          </cell>
          <cell r="BS39">
            <v>-163.01</v>
          </cell>
        </row>
        <row r="40">
          <cell r="AX40"/>
          <cell r="AY40"/>
          <cell r="AZ40"/>
          <cell r="BA40"/>
          <cell r="BB40"/>
          <cell r="BC40"/>
          <cell r="BD40"/>
          <cell r="BE40"/>
          <cell r="BF40"/>
          <cell r="BG40"/>
          <cell r="BH40"/>
          <cell r="BI40"/>
          <cell r="BJ40"/>
          <cell r="BK40"/>
          <cell r="BL40"/>
          <cell r="BM40"/>
          <cell r="BN40"/>
          <cell r="BO40"/>
          <cell r="BP40"/>
          <cell r="BQ40"/>
          <cell r="BR40"/>
          <cell r="BS40"/>
        </row>
        <row r="41">
          <cell r="C41" t="str">
            <v>Pool Principal Balance C/Fwd</v>
          </cell>
          <cell r="D41"/>
          <cell r="E41">
            <v>15032290617.550001</v>
          </cell>
          <cell r="F41">
            <v>14854320724.690001</v>
          </cell>
          <cell r="G41">
            <v>14539645679.67</v>
          </cell>
          <cell r="H41">
            <v>14296912773.33</v>
          </cell>
          <cell r="I41">
            <v>13928303282.700001</v>
          </cell>
          <cell r="J41">
            <v>13768517288.439997</v>
          </cell>
          <cell r="K41">
            <v>13521660337.250002</v>
          </cell>
          <cell r="L41">
            <v>14265177087.450001</v>
          </cell>
          <cell r="M41">
            <v>13959338248.460001</v>
          </cell>
          <cell r="N41">
            <v>13732101030.059999</v>
          </cell>
          <cell r="O41">
            <v>13466786924.450001</v>
          </cell>
          <cell r="P41">
            <v>13187913997.73</v>
          </cell>
          <cell r="Q41">
            <v>12872903595.27</v>
          </cell>
          <cell r="R41">
            <v>14607759652.18</v>
          </cell>
          <cell r="S41">
            <v>14405981430.969999</v>
          </cell>
          <cell r="T41">
            <v>13711905063.98</v>
          </cell>
          <cell r="U41">
            <v>13711905063.98</v>
          </cell>
          <cell r="V41">
            <v>13390164730.76</v>
          </cell>
          <cell r="W41">
            <v>13111143066.459999</v>
          </cell>
          <cell r="X41">
            <v>12824164829.639999</v>
          </cell>
          <cell r="Y41">
            <v>12549575731.969999</v>
          </cell>
          <cell r="Z41">
            <v>12327268940.210001</v>
          </cell>
          <cell r="AA41">
            <v>11652736575.070002</v>
          </cell>
          <cell r="AB41">
            <v>11413867049.049999</v>
          </cell>
          <cell r="AC41">
            <v>11160790472.32</v>
          </cell>
          <cell r="AD41">
            <v>10899121353.34</v>
          </cell>
          <cell r="AE41">
            <v>10648544150.960001</v>
          </cell>
          <cell r="AF41">
            <v>10374581070.77</v>
          </cell>
          <cell r="AG41">
            <v>10065987680.240002</v>
          </cell>
          <cell r="AH41">
            <v>9823108061.1200008</v>
          </cell>
          <cell r="AI41">
            <v>9601592191.1100006</v>
          </cell>
          <cell r="AJ41">
            <v>9375422929.3299999</v>
          </cell>
          <cell r="AK41">
            <v>9228792660.6800003</v>
          </cell>
          <cell r="AL41">
            <v>9068191680.3400002</v>
          </cell>
          <cell r="AM41">
            <v>8916611292.4500008</v>
          </cell>
          <cell r="AN41">
            <v>8764026359.6100006</v>
          </cell>
          <cell r="AO41">
            <v>8610730297.5400009</v>
          </cell>
          <cell r="AP41">
            <v>8456725166.5799999</v>
          </cell>
          <cell r="AQ41">
            <v>8300968187.8800001</v>
          </cell>
          <cell r="AR41">
            <v>8131939037.25</v>
          </cell>
          <cell r="AS41">
            <v>7792588385.3800001</v>
          </cell>
          <cell r="AT41">
            <v>7612802727.4000006</v>
          </cell>
          <cell r="AU41">
            <v>7452409515.2300005</v>
          </cell>
          <cell r="AV41">
            <v>7295903052.4299994</v>
          </cell>
          <cell r="AW41">
            <v>7148825570.7300005</v>
          </cell>
          <cell r="AX41">
            <v>7023634919.4899998</v>
          </cell>
          <cell r="AY41">
            <v>6906175869.2700005</v>
          </cell>
          <cell r="AZ41">
            <v>6769492506.5</v>
          </cell>
          <cell r="BA41">
            <v>6607662823.4199991</v>
          </cell>
          <cell r="BB41">
            <v>6517269002.3299999</v>
          </cell>
          <cell r="BC41">
            <v>6390145628.6399994</v>
          </cell>
          <cell r="BD41">
            <v>6256255261.04</v>
          </cell>
          <cell r="BE41">
            <v>6133623541.3699999</v>
          </cell>
          <cell r="BF41">
            <v>6013362000.0600004</v>
          </cell>
          <cell r="BG41">
            <v>5893756714.8699999</v>
          </cell>
          <cell r="BH41">
            <v>5773251031.3699999</v>
          </cell>
          <cell r="BI41">
            <v>5663044554.04</v>
          </cell>
          <cell r="BJ41">
            <v>5559889062.6099997</v>
          </cell>
          <cell r="BK41">
            <v>5471493122.8400002</v>
          </cell>
          <cell r="BL41">
            <v>5374894350.5699997</v>
          </cell>
          <cell r="BM41">
            <v>5268463975.46</v>
          </cell>
          <cell r="BN41">
            <v>5166323609.6499996</v>
          </cell>
          <cell r="BO41">
            <v>5054662750.8800001</v>
          </cell>
          <cell r="BP41">
            <v>4946734008.4499998</v>
          </cell>
          <cell r="BQ41">
            <v>4828599544.25</v>
          </cell>
          <cell r="BR41">
            <v>4707263744.9099998</v>
          </cell>
          <cell r="BS41">
            <v>4597187579.0600004</v>
          </cell>
        </row>
        <row r="42">
          <cell r="BE42"/>
          <cell r="BF42"/>
          <cell r="BG42"/>
          <cell r="BH42"/>
          <cell r="BI42"/>
          <cell r="BJ42"/>
          <cell r="BK42"/>
          <cell r="BL42"/>
          <cell r="BM42"/>
          <cell r="BN42"/>
          <cell r="BO42"/>
          <cell r="BP42"/>
          <cell r="BQ42"/>
          <cell r="BR42"/>
          <cell r="BS42"/>
        </row>
        <row r="43">
          <cell r="C43" t="str">
            <v>Pirncipal Movement</v>
          </cell>
          <cell r="E43"/>
          <cell r="F43"/>
          <cell r="G43"/>
          <cell r="H43"/>
          <cell r="I43"/>
          <cell r="J43"/>
          <cell r="K43"/>
          <cell r="L43"/>
          <cell r="M43"/>
          <cell r="N43"/>
          <cell r="O43"/>
          <cell r="P43"/>
          <cell r="Q43"/>
          <cell r="R43"/>
          <cell r="S43"/>
          <cell r="T43"/>
          <cell r="U43"/>
          <cell r="V43">
            <v>-321740333.22000003</v>
          </cell>
          <cell r="W43">
            <v>-279021664.30000001</v>
          </cell>
          <cell r="X43">
            <v>-286978236.81999999</v>
          </cell>
          <cell r="Y43">
            <v>-274589097.67000002</v>
          </cell>
          <cell r="Z43">
            <v>-222306791.75999999</v>
          </cell>
          <cell r="AA43">
            <v>-674532365.13999999</v>
          </cell>
          <cell r="AB43">
            <v>-238869526.02000001</v>
          </cell>
          <cell r="AC43">
            <v>-253076576.72999999</v>
          </cell>
          <cell r="AD43">
            <v>-261669118.97999999</v>
          </cell>
          <cell r="AE43">
            <v>-250577202.38</v>
          </cell>
          <cell r="AF43">
            <v>-273963080.19</v>
          </cell>
          <cell r="AG43">
            <v>-308593390.52999997</v>
          </cell>
          <cell r="AH43">
            <v>-242879619.12</v>
          </cell>
          <cell r="AI43">
            <v>-221515870.00999999</v>
          </cell>
          <cell r="AJ43">
            <v>-226169261.78</v>
          </cell>
          <cell r="AK43">
            <v>-146630268.65000001</v>
          </cell>
          <cell r="AL43">
            <v>-160600980.34</v>
          </cell>
          <cell r="AM43">
            <v>-151580387.88999999</v>
          </cell>
          <cell r="AN43">
            <v>-152584932.84</v>
          </cell>
          <cell r="AO43">
            <v>-153296062.06999999</v>
          </cell>
          <cell r="AP43">
            <v>-154005130.96000001</v>
          </cell>
          <cell r="AQ43">
            <v>-155756978.69999999</v>
          </cell>
          <cell r="AR43">
            <v>-169029150.63</v>
          </cell>
          <cell r="AS43">
            <v>-339350651.87</v>
          </cell>
          <cell r="AT43">
            <v>-179785657.97999999</v>
          </cell>
          <cell r="AU43">
            <v>-160393212.16999999</v>
          </cell>
          <cell r="AV43">
            <v>-156506462.80000001</v>
          </cell>
          <cell r="AW43">
            <v>-147077481.69999999</v>
          </cell>
          <cell r="AX43">
            <v>-125190651.23999999</v>
          </cell>
          <cell r="AY43">
            <v>-117469283.26000001</v>
          </cell>
          <cell r="AZ43">
            <v>-136838331.37</v>
          </cell>
          <cell r="BA43">
            <v>-161829683.08000001</v>
          </cell>
          <cell r="BB43">
            <v>-90352248.629999995</v>
          </cell>
          <cell r="BC43">
            <v>-127123373.69</v>
          </cell>
          <cell r="BD43">
            <v>-133890367.59999999</v>
          </cell>
          <cell r="BE43">
            <v>-122631719.67</v>
          </cell>
          <cell r="BF43">
            <v>-120261541.31</v>
          </cell>
          <cell r="BG43">
            <v>-119605285.19</v>
          </cell>
          <cell r="BH43">
            <v>-120505683.5</v>
          </cell>
          <cell r="BI43">
            <v>-110206477.33</v>
          </cell>
          <cell r="BJ43">
            <v>-103155491.43000001</v>
          </cell>
          <cell r="BK43">
            <v>-88395939.769999996</v>
          </cell>
          <cell r="BL43">
            <v>-96598772.269999996</v>
          </cell>
          <cell r="BM43">
            <v>-106430375.11</v>
          </cell>
          <cell r="BN43">
            <v>-102140365.81</v>
          </cell>
          <cell r="BO43">
            <v>-111660858.77</v>
          </cell>
          <cell r="BP43">
            <v>-107928742.43000001</v>
          </cell>
          <cell r="BQ43">
            <v>-118134464.2</v>
          </cell>
          <cell r="BR43">
            <v>-121335799.34</v>
          </cell>
          <cell r="BS43">
            <v>-110076165.84999999</v>
          </cell>
        </row>
        <row r="44">
          <cell r="C44" t="str">
            <v>GL Movement</v>
          </cell>
          <cell r="AX44">
            <v>-125190651.23999999</v>
          </cell>
          <cell r="AY44">
            <v>-117469283.26000001</v>
          </cell>
          <cell r="AZ44">
            <v>-136838331.37</v>
          </cell>
          <cell r="BA44">
            <v>-161829683.08000001</v>
          </cell>
          <cell r="BB44">
            <v>-90352248.629999995</v>
          </cell>
          <cell r="BC44">
            <v>-127123373.69</v>
          </cell>
          <cell r="BD44">
            <v>-133890367.59999999</v>
          </cell>
          <cell r="BE44">
            <v>-122631719.67</v>
          </cell>
          <cell r="BF44">
            <v>-120261541.31</v>
          </cell>
          <cell r="BG44">
            <v>-119605285.19</v>
          </cell>
          <cell r="BH44">
            <v>-120505683.5</v>
          </cell>
          <cell r="BI44">
            <v>-110206477.33</v>
          </cell>
          <cell r="BJ44">
            <v>-103155491.43000001</v>
          </cell>
          <cell r="BK44">
            <v>-88395939.769999996</v>
          </cell>
          <cell r="BL44">
            <v>-96598772.269999996</v>
          </cell>
          <cell r="BM44">
            <v>-106430375.11</v>
          </cell>
          <cell r="BN44">
            <v>-102140365.81</v>
          </cell>
          <cell r="BO44">
            <v>-111660858.77</v>
          </cell>
          <cell r="BP44">
            <v>-107928742.43000001</v>
          </cell>
          <cell r="BQ44">
            <v>-118134464.2</v>
          </cell>
          <cell r="BR44">
            <v>-121335799.34</v>
          </cell>
          <cell r="BS44">
            <v>-110076165.84999999</v>
          </cell>
        </row>
        <row r="45">
          <cell r="BE45"/>
          <cell r="BF45"/>
          <cell r="BG45"/>
          <cell r="BH45"/>
          <cell r="BI45"/>
          <cell r="BJ45"/>
          <cell r="BK45"/>
          <cell r="BL45"/>
          <cell r="BM45"/>
          <cell r="BN45"/>
          <cell r="BO45"/>
          <cell r="BP45"/>
          <cell r="BQ45"/>
          <cell r="BR45"/>
          <cell r="BS45"/>
        </row>
        <row r="46">
          <cell r="C46" t="str">
            <v>Check</v>
          </cell>
          <cell r="AX46" t="str">
            <v>OK</v>
          </cell>
          <cell r="AY46" t="str">
            <v>OK</v>
          </cell>
          <cell r="AZ46" t="str">
            <v>OK</v>
          </cell>
          <cell r="BA46" t="str">
            <v>OK</v>
          </cell>
          <cell r="BB46" t="str">
            <v>OK</v>
          </cell>
          <cell r="BC46" t="str">
            <v>OK</v>
          </cell>
          <cell r="BD46" t="str">
            <v>OK</v>
          </cell>
          <cell r="BE46" t="str">
            <v>OK</v>
          </cell>
          <cell r="BF46" t="str">
            <v>OK</v>
          </cell>
          <cell r="BG46" t="str">
            <v>OK</v>
          </cell>
          <cell r="BH46" t="str">
            <v>OK</v>
          </cell>
          <cell r="BI46" t="str">
            <v>OK</v>
          </cell>
          <cell r="BJ46" t="str">
            <v>OK</v>
          </cell>
          <cell r="BK46" t="str">
            <v>OK</v>
          </cell>
          <cell r="BL46" t="str">
            <v>OK</v>
          </cell>
          <cell r="BM46" t="str">
            <v>OK</v>
          </cell>
          <cell r="BN46" t="str">
            <v>OK</v>
          </cell>
          <cell r="BO46" t="str">
            <v>OK</v>
          </cell>
          <cell r="BP46" t="str">
            <v>OK</v>
          </cell>
          <cell r="BQ46" t="str">
            <v>OK</v>
          </cell>
          <cell r="BR46" t="str">
            <v>OK</v>
          </cell>
          <cell r="BS46" t="str">
            <v>OK</v>
          </cell>
        </row>
        <row r="47">
          <cell r="BE47"/>
          <cell r="BF47"/>
          <cell r="BG47"/>
          <cell r="BH47"/>
          <cell r="BI47"/>
          <cell r="BJ47"/>
          <cell r="BK47"/>
          <cell r="BL47"/>
          <cell r="BM47"/>
          <cell r="BN47"/>
          <cell r="BO47"/>
          <cell r="BP47"/>
          <cell r="BQ47"/>
          <cell r="BR47"/>
          <cell r="BS47"/>
        </row>
        <row r="48">
          <cell r="C48" t="str">
            <v>Loan level data balance</v>
          </cell>
          <cell r="BE48"/>
          <cell r="BF48"/>
          <cell r="BG48"/>
          <cell r="BH48"/>
          <cell r="BI48"/>
          <cell r="BJ48"/>
          <cell r="BK48"/>
          <cell r="BL48"/>
          <cell r="BM48"/>
          <cell r="BN48"/>
          <cell r="BO48"/>
          <cell r="BP48"/>
          <cell r="BQ48"/>
          <cell r="BR48"/>
          <cell r="BS48"/>
        </row>
        <row r="49">
          <cell r="BE49"/>
          <cell r="BF49"/>
          <cell r="BG49"/>
          <cell r="BH49"/>
          <cell r="BI49"/>
          <cell r="BJ49"/>
          <cell r="BK49"/>
          <cell r="BL49"/>
          <cell r="BM49"/>
          <cell r="BN49"/>
          <cell r="BO49"/>
          <cell r="BP49"/>
          <cell r="BQ49"/>
          <cell r="BR49"/>
          <cell r="BS49"/>
        </row>
        <row r="50">
          <cell r="C50" t="str">
            <v>Check</v>
          </cell>
          <cell r="BE50"/>
          <cell r="BF50"/>
          <cell r="BG50"/>
          <cell r="BH50"/>
          <cell r="BI50"/>
          <cell r="BJ50"/>
          <cell r="BK50"/>
          <cell r="BL50"/>
          <cell r="BM50"/>
          <cell r="BN50"/>
          <cell r="BO50"/>
          <cell r="BP50"/>
          <cell r="BQ50"/>
          <cell r="BR50"/>
          <cell r="BS50"/>
        </row>
        <row r="51">
          <cell r="BE51"/>
          <cell r="BF51"/>
          <cell r="BG51"/>
          <cell r="BH51"/>
          <cell r="BI51"/>
          <cell r="BJ51"/>
          <cell r="BK51"/>
          <cell r="BL51"/>
          <cell r="BM51"/>
          <cell r="BN51"/>
          <cell r="BO51"/>
          <cell r="BP51"/>
          <cell r="BQ51"/>
          <cell r="BR51"/>
          <cell r="BS51"/>
        </row>
        <row r="52">
          <cell r="C52" t="str">
            <v>CASH ITEMS - PRINCIPAL</v>
          </cell>
          <cell r="BE52"/>
          <cell r="BF52"/>
          <cell r="BG52"/>
          <cell r="BH52"/>
          <cell r="BI52"/>
          <cell r="BJ52"/>
          <cell r="BK52"/>
          <cell r="BL52"/>
          <cell r="BM52"/>
          <cell r="BN52"/>
          <cell r="BO52"/>
          <cell r="BP52"/>
          <cell r="BQ52"/>
          <cell r="BR52"/>
          <cell r="BS52"/>
        </row>
        <row r="53">
          <cell r="C53"/>
          <cell r="BE53"/>
          <cell r="BF53"/>
          <cell r="BG53"/>
          <cell r="BH53"/>
          <cell r="BI53"/>
          <cell r="BJ53"/>
          <cell r="BK53"/>
          <cell r="BL53"/>
          <cell r="BM53"/>
          <cell r="BN53"/>
          <cell r="BO53"/>
          <cell r="BP53"/>
          <cell r="BQ53"/>
          <cell r="BR53"/>
          <cell r="BS53"/>
        </row>
        <row r="54">
          <cell r="C54" t="str">
            <v>Remitted Principal Cash Receipts In Period</v>
          </cell>
          <cell r="AX54">
            <v>-96631027.200000003</v>
          </cell>
          <cell r="AY54">
            <v>-94790520.870000005</v>
          </cell>
          <cell r="AZ54">
            <v>-94644082.099999994</v>
          </cell>
          <cell r="BA54">
            <v>-113830193.02</v>
          </cell>
          <cell r="BB54">
            <v>-62159092.769999996</v>
          </cell>
          <cell r="BC54">
            <v>-86827295.440000013</v>
          </cell>
          <cell r="BD54">
            <v>-98325095.310000002</v>
          </cell>
          <cell r="BE54">
            <v>-92011589.109999999</v>
          </cell>
          <cell r="BF54">
            <v>-92825492.150000006</v>
          </cell>
          <cell r="BG54">
            <v>-86020874.390000001</v>
          </cell>
          <cell r="BH54">
            <v>-86182662.670000002</v>
          </cell>
          <cell r="BI54">
            <v>-82481560.109999999</v>
          </cell>
          <cell r="BJ54">
            <v>-81434982.280000001</v>
          </cell>
          <cell r="BK54">
            <v>-71713392.689999998</v>
          </cell>
          <cell r="BL54">
            <v>-70843374.400000006</v>
          </cell>
          <cell r="BM54">
            <v>-72506323.409999996</v>
          </cell>
          <cell r="BN54">
            <v>-66514719.270000003</v>
          </cell>
          <cell r="BO54">
            <v>-69687856.019999996</v>
          </cell>
          <cell r="BP54">
            <v>-77748481.030000001</v>
          </cell>
          <cell r="BQ54">
            <v>-80341024.980000004</v>
          </cell>
          <cell r="BR54">
            <v>-81514574.659999996</v>
          </cell>
          <cell r="BS54">
            <v>-75221952.640000001</v>
          </cell>
        </row>
        <row r="55">
          <cell r="C55" t="str">
            <v>Mortgage BuyBacks Principal</v>
          </cell>
          <cell r="AX55">
            <v>-42630700.270000003</v>
          </cell>
          <cell r="AY55">
            <v>-41019206.170000002</v>
          </cell>
          <cell r="AZ55">
            <v>-58045117.829999998</v>
          </cell>
          <cell r="BA55">
            <v>-67641903.090000004</v>
          </cell>
          <cell r="BB55">
            <v>-37357511.380000003</v>
          </cell>
          <cell r="BC55">
            <v>-51107151.149999999</v>
          </cell>
          <cell r="BD55">
            <v>-48957950.020000003</v>
          </cell>
          <cell r="BE55">
            <v>-42562055.18</v>
          </cell>
          <cell r="BF55">
            <v>-40063378.5</v>
          </cell>
          <cell r="BG55">
            <v>-46590645.420000002</v>
          </cell>
          <cell r="BH55">
            <v>-47861052.359999999</v>
          </cell>
          <cell r="BI55">
            <v>-38416697.799999997</v>
          </cell>
          <cell r="BJ55">
            <v>-31729793.84</v>
          </cell>
          <cell r="BK55">
            <v>-33846227.840000004</v>
          </cell>
          <cell r="BL55">
            <v>-38571110.75</v>
          </cell>
          <cell r="BM55">
            <v>-48789132</v>
          </cell>
          <cell r="BN55">
            <v>-45846369.789999999</v>
          </cell>
          <cell r="BO55">
            <v>-54183512.509999998</v>
          </cell>
          <cell r="BP55">
            <v>-43656741</v>
          </cell>
          <cell r="BQ55">
            <v>-51853754.390000001</v>
          </cell>
          <cell r="BR55">
            <v>-52080820.359999999</v>
          </cell>
          <cell r="BS55">
            <v>-45018935.439999998</v>
          </cell>
        </row>
        <row r="56">
          <cell r="C56" t="str">
            <v>Transfer from Overpayments per Current Methodology</v>
          </cell>
          <cell r="AX56">
            <v>560088.71</v>
          </cell>
          <cell r="AY56">
            <v>451932.26</v>
          </cell>
          <cell r="AZ56">
            <v>491389.07</v>
          </cell>
          <cell r="BA56">
            <v>480053.04</v>
          </cell>
          <cell r="BB56">
            <v>204923.42</v>
          </cell>
          <cell r="BC56">
            <v>452644.07</v>
          </cell>
          <cell r="BD56">
            <v>457031.91</v>
          </cell>
          <cell r="BE56">
            <v>431587.42</v>
          </cell>
          <cell r="BF56">
            <v>432949.08</v>
          </cell>
          <cell r="BG56">
            <v>434107.95</v>
          </cell>
          <cell r="BH56">
            <v>375129.63</v>
          </cell>
          <cell r="BI56">
            <v>382135.66</v>
          </cell>
          <cell r="BJ56">
            <v>383929.32</v>
          </cell>
          <cell r="BK56">
            <v>391020.65</v>
          </cell>
          <cell r="BL56">
            <v>376843.58</v>
          </cell>
          <cell r="BM56">
            <v>348555.69</v>
          </cell>
          <cell r="BN56">
            <v>356937.34</v>
          </cell>
          <cell r="BO56">
            <v>353355.33</v>
          </cell>
          <cell r="BP56">
            <v>355370.63</v>
          </cell>
          <cell r="BQ56">
            <v>353655.35</v>
          </cell>
          <cell r="BR56">
            <v>310718.48</v>
          </cell>
          <cell r="BS56">
            <v>315274.73</v>
          </cell>
        </row>
        <row r="57">
          <cell r="C57" t="str">
            <v>Flexi Drawdowns per Current Methodology</v>
          </cell>
          <cell r="AX57">
            <v>13231149.25</v>
          </cell>
          <cell r="AY57">
            <v>17855107.66</v>
          </cell>
          <cell r="AZ57">
            <v>15405926.119999999</v>
          </cell>
          <cell r="BA57">
            <v>19166417.100000001</v>
          </cell>
          <cell r="BB57">
            <v>10125075.01</v>
          </cell>
          <cell r="BC57">
            <v>12038799.42</v>
          </cell>
          <cell r="BD57">
            <v>11904840.550000001</v>
          </cell>
          <cell r="BE57">
            <v>11589032.59</v>
          </cell>
          <cell r="BF57">
            <v>12198728.960000001</v>
          </cell>
          <cell r="BG57">
            <v>12832457.6</v>
          </cell>
          <cell r="BH57">
            <v>12936841.5</v>
          </cell>
          <cell r="BI57">
            <v>10294625.640000001</v>
          </cell>
          <cell r="BJ57">
            <v>9642931.9499999993</v>
          </cell>
          <cell r="BK57">
            <v>16871680.890000001</v>
          </cell>
          <cell r="BL57">
            <v>12478095.779999999</v>
          </cell>
          <cell r="BM57">
            <v>14571468.720000001</v>
          </cell>
          <cell r="BN57">
            <v>9808322.9600000009</v>
          </cell>
          <cell r="BO57">
            <v>11909201.539999999</v>
          </cell>
          <cell r="BP57">
            <v>13102227.33</v>
          </cell>
          <cell r="BQ57">
            <v>13685566.300000001</v>
          </cell>
          <cell r="BR57">
            <v>11816540.779999999</v>
          </cell>
          <cell r="BS57">
            <v>9816447.9199999999</v>
          </cell>
        </row>
        <row r="58">
          <cell r="C58" t="str">
            <v>Refunds</v>
          </cell>
          <cell r="AX58">
            <v>271224.39</v>
          </cell>
          <cell r="AY58">
            <v>163867.78</v>
          </cell>
          <cell r="AZ58">
            <v>199871.79</v>
          </cell>
          <cell r="BA58">
            <v>213172.68</v>
          </cell>
          <cell r="BB58">
            <v>279897.05</v>
          </cell>
          <cell r="BC58">
            <v>268180.77</v>
          </cell>
          <cell r="BD58">
            <v>252525.33</v>
          </cell>
          <cell r="BE58">
            <v>237986.49</v>
          </cell>
          <cell r="BF58">
            <v>229702.22</v>
          </cell>
          <cell r="BG58">
            <v>230831.78</v>
          </cell>
          <cell r="BH58">
            <v>213117.2</v>
          </cell>
          <cell r="BI58">
            <v>170919.77</v>
          </cell>
          <cell r="BJ58">
            <v>207504.62</v>
          </cell>
          <cell r="BK58">
            <v>122690.23</v>
          </cell>
          <cell r="BL58">
            <v>137445.37</v>
          </cell>
          <cell r="BM58">
            <v>130514.73</v>
          </cell>
          <cell r="BN58">
            <v>202744.83</v>
          </cell>
          <cell r="BO58">
            <v>146081.66</v>
          </cell>
          <cell r="BP58">
            <v>174767.44</v>
          </cell>
          <cell r="BQ58">
            <v>182603.87</v>
          </cell>
          <cell r="BR58">
            <v>259952.43</v>
          </cell>
          <cell r="BS58">
            <v>173354.41</v>
          </cell>
        </row>
        <row r="59">
          <cell r="C59"/>
          <cell r="AX59"/>
          <cell r="AY59"/>
          <cell r="AZ59"/>
          <cell r="BA59"/>
          <cell r="BB59"/>
          <cell r="BC59"/>
          <cell r="BD59"/>
          <cell r="BE59"/>
          <cell r="BF59"/>
          <cell r="BG59"/>
          <cell r="BH59"/>
          <cell r="BI59"/>
          <cell r="BJ59"/>
          <cell r="BK59"/>
          <cell r="BL59"/>
          <cell r="BM59"/>
          <cell r="BN59"/>
          <cell r="BO59"/>
          <cell r="BP59"/>
          <cell r="BQ59"/>
          <cell r="BR59"/>
          <cell r="BS59"/>
        </row>
        <row r="60">
          <cell r="C60" t="str">
            <v>Principal Cash Receipts</v>
          </cell>
          <cell r="AX60">
            <v>-125199265.12</v>
          </cell>
          <cell r="AY60">
            <v>-117338819.34</v>
          </cell>
          <cell r="AZ60">
            <v>-136592012.94999999</v>
          </cell>
          <cell r="BA60">
            <v>-161612453.28999999</v>
          </cell>
          <cell r="BB60">
            <v>-88906708.670000002</v>
          </cell>
          <cell r="BC60">
            <v>-125174822.33</v>
          </cell>
          <cell r="BD60">
            <v>-134668647.53999999</v>
          </cell>
          <cell r="BE60">
            <v>-122315037.79000001</v>
          </cell>
          <cell r="BF60">
            <v>-120027490.39</v>
          </cell>
          <cell r="BG60">
            <v>-119114122.48</v>
          </cell>
          <cell r="BH60">
            <v>-120518626.7</v>
          </cell>
          <cell r="BI60">
            <v>-110050576.84</v>
          </cell>
          <cell r="BJ60">
            <v>-102930410.23</v>
          </cell>
          <cell r="BK60">
            <v>-88174228.760000005</v>
          </cell>
          <cell r="BL60">
            <v>-96422100.420000002</v>
          </cell>
          <cell r="BM60">
            <v>-106244916.27</v>
          </cell>
          <cell r="BN60">
            <v>-101993083.93000001</v>
          </cell>
          <cell r="BO60">
            <v>-111462730</v>
          </cell>
          <cell r="BP60">
            <v>-107772856.63</v>
          </cell>
          <cell r="BQ60">
            <v>-117972953.84999999</v>
          </cell>
          <cell r="BR60">
            <v>-121208183.33</v>
          </cell>
          <cell r="BS60">
            <v>-109935811.02</v>
          </cell>
        </row>
        <row r="61">
          <cell r="C61"/>
          <cell r="AX61"/>
          <cell r="AY61"/>
          <cell r="AZ61"/>
          <cell r="BA61"/>
          <cell r="BB61"/>
          <cell r="BC61"/>
          <cell r="BD61"/>
          <cell r="BE61"/>
          <cell r="BF61"/>
          <cell r="BG61"/>
          <cell r="BH61"/>
          <cell r="BI61"/>
          <cell r="BJ61"/>
          <cell r="BK61"/>
          <cell r="BL61"/>
          <cell r="BM61"/>
          <cell r="BN61"/>
          <cell r="BO61"/>
          <cell r="BP61"/>
          <cell r="BQ61"/>
          <cell r="BR61"/>
          <cell r="BS61"/>
        </row>
        <row r="62">
          <cell r="C62" t="str">
            <v>OverPayments Credit to Unapplied Ledger</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row>
        <row r="63">
          <cell r="C63"/>
          <cell r="AX63"/>
          <cell r="AY63"/>
          <cell r="AZ63"/>
          <cell r="BA63"/>
          <cell r="BB63"/>
          <cell r="BC63"/>
          <cell r="BD63"/>
          <cell r="BE63"/>
          <cell r="BF63"/>
          <cell r="BG63"/>
          <cell r="BH63"/>
          <cell r="BI63"/>
          <cell r="BJ63"/>
          <cell r="BK63"/>
          <cell r="BL63"/>
          <cell r="BM63"/>
          <cell r="BN63"/>
          <cell r="BO63"/>
          <cell r="BP63"/>
          <cell r="BQ63"/>
          <cell r="BR63"/>
          <cell r="BS63"/>
        </row>
        <row r="64">
          <cell r="C64" t="str">
            <v>Total Principal Cash Receipts Available For Distribution</v>
          </cell>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v>-125199265.12</v>
          </cell>
          <cell r="AY64">
            <v>-117338819.34</v>
          </cell>
          <cell r="AZ64">
            <v>-136592012.94999999</v>
          </cell>
          <cell r="BA64">
            <v>-161612453.28999999</v>
          </cell>
          <cell r="BB64">
            <v>-88906708.670000002</v>
          </cell>
          <cell r="BC64">
            <v>-125174822.33</v>
          </cell>
          <cell r="BD64">
            <v>-134668647.53999999</v>
          </cell>
          <cell r="BE64">
            <v>-122315037.79000001</v>
          </cell>
          <cell r="BF64">
            <v>-120027490.39</v>
          </cell>
          <cell r="BG64">
            <v>-119114122.48</v>
          </cell>
          <cell r="BH64">
            <v>-120518626.7</v>
          </cell>
          <cell r="BI64">
            <v>-110050576.84</v>
          </cell>
          <cell r="BJ64">
            <v>-102930410.23</v>
          </cell>
          <cell r="BK64">
            <v>-88174228.760000005</v>
          </cell>
          <cell r="BL64">
            <v>-96422100.420000002</v>
          </cell>
          <cell r="BM64">
            <v>-106244916.27</v>
          </cell>
          <cell r="BN64">
            <v>-101993083.93000001</v>
          </cell>
          <cell r="BO64">
            <v>-111462730</v>
          </cell>
          <cell r="BP64">
            <v>-107772856.63</v>
          </cell>
          <cell r="BQ64">
            <v>-117972953.84999999</v>
          </cell>
          <cell r="BR64">
            <v>-121208183.33</v>
          </cell>
          <cell r="BS64">
            <v>-109935811.02</v>
          </cell>
        </row>
        <row r="65">
          <cell r="BE65"/>
          <cell r="BF65"/>
          <cell r="BG65"/>
          <cell r="BH65"/>
          <cell r="BI65"/>
          <cell r="BJ65"/>
          <cell r="BK65"/>
          <cell r="BL65"/>
          <cell r="BM65"/>
          <cell r="BN65"/>
          <cell r="BO65"/>
          <cell r="BP65"/>
          <cell r="BQ65"/>
          <cell r="BR65"/>
          <cell r="BS65"/>
        </row>
        <row r="66">
          <cell r="C66" t="str">
            <v>CASH ITEMS - REVENUE</v>
          </cell>
          <cell r="BE66"/>
          <cell r="BF66"/>
          <cell r="BG66"/>
          <cell r="BH66"/>
          <cell r="BI66"/>
          <cell r="BJ66"/>
          <cell r="BK66"/>
          <cell r="BL66"/>
          <cell r="BM66"/>
          <cell r="BN66"/>
          <cell r="BO66"/>
          <cell r="BP66"/>
          <cell r="BQ66"/>
          <cell r="BR66"/>
          <cell r="BS66"/>
        </row>
        <row r="67">
          <cell r="AX67"/>
          <cell r="AY67"/>
          <cell r="AZ67"/>
          <cell r="BA67"/>
          <cell r="BB67"/>
          <cell r="BC67"/>
          <cell r="BD67"/>
          <cell r="BE67"/>
          <cell r="BF67"/>
          <cell r="BG67"/>
          <cell r="BH67"/>
          <cell r="BI67"/>
          <cell r="BJ67"/>
          <cell r="BK67"/>
          <cell r="BL67"/>
          <cell r="BM67"/>
          <cell r="BN67"/>
          <cell r="BO67"/>
          <cell r="BP67"/>
          <cell r="BQ67"/>
          <cell r="BR67"/>
          <cell r="BS67"/>
        </row>
        <row r="68">
          <cell r="C68" t="str">
            <v>Remitted Interest Cash Receipts In Period</v>
          </cell>
          <cell r="AX68">
            <v>-19766376.18</v>
          </cell>
          <cell r="AY68">
            <v>-17345731.489999998</v>
          </cell>
          <cell r="AZ68">
            <v>-17978177.649999999</v>
          </cell>
          <cell r="BA68">
            <v>-18517715.489999998</v>
          </cell>
          <cell r="BB68">
            <v>-6532424.8700000001</v>
          </cell>
          <cell r="BC68">
            <v>-16943478.649999999</v>
          </cell>
          <cell r="BD68">
            <v>-16520997.41</v>
          </cell>
          <cell r="BE68">
            <v>-16321004</v>
          </cell>
          <cell r="BF68">
            <v>-15958863.050000001</v>
          </cell>
          <cell r="BG68">
            <v>-15585899.289999999</v>
          </cell>
          <cell r="BH68">
            <v>-13858271.199999999</v>
          </cell>
          <cell r="BI68">
            <v>-13677973.32</v>
          </cell>
          <cell r="BJ68">
            <v>-13340757.449999999</v>
          </cell>
          <cell r="BK68">
            <v>-13096501.449999999</v>
          </cell>
          <cell r="BL68">
            <v>-12775695.76</v>
          </cell>
          <cell r="BM68">
            <v>-12515542.74</v>
          </cell>
          <cell r="BN68">
            <v>-12164198.550000001</v>
          </cell>
          <cell r="BO68">
            <v>-11872770</v>
          </cell>
          <cell r="BP68">
            <v>-11542872.43</v>
          </cell>
          <cell r="BQ68">
            <v>-11237955.34</v>
          </cell>
          <cell r="BR68">
            <v>-10882969.710000001</v>
          </cell>
          <cell r="BS68">
            <v>-10522899.34</v>
          </cell>
        </row>
        <row r="69">
          <cell r="C69" t="str">
            <v>Mortgage BuyBacks Interest</v>
          </cell>
          <cell r="AX69">
            <v>-123524.09</v>
          </cell>
          <cell r="AY69">
            <v>-108516.19</v>
          </cell>
          <cell r="AZ69">
            <v>-190583.53</v>
          </cell>
          <cell r="BA69">
            <v>-165134.41</v>
          </cell>
          <cell r="BB69">
            <v>-126956.86</v>
          </cell>
          <cell r="BC69">
            <v>-129881.82</v>
          </cell>
          <cell r="BD69">
            <v>-120667.96</v>
          </cell>
          <cell r="BE69">
            <v>-104783.28</v>
          </cell>
          <cell r="BF69">
            <v>-105130.18</v>
          </cell>
          <cell r="BG69">
            <v>-112315.49</v>
          </cell>
          <cell r="BH69">
            <v>-102811.74</v>
          </cell>
          <cell r="BI69">
            <v>-102211.24</v>
          </cell>
          <cell r="BJ69">
            <v>-68674.100000000006</v>
          </cell>
          <cell r="BK69">
            <v>-88770.97</v>
          </cell>
          <cell r="BL69">
            <v>-86026.89</v>
          </cell>
          <cell r="BM69">
            <v>-89372.15</v>
          </cell>
          <cell r="BN69">
            <v>-92659.99</v>
          </cell>
          <cell r="BO69">
            <v>-119853.18</v>
          </cell>
          <cell r="BP69">
            <v>-75757.05</v>
          </cell>
          <cell r="BQ69">
            <v>-83317.25</v>
          </cell>
          <cell r="BR69">
            <v>-107154.89</v>
          </cell>
          <cell r="BS69">
            <v>-105638.97</v>
          </cell>
        </row>
        <row r="70">
          <cell r="C70" t="str">
            <v>Interest debited from Unapplied Ledger</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row>
        <row r="71">
          <cell r="C71"/>
          <cell r="AX71"/>
          <cell r="AY71"/>
          <cell r="AZ71"/>
          <cell r="BA71"/>
          <cell r="BB71"/>
          <cell r="BC71"/>
          <cell r="BD71"/>
          <cell r="BE71"/>
          <cell r="BF71"/>
          <cell r="BG71"/>
          <cell r="BH71"/>
          <cell r="BI71"/>
          <cell r="BJ71"/>
          <cell r="BK71"/>
          <cell r="BL71"/>
          <cell r="BM71"/>
          <cell r="BN71"/>
          <cell r="BO71"/>
          <cell r="BP71"/>
          <cell r="BQ71"/>
          <cell r="BR71"/>
          <cell r="BS71"/>
        </row>
        <row r="72">
          <cell r="C72" t="str">
            <v>Interest Cash Receipts</v>
          </cell>
          <cell r="AX72">
            <v>-19889900.27</v>
          </cell>
          <cell r="AY72">
            <v>-17454247.68</v>
          </cell>
          <cell r="AZ72">
            <v>-18168761.18</v>
          </cell>
          <cell r="BA72">
            <v>-18682849.899999999</v>
          </cell>
          <cell r="BB72">
            <v>-6659381.7300000004</v>
          </cell>
          <cell r="BC72">
            <v>-17073360.469999999</v>
          </cell>
          <cell r="BD72">
            <v>-16641665.369999999</v>
          </cell>
          <cell r="BE72">
            <v>-16425787.279999999</v>
          </cell>
          <cell r="BF72">
            <v>-16063993.23</v>
          </cell>
          <cell r="BG72">
            <v>-15698214.779999999</v>
          </cell>
          <cell r="BH72">
            <v>-13961082.939999999</v>
          </cell>
          <cell r="BI72">
            <v>-13780184.560000001</v>
          </cell>
          <cell r="BJ72">
            <v>-13409431.550000001</v>
          </cell>
          <cell r="BK72">
            <v>-13185272.42</v>
          </cell>
          <cell r="BL72">
            <v>-12861722.65</v>
          </cell>
          <cell r="BM72">
            <v>-12604914.890000001</v>
          </cell>
          <cell r="BN72">
            <v>-12256858.539999999</v>
          </cell>
          <cell r="BO72">
            <v>-11992623.18</v>
          </cell>
          <cell r="BP72">
            <v>-11618629.48</v>
          </cell>
          <cell r="BQ72">
            <v>-11321272.59</v>
          </cell>
          <cell r="BR72">
            <v>-10990124.6</v>
          </cell>
          <cell r="BS72">
            <v>-10628538.310000001</v>
          </cell>
        </row>
        <row r="73">
          <cell r="C73"/>
          <cell r="AX73"/>
          <cell r="AY73"/>
          <cell r="AZ73"/>
          <cell r="BA73"/>
          <cell r="BB73"/>
          <cell r="BC73"/>
          <cell r="BD73"/>
          <cell r="BE73"/>
          <cell r="BF73"/>
          <cell r="BG73"/>
          <cell r="BH73"/>
          <cell r="BI73"/>
          <cell r="BJ73"/>
          <cell r="BK73"/>
          <cell r="BL73"/>
          <cell r="BM73"/>
          <cell r="BN73"/>
          <cell r="BO73"/>
          <cell r="BP73"/>
          <cell r="BQ73"/>
          <cell r="BR73"/>
          <cell r="BS73"/>
        </row>
        <row r="74">
          <cell r="C74" t="str">
            <v>Remitted Fee Cash Receipts In Period</v>
          </cell>
          <cell r="AX74">
            <v>-215483.62</v>
          </cell>
          <cell r="AY74">
            <v>-229559.81</v>
          </cell>
          <cell r="AZ74">
            <v>-245499.34</v>
          </cell>
          <cell r="BA74">
            <v>-302106.65999999997</v>
          </cell>
          <cell r="BB74">
            <v>-162388.78</v>
          </cell>
          <cell r="BC74">
            <v>-204482.82</v>
          </cell>
          <cell r="BD74">
            <v>-248536.68</v>
          </cell>
          <cell r="BE74">
            <v>-181709.97</v>
          </cell>
          <cell r="BF74">
            <v>-243970.71</v>
          </cell>
          <cell r="BG74">
            <v>-221698.33</v>
          </cell>
          <cell r="BH74">
            <v>-219001.01</v>
          </cell>
          <cell r="BI74">
            <v>-150592.85</v>
          </cell>
          <cell r="BJ74">
            <v>-233171.49</v>
          </cell>
          <cell r="BK74">
            <v>-165860.12</v>
          </cell>
          <cell r="BL74">
            <v>-125600.62</v>
          </cell>
          <cell r="BM74">
            <v>-185177.56</v>
          </cell>
          <cell r="BN74">
            <v>-137771.73000000001</v>
          </cell>
          <cell r="BO74">
            <v>-124620.06</v>
          </cell>
          <cell r="BP74">
            <v>-178050.04</v>
          </cell>
          <cell r="BQ74">
            <v>-173368.73</v>
          </cell>
          <cell r="BR74">
            <v>-165418.12</v>
          </cell>
          <cell r="BS74">
            <v>-160837.6</v>
          </cell>
        </row>
        <row r="75">
          <cell r="C75" t="str">
            <v>Mortgage BuyBacks Interest</v>
          </cell>
          <cell r="AX75">
            <v>-4102.6099999999997</v>
          </cell>
          <cell r="AY75">
            <v>-2469.62</v>
          </cell>
          <cell r="AZ75">
            <v>-3878.27</v>
          </cell>
          <cell r="BA75">
            <v>-4242.67</v>
          </cell>
          <cell r="BB75">
            <v>-3424.15</v>
          </cell>
          <cell r="BC75">
            <v>-1826.97</v>
          </cell>
          <cell r="BD75">
            <v>-1834.86</v>
          </cell>
          <cell r="BE75">
            <v>-2133.08</v>
          </cell>
          <cell r="BF75">
            <v>-1047.57</v>
          </cell>
          <cell r="BG75">
            <v>-2613.9499999999998</v>
          </cell>
          <cell r="BH75">
            <v>-2227.8200000000002</v>
          </cell>
          <cell r="BI75">
            <v>-3015.31</v>
          </cell>
          <cell r="BJ75">
            <v>-1241.05</v>
          </cell>
          <cell r="BK75">
            <v>-1386.85</v>
          </cell>
          <cell r="BL75">
            <v>-1513.55</v>
          </cell>
          <cell r="BM75">
            <v>-1174.52</v>
          </cell>
          <cell r="BN75">
            <v>-756.9</v>
          </cell>
          <cell r="BO75">
            <v>-1146.8399999999999</v>
          </cell>
          <cell r="BP75">
            <v>-647.32000000000005</v>
          </cell>
          <cell r="BQ75">
            <v>-1852.65</v>
          </cell>
          <cell r="BR75">
            <v>-2028.49</v>
          </cell>
          <cell r="BS75">
            <v>-2402.83</v>
          </cell>
        </row>
        <row r="76">
          <cell r="C76" t="str">
            <v>Fee debited from Unapplied Ledger</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row>
        <row r="77">
          <cell r="C77"/>
          <cell r="AX77"/>
          <cell r="AY77"/>
          <cell r="AZ77"/>
          <cell r="BA77"/>
          <cell r="BB77"/>
          <cell r="BC77"/>
          <cell r="BD77"/>
          <cell r="BE77"/>
          <cell r="BF77"/>
          <cell r="BG77"/>
          <cell r="BH77"/>
          <cell r="BI77"/>
          <cell r="BJ77"/>
          <cell r="BK77"/>
          <cell r="BL77"/>
          <cell r="BM77"/>
          <cell r="BN77"/>
          <cell r="BO77"/>
          <cell r="BP77"/>
          <cell r="BQ77"/>
          <cell r="BR77"/>
          <cell r="BS77"/>
        </row>
        <row r="78">
          <cell r="C78" t="str">
            <v>Fees Cash Receipts</v>
          </cell>
          <cell r="AX78">
            <v>-219586.23</v>
          </cell>
          <cell r="AY78">
            <v>-232029.43</v>
          </cell>
          <cell r="AZ78">
            <v>-249377.61</v>
          </cell>
          <cell r="BA78">
            <v>-306349.33</v>
          </cell>
          <cell r="BB78">
            <v>-165812.93</v>
          </cell>
          <cell r="BC78">
            <v>-206309.79</v>
          </cell>
          <cell r="BD78">
            <v>-250371.54</v>
          </cell>
          <cell r="BE78">
            <v>-183843.05</v>
          </cell>
          <cell r="BF78">
            <v>-245018.28</v>
          </cell>
          <cell r="BG78">
            <v>-224312.28</v>
          </cell>
          <cell r="BH78">
            <v>-221228.83</v>
          </cell>
          <cell r="BI78">
            <v>-153608.16</v>
          </cell>
          <cell r="BJ78">
            <v>-234412.54</v>
          </cell>
          <cell r="BK78">
            <v>-167246.97</v>
          </cell>
          <cell r="BL78">
            <v>-127114.17</v>
          </cell>
          <cell r="BM78">
            <v>-186352.08</v>
          </cell>
          <cell r="BN78">
            <v>-138528.63</v>
          </cell>
          <cell r="BO78">
            <v>-125766.9</v>
          </cell>
          <cell r="BP78">
            <v>-178697.36</v>
          </cell>
          <cell r="BQ78">
            <v>-175221.38</v>
          </cell>
          <cell r="BR78">
            <v>-167446.60999999999</v>
          </cell>
          <cell r="BS78">
            <v>-163240.43</v>
          </cell>
        </row>
        <row r="79">
          <cell r="C79"/>
          <cell r="AX79"/>
          <cell r="AY79"/>
          <cell r="AZ79"/>
          <cell r="BA79"/>
          <cell r="BB79"/>
          <cell r="BC79"/>
          <cell r="BD79"/>
          <cell r="BE79"/>
          <cell r="BF79"/>
          <cell r="BG79"/>
          <cell r="BH79"/>
          <cell r="BI79"/>
          <cell r="BJ79"/>
          <cell r="BK79"/>
          <cell r="BL79"/>
          <cell r="BM79"/>
          <cell r="BN79"/>
          <cell r="BO79"/>
          <cell r="BP79"/>
          <cell r="BQ79"/>
          <cell r="BR79"/>
          <cell r="BS79"/>
        </row>
        <row r="80">
          <cell r="C80" t="str">
            <v>Fees Not Due to Holmes</v>
          </cell>
          <cell r="AX80">
            <v>88004.27</v>
          </cell>
          <cell r="AY80">
            <v>99228.1</v>
          </cell>
          <cell r="AZ80">
            <v>130758.9</v>
          </cell>
          <cell r="BA80">
            <v>148679.19</v>
          </cell>
          <cell r="BB80">
            <v>59525.94</v>
          </cell>
          <cell r="BC80">
            <v>102526.49</v>
          </cell>
          <cell r="BD80">
            <v>99777.44</v>
          </cell>
          <cell r="BE80">
            <v>79125.850000000006</v>
          </cell>
          <cell r="BF80">
            <v>131501.97</v>
          </cell>
          <cell r="BG80">
            <v>100110.27</v>
          </cell>
          <cell r="BH80">
            <v>91643.73</v>
          </cell>
          <cell r="BI80">
            <v>87787.28</v>
          </cell>
          <cell r="BJ80">
            <v>89103.19</v>
          </cell>
          <cell r="BK80">
            <v>51843.51</v>
          </cell>
          <cell r="BL80">
            <v>29800.76</v>
          </cell>
          <cell r="BM80">
            <v>83045.149999999994</v>
          </cell>
          <cell r="BN80">
            <v>72303.37</v>
          </cell>
          <cell r="BO80">
            <v>34333.339999999997</v>
          </cell>
          <cell r="BP80">
            <v>61558.97</v>
          </cell>
          <cell r="BQ80">
            <v>61171.88</v>
          </cell>
          <cell r="BR80">
            <v>98918.77</v>
          </cell>
          <cell r="BS80">
            <v>78673.929999999993</v>
          </cell>
        </row>
        <row r="81">
          <cell r="C81"/>
          <cell r="AX81"/>
          <cell r="AY81"/>
          <cell r="AZ81"/>
          <cell r="BA81"/>
          <cell r="BB81"/>
          <cell r="BC81"/>
          <cell r="BD81"/>
          <cell r="BE81"/>
          <cell r="BF81"/>
          <cell r="BG81"/>
          <cell r="BH81"/>
          <cell r="BI81"/>
          <cell r="BJ81"/>
          <cell r="BK81"/>
          <cell r="BL81"/>
          <cell r="BM81"/>
          <cell r="BN81"/>
          <cell r="BO81"/>
          <cell r="BP81"/>
          <cell r="BQ81"/>
          <cell r="BR81"/>
          <cell r="BS81"/>
        </row>
        <row r="82">
          <cell r="C82" t="str">
            <v>Total Revenue Cash Receipts Available For Distribution</v>
          </cell>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v>-20021482.23</v>
          </cell>
          <cell r="AY82">
            <v>-17587049.010000002</v>
          </cell>
          <cell r="AZ82">
            <v>-18287379.890000001</v>
          </cell>
          <cell r="BA82">
            <v>-18840520.039999999</v>
          </cell>
          <cell r="BB82">
            <v>-6765668.7199999997</v>
          </cell>
          <cell r="BC82">
            <v>-17177143.77</v>
          </cell>
          <cell r="BD82">
            <v>-16792259.469999999</v>
          </cell>
          <cell r="BE82">
            <v>-16530504.48</v>
          </cell>
          <cell r="BF82">
            <v>-16177509.539999999</v>
          </cell>
          <cell r="BG82">
            <v>-15822416.789999999</v>
          </cell>
          <cell r="BH82">
            <v>-14090668.039999999</v>
          </cell>
          <cell r="BI82">
            <v>-13846005.439999999</v>
          </cell>
          <cell r="BJ82">
            <v>-13554740.9</v>
          </cell>
          <cell r="BK82">
            <v>-13300675.880000001</v>
          </cell>
          <cell r="BL82">
            <v>-12959036.060000001</v>
          </cell>
          <cell r="BM82">
            <v>-12708221.82</v>
          </cell>
          <cell r="BN82">
            <v>-12323083.800000001</v>
          </cell>
          <cell r="BO82">
            <v>-12084056.74</v>
          </cell>
          <cell r="BP82">
            <v>-11735767.869999999</v>
          </cell>
          <cell r="BQ82">
            <v>-11435322.09</v>
          </cell>
          <cell r="BR82">
            <v>-11058652.439999999</v>
          </cell>
          <cell r="BS82">
            <v>-10713104.810000001</v>
          </cell>
        </row>
        <row r="83">
          <cell r="AX83" t="str">
            <v>OK</v>
          </cell>
          <cell r="AY83" t="str">
            <v>OK</v>
          </cell>
          <cell r="AZ83" t="str">
            <v>OK</v>
          </cell>
          <cell r="BA83" t="str">
            <v>OK</v>
          </cell>
          <cell r="BB83" t="str">
            <v>OK</v>
          </cell>
          <cell r="BC83" t="str">
            <v>OK</v>
          </cell>
          <cell r="BD83" t="str">
            <v>OK</v>
          </cell>
          <cell r="BE83" t="str">
            <v>OK</v>
          </cell>
          <cell r="BF83" t="str">
            <v>OK</v>
          </cell>
          <cell r="BG83" t="str">
            <v>OK</v>
          </cell>
          <cell r="BH83" t="str">
            <v>OK</v>
          </cell>
          <cell r="BI83" t="str">
            <v>OK</v>
          </cell>
          <cell r="BJ83" t="str">
            <v>OK</v>
          </cell>
          <cell r="BK83" t="str">
            <v>OK</v>
          </cell>
          <cell r="BL83" t="str">
            <v>OK</v>
          </cell>
          <cell r="BM83" t="str">
            <v>OK</v>
          </cell>
          <cell r="BN83" t="str">
            <v>OK</v>
          </cell>
          <cell r="BO83" t="str">
            <v>OK</v>
          </cell>
          <cell r="BP83" t="str">
            <v>OK</v>
          </cell>
          <cell r="BQ83" t="str">
            <v>OK</v>
          </cell>
          <cell r="BR83" t="str">
            <v>OK</v>
          </cell>
          <cell r="BS83" t="str">
            <v>OK</v>
          </cell>
        </row>
        <row r="84">
          <cell r="BE84"/>
          <cell r="BF84"/>
          <cell r="BG84"/>
          <cell r="BH84"/>
          <cell r="BI84"/>
          <cell r="BJ84"/>
          <cell r="BK84"/>
          <cell r="BL84"/>
          <cell r="BM84"/>
          <cell r="BN84"/>
          <cell r="BO84"/>
          <cell r="BP84"/>
          <cell r="BQ84"/>
          <cell r="BR84"/>
          <cell r="BS84"/>
        </row>
        <row r="85">
          <cell r="C85" t="str">
            <v>NON-CASH ITEMS - PRINCIPAL</v>
          </cell>
          <cell r="AX85"/>
          <cell r="AY85"/>
          <cell r="AZ85"/>
          <cell r="BA85"/>
          <cell r="BB85"/>
          <cell r="BC85"/>
          <cell r="BD85"/>
          <cell r="BE85"/>
          <cell r="BF85"/>
          <cell r="BG85"/>
          <cell r="BH85"/>
          <cell r="BI85"/>
          <cell r="BJ85"/>
          <cell r="BK85"/>
          <cell r="BL85"/>
          <cell r="BM85"/>
          <cell r="BN85"/>
          <cell r="BO85"/>
          <cell r="BP85"/>
          <cell r="BQ85"/>
          <cell r="BR85"/>
          <cell r="BS85"/>
        </row>
        <row r="86">
          <cell r="AX86"/>
          <cell r="AY86"/>
          <cell r="AZ86"/>
          <cell r="BA86"/>
          <cell r="BB86"/>
          <cell r="BC86"/>
          <cell r="BD86"/>
          <cell r="BE86"/>
          <cell r="BF86"/>
          <cell r="BG86"/>
          <cell r="BH86"/>
          <cell r="BI86"/>
          <cell r="BJ86"/>
          <cell r="BK86"/>
          <cell r="BL86"/>
          <cell r="BM86"/>
          <cell r="BN86"/>
          <cell r="BO86"/>
          <cell r="BP86"/>
          <cell r="BQ86"/>
          <cell r="BR86"/>
          <cell r="BS86"/>
        </row>
        <row r="87">
          <cell r="C87" t="str">
            <v>Asset Substitutions</v>
          </cell>
          <cell r="AX87">
            <v>0</v>
          </cell>
          <cell r="AY87">
            <v>0</v>
          </cell>
          <cell r="AZ87">
            <v>0</v>
          </cell>
          <cell r="BA87">
            <v>0</v>
          </cell>
          <cell r="BB87">
            <v>0</v>
          </cell>
          <cell r="BC87">
            <v>0</v>
          </cell>
          <cell r="BD87">
            <v>95357152.260000005</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row>
        <row r="88">
          <cell r="C88" t="str">
            <v>Capitalised Fees - Early Repayment Charges</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row>
        <row r="89">
          <cell r="C89" t="str">
            <v>Capitalised Fees - Flexi DrawDown</v>
          </cell>
          <cell r="AX89">
            <v>6945</v>
          </cell>
          <cell r="AY89">
            <v>1245</v>
          </cell>
          <cell r="AZ89">
            <v>180</v>
          </cell>
          <cell r="BA89">
            <v>735</v>
          </cell>
          <cell r="BB89">
            <v>525</v>
          </cell>
          <cell r="BC89">
            <v>2295</v>
          </cell>
          <cell r="BD89">
            <v>2985</v>
          </cell>
          <cell r="BE89">
            <v>3435</v>
          </cell>
          <cell r="BF89">
            <v>4215</v>
          </cell>
          <cell r="BG89">
            <v>5040</v>
          </cell>
          <cell r="BH89">
            <v>4875</v>
          </cell>
          <cell r="BI89">
            <v>5155</v>
          </cell>
          <cell r="BJ89">
            <v>5400</v>
          </cell>
          <cell r="BK89">
            <v>4590</v>
          </cell>
          <cell r="BL89">
            <v>195</v>
          </cell>
          <cell r="BM89">
            <v>300</v>
          </cell>
          <cell r="BN89">
            <v>1035</v>
          </cell>
          <cell r="BO89">
            <v>2310</v>
          </cell>
          <cell r="BP89">
            <v>3255</v>
          </cell>
          <cell r="BQ89">
            <v>3535</v>
          </cell>
          <cell r="BR89">
            <v>3840</v>
          </cell>
          <cell r="BS89">
            <v>4350</v>
          </cell>
        </row>
        <row r="90">
          <cell r="C90" t="str">
            <v>Capitalised Fees - Further Advances</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row>
        <row r="91">
          <cell r="C91" t="str">
            <v>Capitalised Fees - Internal Transfer Fees</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row>
        <row r="92">
          <cell r="C92" t="str">
            <v>Capitalised Fees - Waived</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row>
        <row r="93">
          <cell r="C93" t="str">
            <v>Capitalised Fees - Capped Rate Charges</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row>
        <row r="94">
          <cell r="C94" t="str">
            <v>Capitalised Fees - Capped Rate Waivers</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row>
        <row r="95">
          <cell r="C95" t="str">
            <v>Capitalised Fees - Possession Costs</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row>
        <row r="96">
          <cell r="C96" t="str">
            <v>Capitalised Fees - Replenishment</v>
          </cell>
          <cell r="AX96">
            <v>0</v>
          </cell>
          <cell r="AY96">
            <v>0</v>
          </cell>
          <cell r="AZ96">
            <v>0</v>
          </cell>
          <cell r="BA96">
            <v>0</v>
          </cell>
          <cell r="BB96">
            <v>0</v>
          </cell>
          <cell r="BC96">
            <v>0</v>
          </cell>
          <cell r="BD96">
            <v>8244.8700000000008</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row>
        <row r="97">
          <cell r="C97" t="str">
            <v>Capitalised Fees - Repurchase</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row>
        <row r="98">
          <cell r="C98" t="str">
            <v>Capitalised Fees - Other Product Related Chgs</v>
          </cell>
          <cell r="AX98">
            <v>150189.25</v>
          </cell>
          <cell r="AY98">
            <v>172750</v>
          </cell>
          <cell r="AZ98">
            <v>180784.85</v>
          </cell>
          <cell r="BA98">
            <v>199128.65</v>
          </cell>
          <cell r="BB98">
            <v>122354.84</v>
          </cell>
          <cell r="BC98">
            <v>150241.1</v>
          </cell>
          <cell r="BD98">
            <v>179219.09</v>
          </cell>
          <cell r="BE98">
            <v>167841.02</v>
          </cell>
          <cell r="BF98">
            <v>163058.70000000001</v>
          </cell>
          <cell r="BG98">
            <v>155130.65</v>
          </cell>
          <cell r="BH98">
            <v>168896.8</v>
          </cell>
          <cell r="BI98">
            <v>143665.54</v>
          </cell>
          <cell r="BJ98">
            <v>142860.25</v>
          </cell>
          <cell r="BK98">
            <v>131969.84</v>
          </cell>
          <cell r="BL98">
            <v>124458.35</v>
          </cell>
          <cell r="BM98">
            <v>140302.65</v>
          </cell>
          <cell r="BN98">
            <v>115251.55</v>
          </cell>
          <cell r="BO98">
            <v>128240.8</v>
          </cell>
          <cell r="BP98">
            <v>143147.79</v>
          </cell>
          <cell r="BQ98">
            <v>143274.54999999999</v>
          </cell>
          <cell r="BR98">
            <v>143506.25</v>
          </cell>
          <cell r="BS98">
            <v>133681.5</v>
          </cell>
        </row>
        <row r="99">
          <cell r="C99" t="str">
            <v>Interest Charged</v>
          </cell>
          <cell r="AX99">
            <v>19667847.399999999</v>
          </cell>
          <cell r="AY99">
            <v>17141328.149999999</v>
          </cell>
          <cell r="AZ99">
            <v>17818120.780000001</v>
          </cell>
          <cell r="BA99">
            <v>18391200.760000002</v>
          </cell>
          <cell r="BB99">
            <v>6347560.2300000004</v>
          </cell>
          <cell r="BC99">
            <v>16750147.970000001</v>
          </cell>
          <cell r="BD99">
            <v>16349621.82</v>
          </cell>
          <cell r="BE99">
            <v>16042820.439999999</v>
          </cell>
          <cell r="BF99">
            <v>15776326.449999999</v>
          </cell>
          <cell r="BG99">
            <v>15171163.619999999</v>
          </cell>
          <cell r="BH99">
            <v>13930084.6</v>
          </cell>
          <cell r="BI99">
            <v>13541418.060000001</v>
          </cell>
          <cell r="BJ99">
            <v>13196154.529999999</v>
          </cell>
          <cell r="BK99">
            <v>12942483.85</v>
          </cell>
          <cell r="BL99">
            <v>12657818.32</v>
          </cell>
          <cell r="BM99">
            <v>12382334.15</v>
          </cell>
          <cell r="BN99">
            <v>12059692.529999999</v>
          </cell>
          <cell r="BO99">
            <v>11755634.619999999</v>
          </cell>
          <cell r="BP99">
            <v>11433604.26</v>
          </cell>
          <cell r="BQ99">
            <v>11127308.630000001</v>
          </cell>
          <cell r="BR99">
            <v>10783876.33</v>
          </cell>
          <cell r="BS99">
            <v>10434881.49</v>
          </cell>
        </row>
        <row r="100">
          <cell r="C100" t="str">
            <v>Interest Charged - Replenishment</v>
          </cell>
          <cell r="AX100">
            <v>0</v>
          </cell>
          <cell r="AY100">
            <v>0</v>
          </cell>
          <cell r="AZ100">
            <v>0</v>
          </cell>
          <cell r="BA100">
            <v>0</v>
          </cell>
          <cell r="BB100">
            <v>0</v>
          </cell>
          <cell r="BC100">
            <v>0</v>
          </cell>
          <cell r="BD100">
            <v>146100.12</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row>
        <row r="101">
          <cell r="C101" t="str">
            <v>Interest Charged</v>
          </cell>
          <cell r="AX101">
            <v>0</v>
          </cell>
          <cell r="AY101">
            <v>0</v>
          </cell>
          <cell r="AZ101">
            <v>0</v>
          </cell>
          <cell r="BA101">
            <v>0</v>
          </cell>
          <cell r="BB101">
            <v>0</v>
          </cell>
          <cell r="BC101">
            <v>0</v>
          </cell>
          <cell r="BD101">
            <v>0</v>
          </cell>
          <cell r="BE101">
            <v>4.62</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row>
        <row r="102">
          <cell r="C102" t="str">
            <v>Further Advances - Principal</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row>
        <row r="103">
          <cell r="C103" t="str">
            <v>Further Advances - used to pay off prin</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row>
        <row r="104">
          <cell r="C104" t="str">
            <v>Further Advances - used to pay off int</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row>
        <row r="105">
          <cell r="C105" t="str">
            <v>Further Advances - retention releases used to pay off fees</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row>
        <row r="106">
          <cell r="C106" t="str">
            <v>Flexi - Principal</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row>
        <row r="107">
          <cell r="C107" t="str">
            <v>Payment Holidays</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row>
        <row r="108">
          <cell r="C108" t="str">
            <v>Properties In Possession (PIP)</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row>
        <row r="109">
          <cell r="C109" t="str">
            <v>Write Offs</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row>
        <row r="110">
          <cell r="C110" t="str">
            <v>Other Items</v>
          </cell>
          <cell r="AX110">
            <v>205114.46000000014</v>
          </cell>
          <cell r="AY110">
            <v>141261.94000000006</v>
          </cell>
          <cell r="AZ110">
            <v>41975.839999999858</v>
          </cell>
          <cell r="BA110">
            <v>32225.83999999984</v>
          </cell>
          <cell r="BB110">
            <v>-1150311.3100000003</v>
          </cell>
          <cell r="BC110">
            <v>-1674091.66</v>
          </cell>
          <cell r="BD110">
            <v>-209.06</v>
          </cell>
          <cell r="BE110">
            <v>-278.48</v>
          </cell>
          <cell r="BF110">
            <v>-141.53</v>
          </cell>
          <cell r="BG110">
            <v>-80.19</v>
          </cell>
          <cell r="BH110">
            <v>-245.16</v>
          </cell>
          <cell r="BI110">
            <v>-133.65</v>
          </cell>
          <cell r="BJ110">
            <v>-14755.08</v>
          </cell>
          <cell r="BK110">
            <v>-78.819999999999993</v>
          </cell>
          <cell r="BL110">
            <v>-107.46</v>
          </cell>
          <cell r="BM110">
            <v>-173.82</v>
          </cell>
          <cell r="BN110">
            <v>-177.16</v>
          </cell>
          <cell r="BO110">
            <v>-257.45</v>
          </cell>
          <cell r="BP110">
            <v>-124.98</v>
          </cell>
          <cell r="BQ110">
            <v>-306.44</v>
          </cell>
          <cell r="BR110">
            <v>-186.15</v>
          </cell>
          <cell r="BS110">
            <v>-163.01</v>
          </cell>
        </row>
        <row r="111">
          <cell r="C111"/>
          <cell r="AX111"/>
          <cell r="AY111"/>
          <cell r="AZ111"/>
          <cell r="BA111"/>
          <cell r="BB111"/>
          <cell r="BC111"/>
          <cell r="BD111"/>
          <cell r="BE111"/>
          <cell r="BF111"/>
          <cell r="BG111"/>
          <cell r="BH111"/>
          <cell r="BI111"/>
          <cell r="BJ111"/>
          <cell r="BK111"/>
          <cell r="BL111"/>
          <cell r="BM111"/>
          <cell r="BN111"/>
          <cell r="BO111"/>
          <cell r="BP111"/>
          <cell r="BQ111"/>
          <cell r="BR111"/>
          <cell r="BS111"/>
        </row>
        <row r="112">
          <cell r="C112" t="str">
            <v>Total Non-Cash</v>
          </cell>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v>20030096.109999999</v>
          </cell>
          <cell r="AY112">
            <v>17456585.09</v>
          </cell>
          <cell r="AZ112">
            <v>18041061.469999999</v>
          </cell>
          <cell r="BA112">
            <v>18623290.25</v>
          </cell>
          <cell r="BB112">
            <v>5320128.76</v>
          </cell>
          <cell r="BC112">
            <v>15228592.41</v>
          </cell>
          <cell r="BD112">
            <v>112043114.09999999</v>
          </cell>
          <cell r="BE112">
            <v>16213822.6</v>
          </cell>
          <cell r="BF112">
            <v>15943458.619999999</v>
          </cell>
          <cell r="BG112">
            <v>15331254.08</v>
          </cell>
          <cell r="BH112">
            <v>14103611.24</v>
          </cell>
          <cell r="BI112">
            <v>13690104.949999999</v>
          </cell>
          <cell r="BJ112">
            <v>13329659.699999999</v>
          </cell>
          <cell r="BK112">
            <v>13078964.869999999</v>
          </cell>
          <cell r="BL112">
            <v>12782364.210000001</v>
          </cell>
          <cell r="BM112">
            <v>12522762.98</v>
          </cell>
          <cell r="BN112">
            <v>12175801.92</v>
          </cell>
          <cell r="BO112">
            <v>11885927.970000001</v>
          </cell>
          <cell r="BP112">
            <v>11579882.07</v>
          </cell>
          <cell r="BQ112">
            <v>11273811.74</v>
          </cell>
          <cell r="BR112">
            <v>10931036.43</v>
          </cell>
          <cell r="BS112">
            <v>10572749.98</v>
          </cell>
        </row>
        <row r="113">
          <cell r="C113"/>
          <cell r="AX113" t="str">
            <v>OK</v>
          </cell>
          <cell r="AY113" t="str">
            <v>OK</v>
          </cell>
          <cell r="AZ113" t="str">
            <v>OK</v>
          </cell>
          <cell r="BA113" t="str">
            <v>OK</v>
          </cell>
          <cell r="BB113" t="str">
            <v>OK</v>
          </cell>
          <cell r="BC113" t="str">
            <v>OK</v>
          </cell>
          <cell r="BD113" t="str">
            <v>OK</v>
          </cell>
          <cell r="BE113" t="str">
            <v>OK</v>
          </cell>
          <cell r="BF113" t="str">
            <v>OK</v>
          </cell>
          <cell r="BG113" t="str">
            <v>OK</v>
          </cell>
          <cell r="BH113" t="str">
            <v>OK</v>
          </cell>
          <cell r="BI113" t="str">
            <v>OK</v>
          </cell>
          <cell r="BJ113" t="str">
            <v>OK</v>
          </cell>
          <cell r="BK113" t="str">
            <v>OK</v>
          </cell>
          <cell r="BL113" t="str">
            <v>OK</v>
          </cell>
          <cell r="BM113" t="str">
            <v>OK</v>
          </cell>
          <cell r="BN113" t="str">
            <v>OK</v>
          </cell>
          <cell r="BO113" t="str">
            <v>OK</v>
          </cell>
          <cell r="BP113" t="str">
            <v>OK</v>
          </cell>
          <cell r="BQ113" t="str">
            <v>OK</v>
          </cell>
          <cell r="BR113" t="str">
            <v>OK</v>
          </cell>
          <cell r="BS113" t="str">
            <v>OK</v>
          </cell>
        </row>
        <row r="114">
          <cell r="C114" t="str">
            <v>Transfer from OverPayments</v>
          </cell>
          <cell r="AX114">
            <v>2993514</v>
          </cell>
          <cell r="AY114">
            <v>3831739.89</v>
          </cell>
          <cell r="AZ114">
            <v>3423774.62</v>
          </cell>
          <cell r="BA114">
            <v>3654101.21</v>
          </cell>
          <cell r="BB114">
            <v>2755323.39</v>
          </cell>
          <cell r="BC114">
            <v>2914826.58</v>
          </cell>
          <cell r="BD114">
            <v>3411089.77</v>
          </cell>
          <cell r="BE114">
            <v>3007358.58</v>
          </cell>
          <cell r="BF114">
            <v>3447215.8</v>
          </cell>
          <cell r="BG114">
            <v>3038928.66</v>
          </cell>
          <cell r="BH114">
            <v>3140801.31</v>
          </cell>
          <cell r="BI114">
            <v>2560218.79</v>
          </cell>
          <cell r="BJ114">
            <v>2747089.19</v>
          </cell>
          <cell r="BK114">
            <v>3004457.79</v>
          </cell>
          <cell r="BL114">
            <v>3077379.95</v>
          </cell>
          <cell r="BM114">
            <v>2391562.91</v>
          </cell>
          <cell r="BN114">
            <v>2122713.37</v>
          </cell>
          <cell r="BO114">
            <v>1927334.06</v>
          </cell>
          <cell r="BP114">
            <v>2374147.9</v>
          </cell>
          <cell r="BQ114">
            <v>2390495.58</v>
          </cell>
          <cell r="BR114">
            <v>2692541.53</v>
          </cell>
          <cell r="BS114">
            <v>2037582.65</v>
          </cell>
        </row>
        <row r="115">
          <cell r="C115" t="str">
            <v>Transfer to Principal from OverPayments</v>
          </cell>
          <cell r="AX115">
            <v>-2433425.29</v>
          </cell>
          <cell r="AY115">
            <v>-3379807.63</v>
          </cell>
          <cell r="AZ115">
            <v>-2932385.55</v>
          </cell>
          <cell r="BA115">
            <v>-3174048.17</v>
          </cell>
          <cell r="BB115">
            <v>-2550399.9700000002</v>
          </cell>
          <cell r="BC115">
            <v>-2462182.5099999998</v>
          </cell>
          <cell r="BD115">
            <v>-2954057.86</v>
          </cell>
          <cell r="BE115">
            <v>-2575771.16</v>
          </cell>
          <cell r="BF115">
            <v>-3014266.72</v>
          </cell>
          <cell r="BG115">
            <v>-2604820.71</v>
          </cell>
          <cell r="BH115">
            <v>-2765671.68</v>
          </cell>
          <cell r="BI115">
            <v>-2178083.13</v>
          </cell>
          <cell r="BJ115">
            <v>-2363159.87</v>
          </cell>
          <cell r="BK115">
            <v>-2613437.14</v>
          </cell>
          <cell r="BL115">
            <v>-2700536.37</v>
          </cell>
          <cell r="BM115">
            <v>-2043007.22</v>
          </cell>
          <cell r="BN115">
            <v>-1765776.03</v>
          </cell>
          <cell r="BO115">
            <v>-1573978.73</v>
          </cell>
          <cell r="BP115">
            <v>-2018777.27</v>
          </cell>
          <cell r="BQ115">
            <v>-2036840.23</v>
          </cell>
          <cell r="BR115">
            <v>-2381823.0499999998</v>
          </cell>
          <cell r="BS115">
            <v>-1722307.92</v>
          </cell>
        </row>
        <row r="116">
          <cell r="C116" t="str">
            <v>Transfer to Interest from OverPayments</v>
          </cell>
          <cell r="AX116">
            <v>-530421.26</v>
          </cell>
          <cell r="AY116">
            <v>-418286.21</v>
          </cell>
          <cell r="AZ116">
            <v>-461526.52</v>
          </cell>
          <cell r="BA116">
            <v>-454981</v>
          </cell>
          <cell r="BB116">
            <v>-189759.38</v>
          </cell>
          <cell r="BC116">
            <v>-423446.24</v>
          </cell>
          <cell r="BD116">
            <v>-431775.84</v>
          </cell>
          <cell r="BE116">
            <v>-399382</v>
          </cell>
          <cell r="BF116">
            <v>-416229.91</v>
          </cell>
          <cell r="BG116">
            <v>-404164.96</v>
          </cell>
          <cell r="BH116">
            <v>-357578.82</v>
          </cell>
          <cell r="BI116">
            <v>-364630.28</v>
          </cell>
          <cell r="BJ116">
            <v>-364892.69</v>
          </cell>
          <cell r="BK116">
            <v>-366674.97</v>
          </cell>
          <cell r="BL116">
            <v>-353144.03</v>
          </cell>
          <cell r="BM116">
            <v>-327235.65999999997</v>
          </cell>
          <cell r="BN116">
            <v>-341715.74</v>
          </cell>
          <cell r="BO116">
            <v>-321738.28000000003</v>
          </cell>
          <cell r="BP116">
            <v>-322408.15999999997</v>
          </cell>
          <cell r="BQ116">
            <v>-331877.7</v>
          </cell>
          <cell r="BR116">
            <v>-293119.21999999997</v>
          </cell>
          <cell r="BS116">
            <v>-295943.42</v>
          </cell>
        </row>
        <row r="117">
          <cell r="C117" t="str">
            <v>Transfer to Fees from OverPayments</v>
          </cell>
          <cell r="AX117">
            <v>-29667.45</v>
          </cell>
          <cell r="AY117">
            <v>-33646.050000000003</v>
          </cell>
          <cell r="AZ117">
            <v>-29862.55</v>
          </cell>
          <cell r="BA117">
            <v>-25072.04</v>
          </cell>
          <cell r="BB117">
            <v>-15164.04</v>
          </cell>
          <cell r="BC117">
            <v>-29197.83</v>
          </cell>
          <cell r="BD117">
            <v>-25256.07</v>
          </cell>
          <cell r="BE117">
            <v>-32205.42</v>
          </cell>
          <cell r="BF117">
            <v>-16719.169999999998</v>
          </cell>
          <cell r="BG117">
            <v>-29942.99</v>
          </cell>
          <cell r="BH117">
            <v>-17550.810000000001</v>
          </cell>
          <cell r="BI117">
            <v>-17505.38</v>
          </cell>
          <cell r="BJ117">
            <v>-19036.63</v>
          </cell>
          <cell r="BK117">
            <v>-24345.68</v>
          </cell>
          <cell r="BL117">
            <v>-23699.55</v>
          </cell>
          <cell r="BM117">
            <v>-21320.03</v>
          </cell>
          <cell r="BN117">
            <v>-15221.6</v>
          </cell>
          <cell r="BO117">
            <v>-31617.05</v>
          </cell>
          <cell r="BP117">
            <v>-32962.47</v>
          </cell>
          <cell r="BQ117">
            <v>-21777.65</v>
          </cell>
          <cell r="BR117">
            <v>-17599.259999999998</v>
          </cell>
          <cell r="BS117">
            <v>-19331.310000000001</v>
          </cell>
        </row>
        <row r="118">
          <cell r="C118"/>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row>
        <row r="119">
          <cell r="C119" t="str">
            <v>Transfer from Savings</v>
          </cell>
          <cell r="AX119">
            <v>333332.17</v>
          </cell>
          <cell r="AY119">
            <v>267891.37</v>
          </cell>
          <cell r="AZ119">
            <v>305596.40000000002</v>
          </cell>
          <cell r="BA119">
            <v>280545.19</v>
          </cell>
          <cell r="BB119">
            <v>136855.39000000001</v>
          </cell>
          <cell r="BC119">
            <v>284320.36</v>
          </cell>
          <cell r="BD119">
            <v>275612.46999999997</v>
          </cell>
          <cell r="BE119">
            <v>286174.26</v>
          </cell>
          <cell r="BF119">
            <v>271411.61</v>
          </cell>
          <cell r="BG119">
            <v>259455.81</v>
          </cell>
          <cell r="BH119">
            <v>263229.82</v>
          </cell>
          <cell r="BI119">
            <v>292176.34999999998</v>
          </cell>
          <cell r="BJ119">
            <v>248556.38</v>
          </cell>
          <cell r="BK119">
            <v>274781.25</v>
          </cell>
          <cell r="BL119">
            <v>264279.87</v>
          </cell>
          <cell r="BM119">
            <v>244455.58</v>
          </cell>
          <cell r="BN119">
            <v>272964.77</v>
          </cell>
          <cell r="BO119">
            <v>246474</v>
          </cell>
          <cell r="BP119">
            <v>296360.13</v>
          </cell>
          <cell r="BQ119">
            <v>242006.37</v>
          </cell>
          <cell r="BR119">
            <v>271684.02</v>
          </cell>
          <cell r="BS119">
            <v>219311.52</v>
          </cell>
        </row>
        <row r="120">
          <cell r="C120" t="str">
            <v>Transfer to Principal from Savings</v>
          </cell>
          <cell r="AX120">
            <v>-226232.49</v>
          </cell>
          <cell r="AY120">
            <v>-181984.86</v>
          </cell>
          <cell r="AZ120">
            <v>-197320.87</v>
          </cell>
          <cell r="BA120">
            <v>-190369.78</v>
          </cell>
          <cell r="BB120">
            <v>-93577.5</v>
          </cell>
          <cell r="BC120">
            <v>-194371.20000000001</v>
          </cell>
          <cell r="BD120">
            <v>-186385.93</v>
          </cell>
          <cell r="BE120">
            <v>-161949.94</v>
          </cell>
          <cell r="BF120">
            <v>-187643.55</v>
          </cell>
          <cell r="BG120">
            <v>-179267.83</v>
          </cell>
          <cell r="BH120">
            <v>-194889.7</v>
          </cell>
          <cell r="BI120">
            <v>-187228.68</v>
          </cell>
          <cell r="BJ120">
            <v>-186294.64</v>
          </cell>
          <cell r="BK120">
            <v>-197099.57</v>
          </cell>
          <cell r="BL120">
            <v>-198678.55</v>
          </cell>
          <cell r="BM120">
            <v>-173674.08</v>
          </cell>
          <cell r="BN120">
            <v>-196784.03</v>
          </cell>
          <cell r="BO120">
            <v>-181853.26</v>
          </cell>
          <cell r="BP120">
            <v>-229540.98</v>
          </cell>
          <cell r="BQ120">
            <v>-175253.64</v>
          </cell>
          <cell r="BR120">
            <v>-194319.49</v>
          </cell>
          <cell r="BS120">
            <v>-162825.66</v>
          </cell>
        </row>
        <row r="121">
          <cell r="C121" t="str">
            <v>Transfer to Interest from Savings</v>
          </cell>
          <cell r="AX121">
            <v>-89075.839999999997</v>
          </cell>
          <cell r="AY121">
            <v>-71533.919999999998</v>
          </cell>
          <cell r="AZ121">
            <v>-78884.850000000006</v>
          </cell>
          <cell r="BA121">
            <v>-78137.06</v>
          </cell>
          <cell r="BB121">
            <v>-37488.839999999997</v>
          </cell>
          <cell r="BC121">
            <v>-67176.09</v>
          </cell>
          <cell r="BD121">
            <v>-66515.149999999994</v>
          </cell>
          <cell r="BE121">
            <v>-67528.72</v>
          </cell>
          <cell r="BF121">
            <v>-70155.45</v>
          </cell>
          <cell r="BG121">
            <v>-67444.14</v>
          </cell>
          <cell r="BH121">
            <v>-54874.99</v>
          </cell>
          <cell r="BI121">
            <v>-54278.12</v>
          </cell>
          <cell r="BJ121">
            <v>-55259.64</v>
          </cell>
          <cell r="BK121">
            <v>-57621.58</v>
          </cell>
          <cell r="BL121">
            <v>-54786.63</v>
          </cell>
          <cell r="BM121">
            <v>-53826.69</v>
          </cell>
          <cell r="BN121">
            <v>-58865.21</v>
          </cell>
          <cell r="BO121">
            <v>-57575.18</v>
          </cell>
          <cell r="BP121">
            <v>-55676.800000000003</v>
          </cell>
          <cell r="BQ121">
            <v>-53968.51</v>
          </cell>
          <cell r="BR121">
            <v>-52282.93</v>
          </cell>
          <cell r="BS121">
            <v>-48973.98</v>
          </cell>
        </row>
        <row r="122">
          <cell r="C122" t="str">
            <v>Transfer to Fees from Savings</v>
          </cell>
          <cell r="AX122">
            <v>-18023.84</v>
          </cell>
          <cell r="AY122">
            <v>-14372.59</v>
          </cell>
          <cell r="AZ122">
            <v>-29390.68</v>
          </cell>
          <cell r="BA122">
            <v>-12038.35</v>
          </cell>
          <cell r="BB122">
            <v>-5789.05</v>
          </cell>
          <cell r="BC122">
            <v>-22773.07</v>
          </cell>
          <cell r="BD122">
            <v>-22711.39</v>
          </cell>
          <cell r="BE122">
            <v>-56695.6</v>
          </cell>
          <cell r="BF122">
            <v>-13612.61</v>
          </cell>
          <cell r="BG122">
            <v>-12743.84</v>
          </cell>
          <cell r="BH122">
            <v>-13465.13</v>
          </cell>
          <cell r="BI122">
            <v>-50669.55</v>
          </cell>
          <cell r="BJ122">
            <v>-7002.1</v>
          </cell>
          <cell r="BK122">
            <v>-20060.099999999999</v>
          </cell>
          <cell r="BL122">
            <v>-10814.69</v>
          </cell>
          <cell r="BM122">
            <v>-16954.810000000001</v>
          </cell>
          <cell r="BN122">
            <v>-17315.53</v>
          </cell>
          <cell r="BO122">
            <v>-7045.56</v>
          </cell>
          <cell r="BP122">
            <v>-11142.35</v>
          </cell>
          <cell r="BQ122">
            <v>-12784.22</v>
          </cell>
          <cell r="BR122">
            <v>-25081.599999999999</v>
          </cell>
          <cell r="BS122">
            <v>-7511.88</v>
          </cell>
        </row>
        <row r="123">
          <cell r="C123"/>
          <cell r="AX123"/>
          <cell r="AY123"/>
          <cell r="AZ123"/>
          <cell r="BA123"/>
          <cell r="BB123"/>
          <cell r="BC123"/>
          <cell r="BD123"/>
          <cell r="BE123"/>
          <cell r="BF123"/>
          <cell r="BG123"/>
          <cell r="BH123"/>
          <cell r="BI123"/>
          <cell r="BJ123"/>
          <cell r="BK123"/>
          <cell r="BL123"/>
          <cell r="BM123"/>
          <cell r="BN123"/>
          <cell r="BO123"/>
          <cell r="BP123"/>
          <cell r="BQ123"/>
          <cell r="BR123"/>
          <cell r="BS123"/>
        </row>
        <row r="124">
          <cell r="C124" t="str">
            <v>Total Retained Cash</v>
          </cell>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row>
        <row r="125">
          <cell r="BE125"/>
          <cell r="BF125"/>
          <cell r="BG125"/>
          <cell r="BH125"/>
          <cell r="BI125"/>
          <cell r="BJ125"/>
          <cell r="BK125"/>
          <cell r="BL125"/>
          <cell r="BM125"/>
          <cell r="BN125"/>
          <cell r="BO125"/>
          <cell r="BP125"/>
          <cell r="BQ125"/>
          <cell r="BR125"/>
          <cell r="BS125"/>
        </row>
        <row r="126">
          <cell r="C126" t="str">
            <v>Movement Check</v>
          </cell>
          <cell r="AX126">
            <v>-125190651.23999999</v>
          </cell>
          <cell r="AY126">
            <v>-117469283.26000001</v>
          </cell>
          <cell r="AZ126">
            <v>-136838331.37</v>
          </cell>
          <cell r="BA126">
            <v>-161829683.08000001</v>
          </cell>
          <cell r="BB126">
            <v>-90352248.629999995</v>
          </cell>
          <cell r="BC126">
            <v>-127123373.69</v>
          </cell>
          <cell r="BD126">
            <v>-39417792.909999996</v>
          </cell>
          <cell r="BE126">
            <v>-122631719.67</v>
          </cell>
          <cell r="BF126">
            <v>-120261541.31</v>
          </cell>
          <cell r="BG126">
            <v>-119605285.19</v>
          </cell>
          <cell r="BH126">
            <v>-120505683.5</v>
          </cell>
          <cell r="BI126">
            <v>-110206477.33</v>
          </cell>
          <cell r="BJ126">
            <v>-103155491.43000001</v>
          </cell>
          <cell r="BK126">
            <v>-88395939.769999996</v>
          </cell>
          <cell r="BL126">
            <v>-96598772.269999996</v>
          </cell>
          <cell r="BM126">
            <v>-106430375.11</v>
          </cell>
          <cell r="BN126">
            <v>-102140365.81</v>
          </cell>
          <cell r="BO126">
            <v>-111660858.77</v>
          </cell>
          <cell r="BP126">
            <v>-107928742.43000001</v>
          </cell>
          <cell r="BQ126">
            <v>-118134464.2</v>
          </cell>
          <cell r="BR126">
            <v>-121335799.34</v>
          </cell>
          <cell r="BS126">
            <v>-110076165.84999999</v>
          </cell>
        </row>
        <row r="127">
          <cell r="C127" t="str">
            <v>Movement calc check</v>
          </cell>
          <cell r="AX127">
            <v>-125190651.23999999</v>
          </cell>
          <cell r="AY127">
            <v>-117469283.25999999</v>
          </cell>
          <cell r="AZ127">
            <v>-136838331.36999997</v>
          </cell>
          <cell r="BA127">
            <v>-161829683.07999998</v>
          </cell>
          <cell r="BB127">
            <v>-90352248.629999995</v>
          </cell>
          <cell r="BC127">
            <v>-127123373.69</v>
          </cell>
          <cell r="BD127">
            <v>-39417792.909999996</v>
          </cell>
          <cell r="BE127">
            <v>-122631719.67000002</v>
          </cell>
          <cell r="BF127">
            <v>-120261541.31</v>
          </cell>
          <cell r="BG127">
            <v>-119605285.19000001</v>
          </cell>
          <cell r="BH127">
            <v>-120505683.50000001</v>
          </cell>
          <cell r="BI127">
            <v>-110206477.33</v>
          </cell>
          <cell r="BJ127">
            <v>-103155491.43000001</v>
          </cell>
          <cell r="BK127">
            <v>-88395939.769999996</v>
          </cell>
          <cell r="BL127">
            <v>-96598772.270000011</v>
          </cell>
          <cell r="BM127">
            <v>-106430375.11</v>
          </cell>
          <cell r="BN127">
            <v>-102140365.81</v>
          </cell>
          <cell r="BO127">
            <v>-111660858.77</v>
          </cell>
          <cell r="BP127">
            <v>-107928742.43000001</v>
          </cell>
          <cell r="BQ127">
            <v>-118134464.2</v>
          </cell>
          <cell r="BR127">
            <v>-121335799.34</v>
          </cell>
          <cell r="BS127">
            <v>-110076165.84999999</v>
          </cell>
        </row>
        <row r="128">
          <cell r="BE128"/>
          <cell r="BF128"/>
          <cell r="BG128"/>
          <cell r="BH128"/>
          <cell r="BI128"/>
          <cell r="BJ128"/>
          <cell r="BK128"/>
          <cell r="BL128"/>
          <cell r="BM128"/>
          <cell r="BN128"/>
          <cell r="BO128"/>
          <cell r="BP128"/>
          <cell r="BQ128"/>
          <cell r="BR128"/>
          <cell r="BS128"/>
        </row>
        <row r="129">
          <cell r="C129" t="str">
            <v>Check</v>
          </cell>
          <cell r="AX129" t="str">
            <v>OK</v>
          </cell>
          <cell r="AY129" t="str">
            <v>OK</v>
          </cell>
          <cell r="AZ129" t="str">
            <v>OK</v>
          </cell>
          <cell r="BA129" t="str">
            <v>OK</v>
          </cell>
          <cell r="BB129" t="str">
            <v>OK</v>
          </cell>
          <cell r="BC129" t="str">
            <v>OK</v>
          </cell>
          <cell r="BD129" t="str">
            <v>OK</v>
          </cell>
          <cell r="BE129" t="str">
            <v>OK</v>
          </cell>
          <cell r="BF129" t="str">
            <v>OK</v>
          </cell>
          <cell r="BG129" t="str">
            <v>OK</v>
          </cell>
          <cell r="BH129" t="str">
            <v>OK</v>
          </cell>
          <cell r="BI129" t="str">
            <v>OK</v>
          </cell>
          <cell r="BJ129" t="str">
            <v>OK</v>
          </cell>
          <cell r="BK129" t="str">
            <v>OK</v>
          </cell>
          <cell r="BL129" t="str">
            <v>OK</v>
          </cell>
          <cell r="BM129" t="str">
            <v>OK</v>
          </cell>
          <cell r="BN129" t="str">
            <v>OK</v>
          </cell>
          <cell r="BO129" t="str">
            <v>OK</v>
          </cell>
          <cell r="BP129" t="str">
            <v>OK</v>
          </cell>
          <cell r="BQ129" t="str">
            <v>OK</v>
          </cell>
          <cell r="BR129" t="str">
            <v>OK</v>
          </cell>
          <cell r="BS129" t="str">
            <v>OK</v>
          </cell>
        </row>
        <row r="130">
          <cell r="BE130"/>
          <cell r="BF130"/>
          <cell r="BG130"/>
          <cell r="BH130"/>
          <cell r="BI130"/>
          <cell r="BJ130"/>
          <cell r="BK130"/>
          <cell r="BL130"/>
          <cell r="BM130"/>
          <cell r="BN130"/>
          <cell r="BO130"/>
          <cell r="BP130"/>
          <cell r="BQ130"/>
          <cell r="BR130"/>
          <cell r="BS130"/>
        </row>
        <row r="131">
          <cell r="C131" t="str">
            <v>Prestamos reconciliation</v>
          </cell>
          <cell r="BE131"/>
          <cell r="BF131"/>
          <cell r="BG131"/>
          <cell r="BH131"/>
          <cell r="BI131"/>
          <cell r="BJ131"/>
          <cell r="BK131"/>
          <cell r="BL131"/>
          <cell r="BM131"/>
          <cell r="BN131"/>
          <cell r="BO131"/>
          <cell r="BP131"/>
          <cell r="BQ131"/>
          <cell r="BR131"/>
          <cell r="BS131"/>
        </row>
        <row r="132">
          <cell r="AX132"/>
          <cell r="AY132"/>
          <cell r="AZ132"/>
          <cell r="BA132"/>
          <cell r="BB132"/>
          <cell r="BC132"/>
          <cell r="BD132"/>
          <cell r="BE132"/>
          <cell r="BF132"/>
          <cell r="BG132"/>
          <cell r="BH132"/>
          <cell r="BI132"/>
          <cell r="BJ132"/>
          <cell r="BK132"/>
          <cell r="BL132"/>
          <cell r="BM132"/>
          <cell r="BN132"/>
          <cell r="BO132"/>
          <cell r="BP132"/>
          <cell r="BQ132"/>
          <cell r="BR132"/>
          <cell r="BS132"/>
        </row>
        <row r="133">
          <cell r="C133" t="str">
            <v>Principal Balance Brought Forward</v>
          </cell>
          <cell r="AX133">
            <v>104496129.01000001</v>
          </cell>
          <cell r="AY133">
            <v>102790445.17</v>
          </cell>
          <cell r="AZ133">
            <v>101170274.81999999</v>
          </cell>
          <cell r="BA133">
            <v>99457758.040000007</v>
          </cell>
          <cell r="BB133">
            <v>97755444.269999996</v>
          </cell>
          <cell r="BC133">
            <v>96246911.650000006</v>
          </cell>
          <cell r="BD133">
            <v>94472574.689999998</v>
          </cell>
          <cell r="BE133"/>
          <cell r="BF133"/>
          <cell r="BG133"/>
          <cell r="BH133"/>
          <cell r="BI133"/>
          <cell r="BJ133"/>
          <cell r="BK133"/>
          <cell r="BL133"/>
          <cell r="BM133"/>
          <cell r="BN133"/>
          <cell r="BO133"/>
          <cell r="BP133"/>
          <cell r="BQ133"/>
          <cell r="BR133"/>
          <cell r="BS133"/>
        </row>
        <row r="134">
          <cell r="AX134"/>
          <cell r="AY134"/>
          <cell r="AZ134"/>
          <cell r="BA134"/>
          <cell r="BB134"/>
          <cell r="BC134"/>
          <cell r="BD134"/>
          <cell r="BE134"/>
          <cell r="BF134"/>
          <cell r="BG134"/>
          <cell r="BH134"/>
          <cell r="BI134"/>
          <cell r="BJ134"/>
          <cell r="BK134"/>
          <cell r="BL134"/>
          <cell r="BM134"/>
          <cell r="BN134"/>
          <cell r="BO134"/>
          <cell r="BP134"/>
          <cell r="BQ134"/>
          <cell r="BR134"/>
          <cell r="BS134"/>
        </row>
        <row r="135">
          <cell r="C135" t="str">
            <v>Recieved Principal minus refunds</v>
          </cell>
          <cell r="AX135">
            <v>-1815996.1300000001</v>
          </cell>
          <cell r="AY135">
            <v>-1631821.58</v>
          </cell>
          <cell r="AZ135">
            <v>-1540546.41</v>
          </cell>
          <cell r="BA135">
            <v>-1489241.2899999993</v>
          </cell>
          <cell r="BB135">
            <v>-358385.65</v>
          </cell>
          <cell r="BC135">
            <v>-100529.25999999998</v>
          </cell>
          <cell r="BD135">
            <v>0</v>
          </cell>
          <cell r="BE135"/>
          <cell r="BF135"/>
          <cell r="BG135"/>
          <cell r="BH135"/>
          <cell r="BI135"/>
          <cell r="BJ135"/>
          <cell r="BK135"/>
          <cell r="BL135"/>
          <cell r="BM135"/>
          <cell r="BN135"/>
          <cell r="BO135"/>
          <cell r="BP135"/>
          <cell r="BQ135"/>
          <cell r="BR135"/>
          <cell r="BS135"/>
        </row>
        <row r="136">
          <cell r="C136" t="str">
            <v>Repurchases</v>
          </cell>
          <cell r="AX136">
            <v>-105422.65</v>
          </cell>
          <cell r="AY136">
            <v>-284699.43</v>
          </cell>
          <cell r="AZ136">
            <v>-214058.97</v>
          </cell>
          <cell r="BA136">
            <v>-204051.6</v>
          </cell>
          <cell r="BB136">
            <v>0</v>
          </cell>
          <cell r="BC136">
            <v>0</v>
          </cell>
          <cell r="BD136">
            <v>0</v>
          </cell>
          <cell r="BE136"/>
          <cell r="BF136"/>
          <cell r="BG136"/>
          <cell r="BH136"/>
          <cell r="BI136"/>
          <cell r="BJ136"/>
          <cell r="BK136"/>
          <cell r="BL136"/>
          <cell r="BM136"/>
          <cell r="BN136"/>
          <cell r="BO136"/>
          <cell r="BP136"/>
          <cell r="BQ136"/>
          <cell r="BR136"/>
          <cell r="BS136"/>
        </row>
        <row r="137">
          <cell r="C137" t="str">
            <v>Loan assignments</v>
          </cell>
          <cell r="AX137">
            <v>0</v>
          </cell>
          <cell r="AY137">
            <v>0</v>
          </cell>
          <cell r="AZ137">
            <v>0</v>
          </cell>
          <cell r="BA137">
            <v>0</v>
          </cell>
          <cell r="BB137">
            <v>0</v>
          </cell>
          <cell r="BC137">
            <v>0</v>
          </cell>
          <cell r="BD137">
            <v>0</v>
          </cell>
          <cell r="BE137"/>
          <cell r="BF137"/>
          <cell r="BG137"/>
          <cell r="BH137"/>
          <cell r="BI137"/>
          <cell r="BJ137"/>
          <cell r="BK137"/>
          <cell r="BL137"/>
          <cell r="BM137"/>
          <cell r="BN137"/>
          <cell r="BO137"/>
          <cell r="BP137"/>
          <cell r="BQ137"/>
          <cell r="BR137"/>
          <cell r="BS137"/>
        </row>
        <row r="138">
          <cell r="AX138"/>
          <cell r="AY138"/>
          <cell r="AZ138"/>
          <cell r="BA138"/>
          <cell r="BB138"/>
          <cell r="BC138"/>
          <cell r="BD138"/>
          <cell r="BE138"/>
          <cell r="BF138"/>
          <cell r="BG138"/>
          <cell r="BH138"/>
          <cell r="BI138"/>
          <cell r="BJ138"/>
          <cell r="BK138"/>
          <cell r="BL138"/>
          <cell r="BM138"/>
          <cell r="BN138"/>
          <cell r="BO138"/>
          <cell r="BP138"/>
          <cell r="BQ138"/>
          <cell r="BR138"/>
          <cell r="BS138"/>
        </row>
        <row r="139">
          <cell r="C139" t="str">
            <v>Principal Balance Carried Forward</v>
          </cell>
          <cell r="AX139">
            <v>102780212.13</v>
          </cell>
          <cell r="AY139">
            <v>101015306.22</v>
          </cell>
          <cell r="AZ139">
            <v>99457758.040000007</v>
          </cell>
          <cell r="BA139">
            <v>97797016.730000004</v>
          </cell>
          <cell r="BB139">
            <v>96246911.650000006</v>
          </cell>
          <cell r="BC139">
            <v>94472574.689999998</v>
          </cell>
          <cell r="BD139">
            <v>0</v>
          </cell>
          <cell r="BE139"/>
          <cell r="BF139"/>
          <cell r="BG139"/>
          <cell r="BH139"/>
          <cell r="BI139"/>
          <cell r="BJ139"/>
          <cell r="BK139"/>
          <cell r="BL139"/>
          <cell r="BM139"/>
          <cell r="BN139"/>
          <cell r="BO139"/>
          <cell r="BP139"/>
          <cell r="BQ139"/>
          <cell r="BR139"/>
          <cell r="BS139"/>
        </row>
        <row r="140">
          <cell r="AX140"/>
          <cell r="AY140"/>
          <cell r="AZ140"/>
          <cell r="BA140"/>
          <cell r="BB140"/>
          <cell r="BC140"/>
          <cell r="BD140"/>
          <cell r="BE140"/>
          <cell r="BF140"/>
          <cell r="BG140"/>
          <cell r="BH140"/>
          <cell r="BI140"/>
          <cell r="BJ140"/>
          <cell r="BK140"/>
          <cell r="BL140"/>
          <cell r="BM140"/>
          <cell r="BN140"/>
          <cell r="BO140"/>
          <cell r="BP140"/>
          <cell r="BQ140"/>
          <cell r="BR140"/>
          <cell r="BS140"/>
        </row>
        <row r="141">
          <cell r="C141" t="str">
            <v>Asset Movement</v>
          </cell>
          <cell r="AX141">
            <v>-1715916.88</v>
          </cell>
          <cell r="AY141">
            <v>-1775138.95</v>
          </cell>
          <cell r="AZ141">
            <v>-1712516.78</v>
          </cell>
          <cell r="BA141">
            <v>-1660741.31</v>
          </cell>
          <cell r="BB141">
            <v>-1508532.62</v>
          </cell>
          <cell r="BC141">
            <v>-1774336.96</v>
          </cell>
          <cell r="BD141">
            <v>-94472574.689999998</v>
          </cell>
          <cell r="BE141"/>
          <cell r="BF141"/>
          <cell r="BG141"/>
          <cell r="BH141"/>
          <cell r="BI141"/>
          <cell r="BJ141"/>
          <cell r="BK141"/>
          <cell r="BL141"/>
          <cell r="BM141"/>
          <cell r="BN141"/>
          <cell r="BO141"/>
          <cell r="BP141"/>
          <cell r="BQ141"/>
          <cell r="BR141"/>
          <cell r="BS141"/>
        </row>
        <row r="142">
          <cell r="C142" t="str">
            <v>GL Movement</v>
          </cell>
          <cell r="AX142">
            <v>-1921418.78</v>
          </cell>
          <cell r="AY142">
            <v>-1916521.01</v>
          </cell>
          <cell r="AZ142">
            <v>-1754605.38</v>
          </cell>
          <cell r="BA142">
            <v>-1693292.89</v>
          </cell>
          <cell r="BB142">
            <v>-358385.65</v>
          </cell>
          <cell r="BC142">
            <v>-100529.26</v>
          </cell>
          <cell r="BD142">
            <v>-293207.99</v>
          </cell>
          <cell r="BE142"/>
          <cell r="BF142"/>
          <cell r="BG142"/>
          <cell r="BH142"/>
          <cell r="BI142"/>
          <cell r="BJ142"/>
          <cell r="BK142"/>
          <cell r="BL142"/>
          <cell r="BM142"/>
          <cell r="BN142"/>
          <cell r="BO142"/>
          <cell r="BP142"/>
          <cell r="BQ142"/>
          <cell r="BR142"/>
          <cell r="BS142"/>
        </row>
        <row r="143">
          <cell r="C143" t="str">
            <v>Revenue</v>
          </cell>
          <cell r="AX143"/>
          <cell r="AY143"/>
          <cell r="AZ143"/>
          <cell r="BA143"/>
          <cell r="BB143"/>
          <cell r="BC143"/>
          <cell r="BD143"/>
          <cell r="BE143"/>
          <cell r="BF143"/>
          <cell r="BG143"/>
          <cell r="BH143"/>
          <cell r="BI143"/>
          <cell r="BJ143"/>
          <cell r="BK143"/>
          <cell r="BL143"/>
          <cell r="BM143"/>
          <cell r="BN143"/>
          <cell r="BO143"/>
          <cell r="BP143"/>
          <cell r="BQ143"/>
          <cell r="BR143"/>
          <cell r="BS143"/>
        </row>
        <row r="144">
          <cell r="AX144"/>
          <cell r="AY144"/>
          <cell r="AZ144"/>
          <cell r="BA144"/>
          <cell r="BB144"/>
          <cell r="BC144"/>
          <cell r="BD144"/>
          <cell r="BE144"/>
          <cell r="BF144"/>
          <cell r="BG144"/>
          <cell r="BH144"/>
          <cell r="BI144"/>
          <cell r="BJ144"/>
          <cell r="BK144"/>
          <cell r="BL144"/>
          <cell r="BM144"/>
          <cell r="BN144"/>
          <cell r="BO144"/>
          <cell r="BP144"/>
          <cell r="BQ144"/>
          <cell r="BR144"/>
          <cell r="BS144"/>
        </row>
        <row r="145">
          <cell r="C145" t="str">
            <v>Cash received Interest</v>
          </cell>
          <cell r="AX145">
            <v>-246947.83</v>
          </cell>
          <cell r="AY145">
            <v>-239041.6</v>
          </cell>
          <cell r="AZ145">
            <v>-330604.23</v>
          </cell>
          <cell r="BA145">
            <v>-313072.54000000004</v>
          </cell>
          <cell r="BB145">
            <v>-9869.01</v>
          </cell>
          <cell r="BC145">
            <v>-28952.65</v>
          </cell>
          <cell r="BD145">
            <v>0</v>
          </cell>
          <cell r="BE145"/>
          <cell r="BF145"/>
          <cell r="BG145"/>
          <cell r="BH145"/>
          <cell r="BI145"/>
          <cell r="BJ145"/>
          <cell r="BK145"/>
          <cell r="BL145"/>
          <cell r="BM145"/>
          <cell r="BN145"/>
          <cell r="BO145"/>
          <cell r="BP145"/>
          <cell r="BQ145"/>
          <cell r="BR145"/>
          <cell r="BS145"/>
        </row>
        <row r="146">
          <cell r="C146" t="str">
            <v>Cash received on Interest in Arrears</v>
          </cell>
          <cell r="AX146">
            <v>-588.6</v>
          </cell>
          <cell r="AY146">
            <v>-1138.51</v>
          </cell>
          <cell r="AZ146">
            <v>-62.79</v>
          </cell>
          <cell r="BA146">
            <v>-154.20000000000002</v>
          </cell>
          <cell r="BB146">
            <v>0</v>
          </cell>
          <cell r="BC146">
            <v>0</v>
          </cell>
          <cell r="BD146">
            <v>0</v>
          </cell>
          <cell r="BE146"/>
          <cell r="BF146"/>
          <cell r="BG146"/>
          <cell r="BH146"/>
          <cell r="BI146"/>
          <cell r="BJ146"/>
          <cell r="BK146"/>
          <cell r="BL146"/>
          <cell r="BM146"/>
          <cell r="BN146"/>
          <cell r="BO146"/>
          <cell r="BP146"/>
          <cell r="BQ146"/>
          <cell r="BR146"/>
          <cell r="BS146"/>
        </row>
        <row r="147">
          <cell r="C147" t="str">
            <v>Cash received fees</v>
          </cell>
          <cell r="AX147">
            <v>-3440.18</v>
          </cell>
          <cell r="AY147">
            <v>-2844.75</v>
          </cell>
          <cell r="AZ147">
            <v>-1998.24</v>
          </cell>
          <cell r="BA147">
            <v>-3923.3500000000004</v>
          </cell>
          <cell r="BB147">
            <v>-60</v>
          </cell>
          <cell r="BC147">
            <v>-115</v>
          </cell>
          <cell r="BD147">
            <v>0</v>
          </cell>
          <cell r="BE147"/>
          <cell r="BF147"/>
          <cell r="BG147"/>
          <cell r="BH147"/>
          <cell r="BI147"/>
          <cell r="BJ147"/>
          <cell r="BK147"/>
          <cell r="BL147"/>
          <cell r="BM147"/>
          <cell r="BN147"/>
          <cell r="BO147"/>
          <cell r="BP147"/>
          <cell r="BQ147"/>
          <cell r="BR147"/>
          <cell r="BS147"/>
        </row>
        <row r="148">
          <cell r="C148" t="str">
            <v>Repurchases interest</v>
          </cell>
          <cell r="AX148">
            <v>-1132.1400000000001</v>
          </cell>
          <cell r="AY148">
            <v>-1119.9099999999999</v>
          </cell>
          <cell r="AZ148">
            <v>-1544.98</v>
          </cell>
          <cell r="BA148">
            <v>-1661.58</v>
          </cell>
          <cell r="BB148">
            <v>0</v>
          </cell>
          <cell r="BC148">
            <v>0</v>
          </cell>
          <cell r="BD148">
            <v>0</v>
          </cell>
          <cell r="BE148"/>
          <cell r="BF148"/>
          <cell r="BG148"/>
          <cell r="BH148"/>
          <cell r="BI148"/>
          <cell r="BJ148"/>
          <cell r="BK148"/>
          <cell r="BL148"/>
          <cell r="BM148"/>
          <cell r="BN148"/>
          <cell r="BO148"/>
          <cell r="BP148"/>
          <cell r="BQ148"/>
          <cell r="BR148"/>
          <cell r="BS148"/>
        </row>
        <row r="149">
          <cell r="AX149"/>
          <cell r="AY149"/>
          <cell r="AZ149"/>
          <cell r="BA149"/>
          <cell r="BB149"/>
          <cell r="BC149"/>
          <cell r="BD149"/>
          <cell r="BE149"/>
          <cell r="BF149"/>
          <cell r="BG149"/>
          <cell r="BH149"/>
          <cell r="BI149"/>
          <cell r="BJ149"/>
          <cell r="BK149"/>
          <cell r="BL149"/>
          <cell r="BM149"/>
          <cell r="BN149"/>
          <cell r="BO149"/>
          <cell r="BP149"/>
          <cell r="BQ149"/>
          <cell r="BR149"/>
          <cell r="BS149"/>
        </row>
        <row r="150">
          <cell r="C150" t="str">
            <v>Total</v>
          </cell>
          <cell r="AX150">
            <v>-252108.75</v>
          </cell>
          <cell r="AY150">
            <v>-244144.77000000002</v>
          </cell>
          <cell r="AZ150">
            <v>-334210.23999999993</v>
          </cell>
          <cell r="BA150">
            <v>-318811.67000000004</v>
          </cell>
          <cell r="BB150">
            <v>-9929.01</v>
          </cell>
          <cell r="BC150">
            <v>-29067.65</v>
          </cell>
          <cell r="BD150">
            <v>0</v>
          </cell>
          <cell r="BE150"/>
          <cell r="BF150"/>
          <cell r="BG150"/>
          <cell r="BH150"/>
          <cell r="BI150"/>
          <cell r="BJ150"/>
          <cell r="BK150"/>
          <cell r="BL150"/>
          <cell r="BM150"/>
          <cell r="BN150"/>
          <cell r="BO150"/>
          <cell r="BP150"/>
          <cell r="BQ150"/>
          <cell r="BR150"/>
          <cell r="BS150"/>
        </row>
        <row r="151">
          <cell r="BE151"/>
          <cell r="BF151"/>
          <cell r="BG151"/>
          <cell r="BH151"/>
          <cell r="BI151"/>
          <cell r="BJ151"/>
          <cell r="BK151"/>
          <cell r="BL151"/>
          <cell r="BM151"/>
          <cell r="BN151"/>
          <cell r="BO151"/>
          <cell r="BP151"/>
          <cell r="BQ151"/>
          <cell r="BR151"/>
          <cell r="BS151"/>
        </row>
        <row r="152">
          <cell r="C152" t="str">
            <v>REVENUE DISTRIBUTION</v>
          </cell>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cell r="DO152"/>
          <cell r="DP152"/>
          <cell r="DQ152"/>
          <cell r="DR152"/>
          <cell r="DS152"/>
          <cell r="DT152"/>
          <cell r="DU152"/>
          <cell r="DV152"/>
          <cell r="DW152"/>
          <cell r="DX152"/>
          <cell r="DY152"/>
          <cell r="DZ152"/>
          <cell r="EA152"/>
          <cell r="EB152"/>
          <cell r="EC152"/>
          <cell r="ED152"/>
          <cell r="EE152"/>
          <cell r="EF152"/>
          <cell r="EG152"/>
          <cell r="EH152"/>
          <cell r="EI152"/>
          <cell r="EJ152"/>
          <cell r="EK152"/>
          <cell r="EL152"/>
          <cell r="EM152"/>
        </row>
        <row r="153">
          <cell r="AX153"/>
          <cell r="AY153"/>
          <cell r="AZ153"/>
          <cell r="BA153"/>
          <cell r="BB153"/>
          <cell r="BC153"/>
          <cell r="BD153"/>
          <cell r="BE153"/>
          <cell r="BF153"/>
          <cell r="BG153"/>
          <cell r="BH153"/>
          <cell r="BI153"/>
          <cell r="BJ153"/>
          <cell r="BK153"/>
          <cell r="BL153"/>
          <cell r="BM153"/>
          <cell r="BN153"/>
          <cell r="BO153"/>
          <cell r="BP153"/>
          <cell r="BQ153"/>
          <cell r="BR153"/>
          <cell r="BS153"/>
        </row>
        <row r="154">
          <cell r="C154" t="str">
            <v>Total revenue Receipts on loans</v>
          </cell>
          <cell r="AX154">
            <v>20273590.98</v>
          </cell>
          <cell r="AY154">
            <v>17831193.780000001</v>
          </cell>
          <cell r="AZ154">
            <v>18621590.129999999</v>
          </cell>
          <cell r="BA154">
            <v>19159331.710000001</v>
          </cell>
          <cell r="BB154">
            <v>6775597.7299999995</v>
          </cell>
          <cell r="BC154">
            <v>17206211.419999998</v>
          </cell>
          <cell r="BD154">
            <v>16792259.469999999</v>
          </cell>
          <cell r="BE154">
            <v>16530504.48</v>
          </cell>
          <cell r="BF154">
            <v>16177509.539999999</v>
          </cell>
          <cell r="BG154">
            <v>15822416.789999999</v>
          </cell>
          <cell r="BH154">
            <v>14090668.039999999</v>
          </cell>
          <cell r="BI154">
            <v>13846005.439999999</v>
          </cell>
          <cell r="BJ154">
            <v>13643844.09</v>
          </cell>
          <cell r="BK154">
            <v>13352519.390000001</v>
          </cell>
          <cell r="BL154">
            <v>12988836.82</v>
          </cell>
          <cell r="BM154">
            <v>12791266.970000001</v>
          </cell>
          <cell r="BN154">
            <v>12395387.17</v>
          </cell>
          <cell r="BO154">
            <v>12118390.08</v>
          </cell>
          <cell r="BP154">
            <v>11797326.84</v>
          </cell>
          <cell r="BQ154">
            <v>11496493.970000001</v>
          </cell>
          <cell r="BR154">
            <v>11157571.210000001</v>
          </cell>
          <cell r="BS154">
            <v>10791778.74</v>
          </cell>
        </row>
        <row r="155">
          <cell r="C155"/>
          <cell r="AX155"/>
          <cell r="AY155"/>
          <cell r="AZ155"/>
          <cell r="BA155"/>
          <cell r="BB155"/>
          <cell r="BC155"/>
          <cell r="BD155"/>
          <cell r="BE155"/>
          <cell r="BF155"/>
          <cell r="BG155"/>
          <cell r="BH155"/>
          <cell r="BI155"/>
          <cell r="BJ155"/>
          <cell r="BK155"/>
          <cell r="BL155"/>
          <cell r="BM155"/>
          <cell r="BN155"/>
          <cell r="BO155"/>
          <cell r="BP155"/>
          <cell r="BQ155"/>
          <cell r="BR155"/>
          <cell r="BS155"/>
        </row>
        <row r="156">
          <cell r="C156" t="str">
            <v>ANMF</v>
          </cell>
          <cell r="AX156">
            <v>20021482.23</v>
          </cell>
          <cell r="AY156">
            <v>17587049.010000002</v>
          </cell>
          <cell r="AZ156">
            <v>18287379.890000001</v>
          </cell>
          <cell r="BA156">
            <v>18840520.039999999</v>
          </cell>
          <cell r="BB156">
            <v>6765668.7199999997</v>
          </cell>
          <cell r="BC156">
            <v>17177143.77</v>
          </cell>
          <cell r="BD156">
            <v>16792259.469999999</v>
          </cell>
          <cell r="BE156">
            <v>16530504.48</v>
          </cell>
          <cell r="BF156">
            <v>16177509.539999999</v>
          </cell>
          <cell r="BG156">
            <v>15822416.789999999</v>
          </cell>
          <cell r="BH156">
            <v>14090668.039999999</v>
          </cell>
          <cell r="BI156">
            <v>13846005.439999999</v>
          </cell>
          <cell r="BJ156">
            <v>13643844.09</v>
          </cell>
          <cell r="BK156">
            <v>13352519.390000001</v>
          </cell>
          <cell r="BL156">
            <v>12988836.82</v>
          </cell>
          <cell r="BM156">
            <v>12791266.970000001</v>
          </cell>
          <cell r="BN156">
            <v>12395387.17</v>
          </cell>
          <cell r="BO156">
            <v>12118390.08</v>
          </cell>
          <cell r="BP156">
            <v>11797326.84</v>
          </cell>
          <cell r="BQ156">
            <v>11496493.970000001</v>
          </cell>
          <cell r="BR156">
            <v>11157571.210000001</v>
          </cell>
          <cell r="BS156">
            <v>10791778.74</v>
          </cell>
        </row>
        <row r="157">
          <cell r="C157" t="str">
            <v>Prestamos</v>
          </cell>
          <cell r="AX157">
            <v>252108.75</v>
          </cell>
          <cell r="AY157">
            <v>244144.77000000002</v>
          </cell>
          <cell r="AZ157">
            <v>334210.23999999993</v>
          </cell>
          <cell r="BA157">
            <v>318811.67000000004</v>
          </cell>
          <cell r="BB157">
            <v>9929.01</v>
          </cell>
          <cell r="BC157">
            <v>29067.65</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row>
        <row r="158">
          <cell r="C158"/>
          <cell r="AX158"/>
          <cell r="AY158"/>
          <cell r="AZ158"/>
          <cell r="BA158"/>
          <cell r="BB158"/>
          <cell r="BC158"/>
          <cell r="BD158"/>
          <cell r="BE158"/>
          <cell r="BF158"/>
          <cell r="BG158"/>
          <cell r="BH158"/>
          <cell r="BI158"/>
          <cell r="BJ158"/>
          <cell r="BK158"/>
          <cell r="BL158"/>
          <cell r="BM158"/>
          <cell r="BN158"/>
          <cell r="BO158"/>
          <cell r="BP158"/>
          <cell r="BQ158"/>
          <cell r="BR158"/>
          <cell r="BS158"/>
        </row>
        <row r="159">
          <cell r="C159" t="str">
            <v>GIC Interest</v>
          </cell>
          <cell r="AX159">
            <v>0</v>
          </cell>
          <cell r="AY159">
            <v>21514.959999999999</v>
          </cell>
          <cell r="AZ159">
            <v>30863.74</v>
          </cell>
          <cell r="BA159">
            <v>30863.74</v>
          </cell>
          <cell r="BB159">
            <v>38863.839999999997</v>
          </cell>
          <cell r="BC159">
            <v>51236.01</v>
          </cell>
          <cell r="BD159">
            <v>58278.879999999997</v>
          </cell>
          <cell r="BE159">
            <v>86006.06</v>
          </cell>
          <cell r="BF159">
            <v>94346.9</v>
          </cell>
          <cell r="BG159">
            <v>90387.01</v>
          </cell>
          <cell r="BH159">
            <v>85521.98</v>
          </cell>
          <cell r="BI159">
            <v>67035.27</v>
          </cell>
          <cell r="BJ159">
            <v>68316.42</v>
          </cell>
          <cell r="BK159">
            <v>68316.42</v>
          </cell>
          <cell r="BL159">
            <v>59860.44</v>
          </cell>
          <cell r="BM159">
            <v>51068.78</v>
          </cell>
          <cell r="BN159">
            <v>58515.28</v>
          </cell>
          <cell r="BO159">
            <v>57497.17</v>
          </cell>
          <cell r="BP159">
            <v>42565.950000000012</v>
          </cell>
          <cell r="BQ159">
            <v>56004.23</v>
          </cell>
          <cell r="BR159">
            <v>52031.94</v>
          </cell>
          <cell r="BS159">
            <v>48593.58</v>
          </cell>
        </row>
        <row r="160">
          <cell r="C160"/>
          <cell r="AX160"/>
          <cell r="AY160"/>
          <cell r="AZ160"/>
          <cell r="BA160"/>
          <cell r="BB160"/>
          <cell r="BC160"/>
          <cell r="BD160"/>
          <cell r="BE160"/>
          <cell r="BF160"/>
          <cell r="BG160"/>
          <cell r="BH160"/>
          <cell r="BI160"/>
          <cell r="BJ160"/>
          <cell r="BK160"/>
          <cell r="BL160"/>
          <cell r="BM160"/>
          <cell r="BN160"/>
          <cell r="BO160"/>
          <cell r="BP160"/>
          <cell r="BQ160"/>
          <cell r="BR160"/>
          <cell r="BS160"/>
        </row>
        <row r="161">
          <cell r="C161" t="str">
            <v>less</v>
          </cell>
          <cell r="AX161"/>
          <cell r="AY161"/>
          <cell r="AZ161"/>
          <cell r="BA161"/>
          <cell r="BB161"/>
          <cell r="BC161"/>
          <cell r="BD161"/>
          <cell r="BE161"/>
          <cell r="BF161"/>
          <cell r="BG161"/>
          <cell r="BH161"/>
          <cell r="BI161"/>
          <cell r="BJ161"/>
          <cell r="BK161"/>
          <cell r="BL161"/>
          <cell r="BM161"/>
          <cell r="BN161"/>
          <cell r="BO161"/>
          <cell r="BP161"/>
          <cell r="BQ161"/>
          <cell r="BR161"/>
          <cell r="BS161"/>
        </row>
        <row r="162">
          <cell r="C162"/>
          <cell r="AX162"/>
          <cell r="AY162"/>
          <cell r="AZ162"/>
          <cell r="BA162"/>
          <cell r="BB162"/>
          <cell r="BC162"/>
          <cell r="BD162"/>
          <cell r="BE162"/>
          <cell r="BF162"/>
          <cell r="BG162"/>
          <cell r="BH162"/>
          <cell r="BI162"/>
          <cell r="BJ162"/>
          <cell r="BK162"/>
          <cell r="BL162"/>
          <cell r="BM162"/>
          <cell r="BN162"/>
          <cell r="BO162"/>
          <cell r="BP162"/>
          <cell r="BQ162"/>
          <cell r="BR162"/>
          <cell r="BS162"/>
        </row>
        <row r="163">
          <cell r="C163" t="str">
            <v>amounts due to third parties including:</v>
          </cell>
          <cell r="AX163"/>
          <cell r="AY163"/>
          <cell r="AZ163"/>
          <cell r="BA163"/>
          <cell r="BB163"/>
          <cell r="BC163"/>
          <cell r="BD163"/>
          <cell r="BE163"/>
          <cell r="BF163"/>
          <cell r="BG163"/>
          <cell r="BH163"/>
          <cell r="BI163"/>
          <cell r="BJ163"/>
          <cell r="BK163"/>
          <cell r="BL163"/>
          <cell r="BM163"/>
          <cell r="BN163"/>
          <cell r="BO163"/>
          <cell r="BP163"/>
          <cell r="BQ163"/>
          <cell r="BR163"/>
          <cell r="BS163"/>
        </row>
        <row r="164">
          <cell r="C164"/>
          <cell r="AX164"/>
          <cell r="AY164"/>
          <cell r="AZ164"/>
          <cell r="BA164"/>
          <cell r="BB164"/>
          <cell r="BC164"/>
          <cell r="BD164"/>
          <cell r="BE164"/>
          <cell r="BF164"/>
          <cell r="BG164"/>
          <cell r="BH164"/>
          <cell r="BI164"/>
          <cell r="BJ164"/>
          <cell r="BK164"/>
          <cell r="BL164"/>
          <cell r="BM164"/>
          <cell r="BN164"/>
          <cell r="BO164"/>
          <cell r="BP164"/>
          <cell r="BQ164"/>
          <cell r="BR164"/>
          <cell r="BS164"/>
        </row>
        <row r="165">
          <cell r="C165" t="str">
            <v>High LTV fees</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row>
        <row r="166">
          <cell r="C166" t="str">
            <v>Unpaid Direct Debits</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row>
        <row r="167">
          <cell r="C167" t="str">
            <v>ERC and other charges</v>
          </cell>
          <cell r="AX167">
            <v>88004.27</v>
          </cell>
          <cell r="AY167">
            <v>104341.94</v>
          </cell>
          <cell r="AZ167">
            <v>132853.96</v>
          </cell>
          <cell r="BA167">
            <v>152439.69</v>
          </cell>
          <cell r="BB167">
            <v>59590.94</v>
          </cell>
          <cell r="BC167">
            <v>102706.49</v>
          </cell>
          <cell r="BD167">
            <v>99777.44</v>
          </cell>
          <cell r="BE167">
            <v>79125.850000000006</v>
          </cell>
          <cell r="BF167">
            <v>131501.97</v>
          </cell>
          <cell r="BG167">
            <v>100110.27</v>
          </cell>
          <cell r="BH167">
            <v>91643.73</v>
          </cell>
          <cell r="BI167">
            <v>87787.28</v>
          </cell>
          <cell r="BJ167">
            <v>89103.19</v>
          </cell>
          <cell r="BK167">
            <v>51843.51</v>
          </cell>
          <cell r="BL167">
            <v>29800.76</v>
          </cell>
          <cell r="BM167">
            <v>83045.149999999994</v>
          </cell>
          <cell r="BN167">
            <v>72303.37</v>
          </cell>
          <cell r="BO167">
            <v>34333.339999999997</v>
          </cell>
          <cell r="BP167">
            <v>61558.97</v>
          </cell>
          <cell r="BQ167">
            <v>61171.88</v>
          </cell>
          <cell r="BR167">
            <v>98918.77</v>
          </cell>
          <cell r="BS167">
            <v>78673.929999999993</v>
          </cell>
        </row>
        <row r="168">
          <cell r="C168"/>
          <cell r="AX168"/>
          <cell r="AY168"/>
          <cell r="AZ168"/>
          <cell r="BA168"/>
          <cell r="BB168"/>
          <cell r="BC168"/>
          <cell r="BD168"/>
          <cell r="BE168"/>
          <cell r="BF168"/>
          <cell r="BG168"/>
          <cell r="BH168"/>
          <cell r="BI168"/>
          <cell r="BJ168"/>
          <cell r="BK168"/>
          <cell r="BL168"/>
          <cell r="BM168"/>
          <cell r="BN168"/>
          <cell r="BO168"/>
          <cell r="BP168"/>
          <cell r="BQ168"/>
          <cell r="BR168"/>
          <cell r="BS168"/>
        </row>
        <row r="169">
          <cell r="C169"/>
          <cell r="BE169"/>
          <cell r="BF169"/>
          <cell r="BG169"/>
          <cell r="BH169"/>
          <cell r="BI169"/>
          <cell r="BJ169"/>
          <cell r="BK169"/>
          <cell r="BL169"/>
          <cell r="BM169"/>
          <cell r="BN169"/>
          <cell r="BO169"/>
          <cell r="BP169"/>
          <cell r="BQ169"/>
          <cell r="BR169"/>
          <cell r="BS169"/>
        </row>
        <row r="170">
          <cell r="C170" t="str">
            <v>Total Revenue collected</v>
          </cell>
          <cell r="D170"/>
          <cell r="E170">
            <v>37510463.549998932</v>
          </cell>
          <cell r="F170">
            <v>41914627.119999997</v>
          </cell>
          <cell r="G170">
            <v>39291773.539999999</v>
          </cell>
          <cell r="H170">
            <v>47712539.489999376</v>
          </cell>
          <cell r="I170">
            <v>36835072.33000055</v>
          </cell>
          <cell r="J170">
            <v>44884772.509999998</v>
          </cell>
          <cell r="K170">
            <v>38173761.269999981</v>
          </cell>
          <cell r="L170">
            <v>44103791.119999968</v>
          </cell>
          <cell r="M170">
            <v>42929590.359999999</v>
          </cell>
          <cell r="N170">
            <v>40889044.82</v>
          </cell>
          <cell r="O170">
            <v>42056340.579999998</v>
          </cell>
          <cell r="P170">
            <v>40265571.649999999</v>
          </cell>
          <cell r="Q170">
            <v>36988874.920000002</v>
          </cell>
          <cell r="R170">
            <v>37913802.369999997</v>
          </cell>
          <cell r="S170">
            <v>27628133.289999999</v>
          </cell>
          <cell r="T170">
            <v>44593608.237999067</v>
          </cell>
          <cell r="U170">
            <v>44593608.237999067</v>
          </cell>
          <cell r="V170">
            <v>40533600.402786814</v>
          </cell>
          <cell r="W170">
            <v>36471872.299999975</v>
          </cell>
          <cell r="X170">
            <v>42605913.199999996</v>
          </cell>
          <cell r="Y170">
            <v>37330744.68</v>
          </cell>
          <cell r="Z170">
            <v>36919460.299999997</v>
          </cell>
          <cell r="AA170">
            <v>36304797.409999996</v>
          </cell>
          <cell r="AB170">
            <v>42626875.539999999</v>
          </cell>
          <cell r="AC170">
            <v>30037505.600000001</v>
          </cell>
          <cell r="AD170">
            <v>32628397</v>
          </cell>
          <cell r="AE170">
            <v>34057210.450000003</v>
          </cell>
          <cell r="AF170">
            <v>28223964.279999953</v>
          </cell>
          <cell r="AG170">
            <v>32940620.050000001</v>
          </cell>
          <cell r="AH170">
            <v>27151540.859999988</v>
          </cell>
          <cell r="AI170">
            <v>29889595.050000042</v>
          </cell>
          <cell r="AJ170">
            <v>27437982.090000018</v>
          </cell>
          <cell r="AK170">
            <v>25067968.379999969</v>
          </cell>
          <cell r="AL170">
            <v>27330080.10000002</v>
          </cell>
          <cell r="AM170">
            <v>25240645.109999992</v>
          </cell>
          <cell r="AN170">
            <v>25005497.32</v>
          </cell>
          <cell r="AO170">
            <v>22150241.610000052</v>
          </cell>
          <cell r="AP170">
            <v>26708148.96999998</v>
          </cell>
          <cell r="AQ170">
            <v>22233584.519999996</v>
          </cell>
          <cell r="AR170">
            <v>24453299.480000004</v>
          </cell>
          <cell r="AS170">
            <v>24152661.049999997</v>
          </cell>
          <cell r="AT170">
            <v>20205437.27</v>
          </cell>
          <cell r="AU170">
            <v>22190210.469999999</v>
          </cell>
          <cell r="AV170">
            <v>20195838.890000001</v>
          </cell>
          <cell r="AW170">
            <v>18986842.259999998</v>
          </cell>
          <cell r="AX170">
            <v>20185586.710000001</v>
          </cell>
          <cell r="AY170">
            <v>17748366.800000001</v>
          </cell>
          <cell r="AZ170">
            <v>18519599.91</v>
          </cell>
          <cell r="BA170">
            <v>19037755.760000002</v>
          </cell>
          <cell r="BB170">
            <v>6754870.6299999999</v>
          </cell>
          <cell r="BC170">
            <v>17154740.940000001</v>
          </cell>
          <cell r="BD170">
            <v>16750760.91</v>
          </cell>
          <cell r="BE170">
            <v>16537384.689999999</v>
          </cell>
          <cell r="BF170">
            <v>16140354.470000001</v>
          </cell>
          <cell r="BG170">
            <v>15812693.529999999</v>
          </cell>
          <cell r="BH170">
            <v>14084546.289999999</v>
          </cell>
          <cell r="BI170">
            <v>13825253.43</v>
          </cell>
          <cell r="BJ170">
            <v>13623057.32</v>
          </cell>
          <cell r="BK170">
            <v>13368992.300000001</v>
          </cell>
          <cell r="BL170">
            <v>13018896.5</v>
          </cell>
          <cell r="BM170">
            <v>12759290.6</v>
          </cell>
          <cell r="BN170">
            <v>12381599.08</v>
          </cell>
          <cell r="BO170">
            <v>12141553.91</v>
          </cell>
          <cell r="BP170">
            <v>11778333.82</v>
          </cell>
          <cell r="BQ170">
            <v>11491326.32</v>
          </cell>
          <cell r="BR170">
            <v>11110684.380000001</v>
          </cell>
          <cell r="BS170">
            <v>10761698.390000001</v>
          </cell>
        </row>
        <row r="171">
          <cell r="BE171"/>
          <cell r="BF171"/>
          <cell r="BG171"/>
          <cell r="BH171"/>
          <cell r="BI171"/>
          <cell r="BJ171"/>
          <cell r="BK171"/>
          <cell r="BL171"/>
          <cell r="BM171"/>
          <cell r="BN171"/>
          <cell r="BO171"/>
          <cell r="BP171"/>
          <cell r="BQ171"/>
          <cell r="BR171"/>
          <cell r="BS171"/>
        </row>
        <row r="172">
          <cell r="C172" t="str">
            <v>Check</v>
          </cell>
          <cell r="AX172" t="str">
            <v>OK</v>
          </cell>
          <cell r="AY172" t="str">
            <v>OK</v>
          </cell>
          <cell r="AZ172" t="str">
            <v>OK</v>
          </cell>
          <cell r="BA172" t="str">
            <v>OK</v>
          </cell>
          <cell r="BB172" t="str">
            <v>OK</v>
          </cell>
          <cell r="BC172" t="str">
            <v>OK</v>
          </cell>
          <cell r="BD172" t="str">
            <v>OK</v>
          </cell>
          <cell r="BE172" t="str">
            <v>OK</v>
          </cell>
          <cell r="BF172" t="str">
            <v>OK</v>
          </cell>
          <cell r="BG172" t="str">
            <v>OK</v>
          </cell>
          <cell r="BH172" t="str">
            <v>OK</v>
          </cell>
          <cell r="BI172" t="str">
            <v>OK</v>
          </cell>
          <cell r="BJ172"/>
          <cell r="BK172"/>
          <cell r="BL172"/>
          <cell r="BM172"/>
          <cell r="BN172"/>
          <cell r="BO172"/>
          <cell r="BP172"/>
          <cell r="BQ172"/>
          <cell r="BR172"/>
          <cell r="BS172"/>
        </row>
        <row r="173">
          <cell r="BE173"/>
          <cell r="BF173"/>
          <cell r="BG173"/>
          <cell r="BH173"/>
          <cell r="BI173"/>
          <cell r="BJ173"/>
          <cell r="BK173"/>
          <cell r="BL173"/>
          <cell r="BM173"/>
          <cell r="BN173"/>
          <cell r="BO173"/>
          <cell r="BP173"/>
          <cell r="BQ173"/>
          <cell r="BR173"/>
          <cell r="BS173"/>
        </row>
        <row r="174">
          <cell r="C174" t="str">
            <v>Mortgages Trustee fees</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row>
        <row r="175">
          <cell r="C175" t="str">
            <v xml:space="preserve">Other third party payments </v>
          </cell>
          <cell r="AX175">
            <v>2000</v>
          </cell>
          <cell r="AY175">
            <v>2000</v>
          </cell>
          <cell r="AZ175">
            <v>2000</v>
          </cell>
          <cell r="BA175">
            <v>2000</v>
          </cell>
          <cell r="BB175">
            <v>2000</v>
          </cell>
          <cell r="BC175">
            <v>2000</v>
          </cell>
          <cell r="BD175">
            <v>2000</v>
          </cell>
          <cell r="BE175">
            <v>2000</v>
          </cell>
          <cell r="BF175">
            <v>0</v>
          </cell>
          <cell r="BG175">
            <v>0</v>
          </cell>
          <cell r="BH175">
            <v>0</v>
          </cell>
          <cell r="BI175">
            <v>0</v>
          </cell>
          <cell r="BJ175">
            <v>0</v>
          </cell>
          <cell r="BK175">
            <v>0</v>
          </cell>
          <cell r="BL175">
            <v>0</v>
          </cell>
          <cell r="BM175">
            <v>0</v>
          </cell>
          <cell r="BN175">
            <v>84.36</v>
          </cell>
          <cell r="BO175">
            <v>0</v>
          </cell>
          <cell r="BP175">
            <v>0</v>
          </cell>
          <cell r="BQ175">
            <v>0</v>
          </cell>
          <cell r="BR175">
            <v>0</v>
          </cell>
          <cell r="BS175">
            <v>0</v>
          </cell>
        </row>
        <row r="176">
          <cell r="AX176"/>
          <cell r="AY176"/>
          <cell r="AZ176"/>
          <cell r="BA176"/>
          <cell r="BB176"/>
          <cell r="BC176"/>
          <cell r="BD176"/>
          <cell r="BE176"/>
          <cell r="BF176"/>
          <cell r="BG176"/>
          <cell r="BH176"/>
          <cell r="BI176"/>
          <cell r="BJ176"/>
          <cell r="BK176"/>
          <cell r="BL176"/>
          <cell r="BM176"/>
          <cell r="BN176"/>
          <cell r="BO176"/>
          <cell r="BP176"/>
          <cell r="BQ176"/>
          <cell r="BR176"/>
          <cell r="BS176"/>
        </row>
        <row r="177">
          <cell r="C177" t="str">
            <v>Servicer fee</v>
          </cell>
          <cell r="AX177">
            <v>531411.59</v>
          </cell>
          <cell r="AY177">
            <v>535486.38</v>
          </cell>
          <cell r="AZ177">
            <v>476381.21</v>
          </cell>
          <cell r="BA177">
            <v>544435.66</v>
          </cell>
          <cell r="BB177">
            <v>346342.49</v>
          </cell>
          <cell r="BC177">
            <v>443006.15</v>
          </cell>
          <cell r="BD177">
            <v>353945.97</v>
          </cell>
          <cell r="BE177">
            <v>350245.83</v>
          </cell>
          <cell r="BF177">
            <v>350292.29</v>
          </cell>
          <cell r="BG177">
            <v>327203.43</v>
          </cell>
          <cell r="BH177">
            <v>316182.86</v>
          </cell>
          <cell r="BI177">
            <v>294990.26</v>
          </cell>
          <cell r="BJ177">
            <v>294308.03999999998</v>
          </cell>
          <cell r="BK177">
            <v>273757.48</v>
          </cell>
          <cell r="BL177">
            <v>256153.46</v>
          </cell>
          <cell r="BM177">
            <v>275104.83</v>
          </cell>
          <cell r="BN177">
            <v>231173.05</v>
          </cell>
          <cell r="BO177">
            <v>229704.95999999999</v>
          </cell>
          <cell r="BP177">
            <v>219077.83</v>
          </cell>
          <cell r="BQ177">
            <v>216002.59</v>
          </cell>
          <cell r="BR177">
            <v>204366.9</v>
          </cell>
          <cell r="BS177">
            <v>185998.38</v>
          </cell>
        </row>
        <row r="178">
          <cell r="C178" t="str">
            <v>Funding and Seller:</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row>
        <row r="179">
          <cell r="AX179"/>
          <cell r="AY179"/>
          <cell r="AZ179"/>
          <cell r="BA179"/>
          <cell r="BB179"/>
          <cell r="BC179"/>
          <cell r="BD179"/>
          <cell r="BE179"/>
          <cell r="BF179"/>
          <cell r="BG179"/>
          <cell r="BH179"/>
          <cell r="BI179"/>
          <cell r="BJ179"/>
          <cell r="BK179"/>
          <cell r="BL179"/>
          <cell r="BM179"/>
          <cell r="BN179"/>
          <cell r="BO179"/>
          <cell r="BP179"/>
          <cell r="BQ179"/>
          <cell r="BR179"/>
          <cell r="BS179"/>
        </row>
        <row r="180">
          <cell r="C180" t="str">
            <v>Total available for distribution - Revenue</v>
          </cell>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v>19652175.120000001</v>
          </cell>
          <cell r="AY180">
            <v>17210880.420000002</v>
          </cell>
          <cell r="AZ180">
            <v>18041218.699999999</v>
          </cell>
          <cell r="BA180">
            <v>18491320.100000001</v>
          </cell>
          <cell r="BB180">
            <v>6406528.1399999997</v>
          </cell>
          <cell r="BC180">
            <v>16709734.790000001</v>
          </cell>
          <cell r="BD180">
            <v>16394814.939999999</v>
          </cell>
          <cell r="BE180">
            <v>16185138.859999999</v>
          </cell>
          <cell r="BF180">
            <v>15790062.180000002</v>
          </cell>
          <cell r="BG180">
            <v>15485490.1</v>
          </cell>
          <cell r="BH180">
            <v>13768363.43</v>
          </cell>
          <cell r="BI180">
            <v>13530263.17</v>
          </cell>
          <cell r="BJ180">
            <v>13328749.280000001</v>
          </cell>
          <cell r="BK180">
            <v>13095234.82</v>
          </cell>
          <cell r="BL180">
            <v>12762743.039999999</v>
          </cell>
          <cell r="BM180">
            <v>12484185.77</v>
          </cell>
          <cell r="BN180">
            <v>12150341.67</v>
          </cell>
          <cell r="BO180">
            <v>11911848.949999999</v>
          </cell>
          <cell r="BP180">
            <v>11559255.99</v>
          </cell>
          <cell r="BQ180">
            <v>11275323.73</v>
          </cell>
          <cell r="BR180">
            <v>10906317.48</v>
          </cell>
          <cell r="BS180">
            <v>10575700.01</v>
          </cell>
        </row>
        <row r="181">
          <cell r="AX181"/>
          <cell r="AY181"/>
          <cell r="AZ181"/>
          <cell r="BA181"/>
          <cell r="BB181"/>
          <cell r="BC181"/>
          <cell r="BD181"/>
          <cell r="BE181"/>
          <cell r="BF181"/>
          <cell r="BG181"/>
          <cell r="BH181"/>
          <cell r="BI181"/>
          <cell r="BJ181"/>
          <cell r="BK181"/>
          <cell r="BL181"/>
          <cell r="BM181"/>
          <cell r="BN181"/>
          <cell r="BO181"/>
          <cell r="BP181"/>
          <cell r="BQ181"/>
          <cell r="BR181"/>
          <cell r="BS181"/>
        </row>
        <row r="182">
          <cell r="AX182"/>
          <cell r="AY182"/>
          <cell r="AZ182"/>
          <cell r="BA182"/>
          <cell r="BB182"/>
          <cell r="BC182"/>
          <cell r="BD182"/>
          <cell r="BE182"/>
          <cell r="BF182"/>
          <cell r="BG182"/>
          <cell r="BH182"/>
          <cell r="BI182"/>
          <cell r="BJ182"/>
          <cell r="BK182"/>
          <cell r="BL182"/>
          <cell r="BM182"/>
          <cell r="BN182"/>
          <cell r="BO182"/>
          <cell r="BP182"/>
          <cell r="BQ182"/>
          <cell r="BR182"/>
          <cell r="BS182"/>
        </row>
        <row r="183">
          <cell r="C183" t="str">
            <v>FUNDING and SELLER SHARE</v>
          </cell>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row>
        <row r="184">
          <cell r="BE184"/>
          <cell r="BF184"/>
          <cell r="BG184"/>
          <cell r="BH184"/>
          <cell r="BI184"/>
          <cell r="BJ184"/>
          <cell r="BK184"/>
          <cell r="BL184"/>
          <cell r="BM184"/>
          <cell r="BN184"/>
          <cell r="BO184"/>
          <cell r="BP184"/>
          <cell r="BQ184"/>
          <cell r="BR184"/>
          <cell r="BS184"/>
        </row>
        <row r="185">
          <cell r="B185" t="str">
            <v>A</v>
          </cell>
          <cell r="C185" t="str">
            <v>Funding Share</v>
          </cell>
          <cell r="E185"/>
          <cell r="F185">
            <v>11843922485.73</v>
          </cell>
          <cell r="G185">
            <v>11715767222.059982</v>
          </cell>
          <cell r="H185">
            <v>12073457373.620001</v>
          </cell>
          <cell r="I185">
            <v>11771608311.45997</v>
          </cell>
          <cell r="J185">
            <v>12115022414.879999</v>
          </cell>
          <cell r="K185">
            <v>12114733785.520943</v>
          </cell>
          <cell r="L185">
            <v>11873420931.750942</v>
          </cell>
          <cell r="M185">
            <v>11583125703.160942</v>
          </cell>
          <cell r="N185">
            <v>11552949336.301901</v>
          </cell>
          <cell r="O185">
            <v>11552628087.700001</v>
          </cell>
          <cell r="P185">
            <v>11324357066.43</v>
          </cell>
          <cell r="Q185">
            <v>11324075730.469999</v>
          </cell>
          <cell r="R185">
            <v>11323579029.889999</v>
          </cell>
          <cell r="S185">
            <v>12044480000.15</v>
          </cell>
          <cell r="T185">
            <v>12044140417.93198</v>
          </cell>
          <cell r="U185">
            <v>11673432767.750759</v>
          </cell>
          <cell r="V185">
            <v>11673432767.750759</v>
          </cell>
          <cell r="W185">
            <v>11466645676.783274</v>
          </cell>
          <cell r="X185">
            <v>11466101234.619579</v>
          </cell>
          <cell r="Y185">
            <v>11171324153.912287</v>
          </cell>
          <cell r="Z185">
            <v>10912265252.709524</v>
          </cell>
          <cell r="AA185">
            <v>10668343364.818268</v>
          </cell>
          <cell r="AB185">
            <v>10389157371.918089</v>
          </cell>
          <cell r="AC185">
            <v>9748595554.0811749</v>
          </cell>
          <cell r="AD185">
            <v>9686178612.0111752</v>
          </cell>
          <cell r="AE185">
            <v>9429210383.431181</v>
          </cell>
          <cell r="AF185">
            <v>9173588286.2311783</v>
          </cell>
          <cell r="AG185">
            <v>8911580968.1011791</v>
          </cell>
          <cell r="AH185">
            <v>8491398941.0211802</v>
          </cell>
          <cell r="AI185">
            <v>8360879237.8611803</v>
          </cell>
          <cell r="AJ185">
            <v>8360843508.0106392</v>
          </cell>
          <cell r="AK185">
            <v>8142700695.2573204</v>
          </cell>
          <cell r="AL185">
            <v>7975298251.4873199</v>
          </cell>
          <cell r="AM185">
            <v>7808700032.90732</v>
          </cell>
          <cell r="AN185">
            <v>7200041610.9173203</v>
          </cell>
          <cell r="AO185">
            <v>7049300558.3473206</v>
          </cell>
          <cell r="AP185">
            <v>6898119497.0199804</v>
          </cell>
          <cell r="AQ185">
            <v>6122165397.3147049</v>
          </cell>
          <cell r="AR185">
            <v>5966968184.7223072</v>
          </cell>
          <cell r="AS185">
            <v>5857231542.0323076</v>
          </cell>
          <cell r="AT185">
            <v>5697019707.4723072</v>
          </cell>
          <cell r="AU185">
            <v>5697019707.4723072</v>
          </cell>
          <cell r="AV185">
            <v>5697019707.4723072</v>
          </cell>
          <cell r="AW185">
            <v>5541585430.0723076</v>
          </cell>
          <cell r="AX185">
            <v>5393578777.5523071</v>
          </cell>
          <cell r="AY185">
            <v>5268495064.0600014</v>
          </cell>
          <cell r="AZ185">
            <v>5071813599.3900013</v>
          </cell>
          <cell r="BA185">
            <v>4935221586.4400015</v>
          </cell>
          <cell r="BB185">
            <v>4935221585.8000002</v>
          </cell>
          <cell r="BC185">
            <v>4592802567.9599981</v>
          </cell>
          <cell r="BD185">
            <v>4503895859.2899981</v>
          </cell>
          <cell r="BE185">
            <v>3722535172.0099983</v>
          </cell>
          <cell r="BF185">
            <v>3683619950.2099981</v>
          </cell>
          <cell r="BG185">
            <v>3561304912.4199982</v>
          </cell>
          <cell r="BH185">
            <v>3441277422.0299983</v>
          </cell>
          <cell r="BI185">
            <v>3214525695.8599982</v>
          </cell>
          <cell r="BJ185">
            <v>3094007069.1599984</v>
          </cell>
          <cell r="BK185">
            <v>2983956492.3199983</v>
          </cell>
          <cell r="BL185">
            <v>2973853631.4999981</v>
          </cell>
          <cell r="BM185">
            <v>2885679402.7399979</v>
          </cell>
          <cell r="BN185">
            <v>2789257302.3199978</v>
          </cell>
          <cell r="BO185">
            <v>2511254908.2899976</v>
          </cell>
          <cell r="BP185">
            <v>2409261824.3599977</v>
          </cell>
          <cell r="BQ185">
            <v>2297799094.3599977</v>
          </cell>
          <cell r="BR185">
            <v>2190026237.7299976</v>
          </cell>
          <cell r="BS185">
            <v>2072053283.8799977</v>
          </cell>
        </row>
        <row r="186">
          <cell r="C186"/>
          <cell r="BE186"/>
          <cell r="BF186"/>
          <cell r="BG186"/>
          <cell r="BH186"/>
          <cell r="BI186"/>
          <cell r="BJ186"/>
          <cell r="BK186"/>
          <cell r="BL186"/>
          <cell r="BM186"/>
          <cell r="BN186"/>
          <cell r="BO186"/>
          <cell r="BP186"/>
          <cell r="BQ186"/>
          <cell r="BR186"/>
          <cell r="BS186"/>
        </row>
        <row r="187">
          <cell r="B187" t="str">
            <v>B</v>
          </cell>
          <cell r="C187" t="str">
            <v>Distribution principal receipts &amp; Refinincing Contribution</v>
          </cell>
          <cell r="AX187">
            <v>148202620.06999999</v>
          </cell>
          <cell r="AY187">
            <v>196681464.66999987</v>
          </cell>
          <cell r="AZ187">
            <v>136592012.94999999</v>
          </cell>
          <cell r="BA187">
            <v>161612453.28999999</v>
          </cell>
          <cell r="BB187">
            <v>342419017.84000242</v>
          </cell>
          <cell r="BC187">
            <v>88906708.670000002</v>
          </cell>
          <cell r="BD187">
            <v>1960174822.3299999</v>
          </cell>
          <cell r="BE187">
            <v>38915221.800000042</v>
          </cell>
          <cell r="BF187">
            <v>122315037.79000001</v>
          </cell>
          <cell r="BG187">
            <v>120027490.39</v>
          </cell>
          <cell r="BH187">
            <v>226751726.17000002</v>
          </cell>
          <cell r="BI187">
            <v>120518626.7</v>
          </cell>
          <cell r="BJ187">
            <v>110050576.84</v>
          </cell>
          <cell r="BK187">
            <v>10102860.819999948</v>
          </cell>
          <cell r="BL187">
            <v>88174228.760000005</v>
          </cell>
          <cell r="BM187">
            <v>96422100.420000002</v>
          </cell>
          <cell r="BN187">
            <v>278002394.03000003</v>
          </cell>
          <cell r="BO187">
            <v>101993083.93000001</v>
          </cell>
          <cell r="BP187">
            <v>111462730</v>
          </cell>
          <cell r="BQ187">
            <v>107772856.63</v>
          </cell>
          <cell r="BR187">
            <v>117972953.84999999</v>
          </cell>
          <cell r="BS187">
            <v>121208183.33</v>
          </cell>
        </row>
        <row r="188">
          <cell r="C188"/>
          <cell r="BE188"/>
          <cell r="BF188"/>
          <cell r="BG188"/>
          <cell r="BH188"/>
          <cell r="BI188"/>
          <cell r="BJ188"/>
          <cell r="BK188"/>
          <cell r="BL188"/>
          <cell r="BM188"/>
          <cell r="BN188"/>
          <cell r="BO188"/>
          <cell r="BP188"/>
          <cell r="BQ188"/>
          <cell r="BR188"/>
          <cell r="BS188"/>
        </row>
        <row r="189">
          <cell r="B189" t="str">
            <v>C</v>
          </cell>
          <cell r="C189" t="str">
            <v>Losses and any reductions</v>
          </cell>
          <cell r="AX189">
            <v>12345.67</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row>
        <row r="190">
          <cell r="C190"/>
          <cell r="AX190"/>
          <cell r="AY190"/>
          <cell r="AZ190"/>
          <cell r="BA190"/>
          <cell r="BB190"/>
          <cell r="BC190"/>
          <cell r="BD190"/>
          <cell r="BE190"/>
          <cell r="BF190"/>
          <cell r="BG190"/>
          <cell r="BH190"/>
          <cell r="BI190"/>
          <cell r="BJ190"/>
          <cell r="BK190"/>
          <cell r="BL190"/>
          <cell r="BM190"/>
          <cell r="BN190"/>
          <cell r="BO190"/>
          <cell r="BP190"/>
          <cell r="BQ190"/>
          <cell r="BR190"/>
          <cell r="BS190"/>
        </row>
        <row r="191">
          <cell r="B191" t="str">
            <v>D</v>
          </cell>
          <cell r="C191" t="str">
            <v>New loans assigned</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row>
        <row r="192">
          <cell r="C192"/>
          <cell r="AX192"/>
          <cell r="AY192"/>
          <cell r="AZ192"/>
          <cell r="BA192"/>
          <cell r="BB192"/>
          <cell r="BC192"/>
          <cell r="BD192"/>
          <cell r="BE192"/>
          <cell r="BF192"/>
          <cell r="BG192"/>
          <cell r="BH192"/>
          <cell r="BI192"/>
          <cell r="BJ192"/>
          <cell r="BK192"/>
          <cell r="BL192"/>
          <cell r="BM192"/>
          <cell r="BN192"/>
          <cell r="BO192"/>
          <cell r="BP192"/>
          <cell r="BQ192"/>
          <cell r="BR192"/>
          <cell r="BS192"/>
        </row>
        <row r="193">
          <cell r="B193" t="str">
            <v>E</v>
          </cell>
          <cell r="C193" t="str">
            <v>Acquisition by Funding from the Seller</v>
          </cell>
          <cell r="AX193">
            <v>0</v>
          </cell>
          <cell r="AY193">
            <v>0</v>
          </cell>
          <cell r="AZ193">
            <v>0</v>
          </cell>
          <cell r="BA193">
            <v>0</v>
          </cell>
          <cell r="BB193">
            <v>0</v>
          </cell>
          <cell r="BC193">
            <v>0</v>
          </cell>
          <cell r="BD193">
            <v>1178814135.05</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row>
        <row r="194">
          <cell r="C194"/>
          <cell r="AX194"/>
          <cell r="AY194"/>
          <cell r="AZ194"/>
          <cell r="BA194"/>
          <cell r="BB194"/>
          <cell r="BC194"/>
          <cell r="BD194"/>
          <cell r="BE194"/>
          <cell r="BF194"/>
          <cell r="BG194"/>
          <cell r="BH194"/>
          <cell r="BI194"/>
          <cell r="BJ194"/>
          <cell r="BK194"/>
          <cell r="BL194"/>
          <cell r="BM194"/>
          <cell r="BN194"/>
          <cell r="BO194"/>
          <cell r="BP194"/>
          <cell r="BQ194"/>
          <cell r="BR194"/>
          <cell r="BS194"/>
        </row>
        <row r="195">
          <cell r="B195" t="str">
            <v>F</v>
          </cell>
          <cell r="C195" t="str">
            <v>Capitalised interest, expenses and arrears</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row>
        <row r="196">
          <cell r="C196"/>
          <cell r="AX196"/>
          <cell r="AY196"/>
          <cell r="AZ196"/>
          <cell r="BA196"/>
          <cell r="BB196"/>
          <cell r="BC196"/>
          <cell r="BD196"/>
          <cell r="BE196"/>
          <cell r="BF196"/>
          <cell r="BG196"/>
          <cell r="BH196"/>
          <cell r="BI196"/>
          <cell r="BJ196"/>
          <cell r="BK196"/>
          <cell r="BL196"/>
          <cell r="BM196"/>
          <cell r="BN196"/>
          <cell r="BO196"/>
          <cell r="BP196"/>
          <cell r="BQ196"/>
          <cell r="BR196"/>
          <cell r="BS196"/>
        </row>
        <row r="197">
          <cell r="B197" t="str">
            <v>G</v>
          </cell>
          <cell r="C197" t="str">
            <v>Retained Principal Recipts</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row>
        <row r="198">
          <cell r="BE198"/>
          <cell r="BF198"/>
          <cell r="BG198"/>
          <cell r="BH198"/>
          <cell r="BI198"/>
          <cell r="BJ198"/>
          <cell r="BK198"/>
          <cell r="BL198"/>
          <cell r="BM198"/>
          <cell r="BN198"/>
          <cell r="BO198"/>
          <cell r="BP198"/>
          <cell r="BQ198"/>
          <cell r="BR198"/>
          <cell r="BS198"/>
        </row>
        <row r="199">
          <cell r="C199" t="str">
            <v>Pool Balance</v>
          </cell>
          <cell r="AX199">
            <v>7023634919.4899998</v>
          </cell>
          <cell r="AY199">
            <v>6906175869.2700005</v>
          </cell>
          <cell r="AZ199">
            <v>6769492506.5</v>
          </cell>
          <cell r="BA199">
            <v>6607662823.4199991</v>
          </cell>
          <cell r="BB199">
            <v>6517269002.3299999</v>
          </cell>
          <cell r="BC199">
            <v>6517269002.3299999</v>
          </cell>
          <cell r="BD199">
            <v>6390145628.6399994</v>
          </cell>
          <cell r="BE199">
            <v>6256255261.04</v>
          </cell>
          <cell r="BF199">
            <v>6133623541.3699999</v>
          </cell>
          <cell r="BG199">
            <v>6013362000.0600004</v>
          </cell>
          <cell r="BH199">
            <v>5893756714.8699999</v>
          </cell>
          <cell r="BI199">
            <v>5773251031.3699999</v>
          </cell>
          <cell r="BJ199">
            <v>5663044554.04</v>
          </cell>
          <cell r="BK199">
            <v>5559889062.6099997</v>
          </cell>
          <cell r="BL199">
            <v>5471493122.8400002</v>
          </cell>
          <cell r="BM199">
            <v>5374894350.5699997</v>
          </cell>
          <cell r="BN199">
            <v>5268463975.46</v>
          </cell>
          <cell r="BO199">
            <v>5166323609.6499996</v>
          </cell>
          <cell r="BP199">
            <v>5054662750.8800001</v>
          </cell>
          <cell r="BQ199">
            <v>4946734008.4499998</v>
          </cell>
          <cell r="BR199">
            <v>4828599544.25</v>
          </cell>
          <cell r="BS199">
            <v>4707263744.9099998</v>
          </cell>
        </row>
        <row r="200">
          <cell r="C200"/>
          <cell r="BE200"/>
          <cell r="BF200"/>
          <cell r="BG200"/>
          <cell r="BH200"/>
          <cell r="BI200"/>
          <cell r="BJ200"/>
          <cell r="BK200"/>
          <cell r="BL200"/>
          <cell r="BM200"/>
          <cell r="BN200"/>
          <cell r="BO200"/>
          <cell r="BP200"/>
          <cell r="BQ200"/>
          <cell r="BR200"/>
          <cell r="BS200"/>
        </row>
        <row r="201">
          <cell r="C201" t="str">
            <v>Seller Share</v>
          </cell>
          <cell r="AX201" t="str">
            <v>OK</v>
          </cell>
          <cell r="AY201" t="str">
            <v>OK</v>
          </cell>
          <cell r="AZ201" t="str">
            <v>OK</v>
          </cell>
          <cell r="BA201" t="str">
            <v>OK</v>
          </cell>
          <cell r="BB201" t="str">
            <v>OK</v>
          </cell>
          <cell r="BC201" t="str">
            <v>OK</v>
          </cell>
          <cell r="BD201" t="str">
            <v>OK</v>
          </cell>
          <cell r="BE201" t="str">
            <v>OK</v>
          </cell>
          <cell r="BF201" t="str">
            <v>OK</v>
          </cell>
          <cell r="BG201" t="str">
            <v>OK</v>
          </cell>
          <cell r="BH201" t="str">
            <v>OK</v>
          </cell>
          <cell r="BI201" t="str">
            <v>OK</v>
          </cell>
          <cell r="BJ201" t="str">
            <v>OK</v>
          </cell>
          <cell r="BK201" t="str">
            <v>OK</v>
          </cell>
          <cell r="BL201" t="str">
            <v>OK</v>
          </cell>
          <cell r="BM201" t="str">
            <v>OK</v>
          </cell>
          <cell r="BN201" t="str">
            <v>OK</v>
          </cell>
          <cell r="BO201" t="str">
            <v>OK</v>
          </cell>
          <cell r="BP201" t="str">
            <v>OK</v>
          </cell>
          <cell r="BQ201" t="str">
            <v>OK</v>
          </cell>
          <cell r="BR201" t="str">
            <v>OK</v>
          </cell>
          <cell r="BS201" t="str">
            <v>OK</v>
          </cell>
        </row>
        <row r="202">
          <cell r="BE202"/>
          <cell r="BF202"/>
          <cell r="BG202"/>
          <cell r="BH202"/>
          <cell r="BI202"/>
          <cell r="BJ202"/>
          <cell r="BK202"/>
          <cell r="BL202"/>
          <cell r="BM202"/>
          <cell r="BN202"/>
          <cell r="BO202"/>
          <cell r="BP202"/>
          <cell r="BQ202"/>
          <cell r="BR202"/>
          <cell r="BS202"/>
        </row>
        <row r="203">
          <cell r="C203" t="str">
            <v>Minimum Seller Share IR</v>
          </cell>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v>844030035.43423998</v>
          </cell>
          <cell r="AY203">
            <v>832114133.59019995</v>
          </cell>
          <cell r="AZ203">
            <v>822849341.44143999</v>
          </cell>
          <cell r="BA203">
            <v>811899336.48036003</v>
          </cell>
          <cell r="BB203">
            <v>745132823.33992004</v>
          </cell>
          <cell r="BC203">
            <v>737929909.22899997</v>
          </cell>
          <cell r="BD203">
            <v>738746293.72535992</v>
          </cell>
          <cell r="BE203">
            <v>730434557.47747993</v>
          </cell>
          <cell r="BF203">
            <v>724417990.56584001</v>
          </cell>
          <cell r="BG203">
            <v>718014273.27028</v>
          </cell>
          <cell r="BH203">
            <v>709006671.06027997</v>
          </cell>
          <cell r="BI203">
            <v>702224487.80496001</v>
          </cell>
          <cell r="BJ203">
            <v>697986903.08083999</v>
          </cell>
          <cell r="BK203">
            <v>687082528.01976001</v>
          </cell>
          <cell r="BL203">
            <v>682505454.53787994</v>
          </cell>
          <cell r="BM203">
            <v>675050107.38383996</v>
          </cell>
          <cell r="BN203">
            <v>671443770.41699994</v>
          </cell>
          <cell r="BO203">
            <v>664265707.09511995</v>
          </cell>
          <cell r="BP203">
            <v>654124999.15339994</v>
          </cell>
          <cell r="BQ203">
            <v>643801544.12099993</v>
          </cell>
          <cell r="BR203">
            <v>637010201.52124</v>
          </cell>
          <cell r="BS203">
            <v>631279660.12023997</v>
          </cell>
        </row>
        <row r="204">
          <cell r="BE204"/>
          <cell r="BF204"/>
          <cell r="BG204"/>
          <cell r="BH204"/>
          <cell r="BI204"/>
          <cell r="BJ204"/>
          <cell r="BK204"/>
          <cell r="BL204"/>
          <cell r="BM204"/>
          <cell r="BN204"/>
          <cell r="BO204"/>
          <cell r="BP204"/>
          <cell r="BQ204"/>
          <cell r="BR204"/>
          <cell r="BS204"/>
        </row>
        <row r="205">
          <cell r="B205" t="str">
            <v>W</v>
          </cell>
          <cell r="C205" t="str">
            <v>Savings Accounts</v>
          </cell>
          <cell r="E205">
            <v>176909268.81999999</v>
          </cell>
          <cell r="F205">
            <v>216987263.66999999</v>
          </cell>
          <cell r="G205">
            <v>197592458.00999999</v>
          </cell>
          <cell r="H205">
            <v>195069222.19999999</v>
          </cell>
          <cell r="I205">
            <v>188786127.02000001</v>
          </cell>
          <cell r="J205">
            <v>189174757.81999999</v>
          </cell>
          <cell r="K205">
            <v>187794417.69999999</v>
          </cell>
          <cell r="L205">
            <v>187874627.28999999</v>
          </cell>
          <cell r="M205">
            <v>240238682.53</v>
          </cell>
          <cell r="N205">
            <v>239291277.97</v>
          </cell>
          <cell r="O205">
            <v>236267298.41</v>
          </cell>
          <cell r="P205">
            <v>236340075.09999999</v>
          </cell>
          <cell r="Q205">
            <v>236076231.97999999</v>
          </cell>
          <cell r="R205">
            <v>237271671.34</v>
          </cell>
          <cell r="S205">
            <v>294997037.56999999</v>
          </cell>
          <cell r="T205">
            <v>294129213.63999999</v>
          </cell>
          <cell r="U205">
            <v>294129213.63999999</v>
          </cell>
          <cell r="V205">
            <v>294321518.11000001</v>
          </cell>
          <cell r="W205">
            <v>293171268.55000001</v>
          </cell>
          <cell r="X205">
            <v>292944932.56</v>
          </cell>
          <cell r="Y205">
            <v>295334072.11000001</v>
          </cell>
          <cell r="Z205">
            <v>294752503.69</v>
          </cell>
          <cell r="AA205">
            <v>289559106</v>
          </cell>
          <cell r="AB205">
            <v>288865454.20999998</v>
          </cell>
          <cell r="AC205">
            <v>287102944.36000001</v>
          </cell>
          <cell r="AD205">
            <v>286801606.73000002</v>
          </cell>
          <cell r="AE205">
            <v>286811427.45999998</v>
          </cell>
          <cell r="AF205">
            <v>288149158.00999999</v>
          </cell>
          <cell r="AG205">
            <v>288005224.31</v>
          </cell>
          <cell r="AH205">
            <v>287893095.01999998</v>
          </cell>
          <cell r="AI205">
            <v>286377590.44999999</v>
          </cell>
          <cell r="AJ205">
            <v>286105998.61000001</v>
          </cell>
          <cell r="AK205">
            <v>285971505.26999998</v>
          </cell>
          <cell r="AL205">
            <v>286007363.39999998</v>
          </cell>
          <cell r="AM205">
            <v>281976956.55000001</v>
          </cell>
          <cell r="AN205">
            <v>282590330.67000002</v>
          </cell>
          <cell r="AO205">
            <v>279759214.38999999</v>
          </cell>
          <cell r="AP205">
            <v>280686894.89999998</v>
          </cell>
          <cell r="AQ205">
            <v>277767891.54000002</v>
          </cell>
          <cell r="AR205">
            <v>274740249.60000002</v>
          </cell>
          <cell r="AS205">
            <v>270615242.67000002</v>
          </cell>
          <cell r="AT205">
            <v>268995194.17000002</v>
          </cell>
          <cell r="AU205">
            <v>267337418.16999999</v>
          </cell>
          <cell r="AV205">
            <v>266272842.12</v>
          </cell>
          <cell r="AW205">
            <v>265995721.66999999</v>
          </cell>
          <cell r="AX205">
            <v>267616659.5</v>
          </cell>
          <cell r="AY205">
            <v>263228333.16</v>
          </cell>
          <cell r="AZ205">
            <v>261337469.13999999</v>
          </cell>
          <cell r="BA205">
            <v>258369164.38</v>
          </cell>
          <cell r="BB205">
            <v>258467328.19</v>
          </cell>
          <cell r="BC205">
            <v>256527012.25999999</v>
          </cell>
          <cell r="BD205">
            <v>259431129.22999999</v>
          </cell>
          <cell r="BE205">
            <v>256741498.87</v>
          </cell>
          <cell r="BF205">
            <v>256527933.06999999</v>
          </cell>
          <cell r="BG205">
            <v>256020286.41999999</v>
          </cell>
          <cell r="BH205">
            <v>252941258.25</v>
          </cell>
          <cell r="BI205">
            <v>250887880.37</v>
          </cell>
          <cell r="BJ205">
            <v>251513579.31999999</v>
          </cell>
          <cell r="BK205">
            <v>245009492.77000001</v>
          </cell>
          <cell r="BL205">
            <v>245009247.16999999</v>
          </cell>
          <cell r="BM205">
            <v>242829631.62</v>
          </cell>
          <cell r="BN205">
            <v>243112811.28999999</v>
          </cell>
          <cell r="BO205">
            <v>241075475.74000001</v>
          </cell>
          <cell r="BP205">
            <v>235752676.81</v>
          </cell>
          <cell r="BQ205">
            <v>231550928.66999999</v>
          </cell>
          <cell r="BR205">
            <v>230955484.61000001</v>
          </cell>
          <cell r="BS205">
            <v>230948221.78999999</v>
          </cell>
        </row>
        <row r="206">
          <cell r="B206" t="str">
            <v>X</v>
          </cell>
          <cell r="C206" t="str">
            <v>4.4% of Trust property</v>
          </cell>
          <cell r="E206">
            <v>631566289.3474201</v>
          </cell>
          <cell r="F206">
            <v>624097995.24072003</v>
          </cell>
          <cell r="G206">
            <v>610879609.61873996</v>
          </cell>
          <cell r="H206">
            <v>600690631.55976009</v>
          </cell>
          <cell r="I206">
            <v>585206553.91086006</v>
          </cell>
          <cell r="J206">
            <v>578500639.49957991</v>
          </cell>
          <cell r="K206">
            <v>567909734.16450012</v>
          </cell>
          <cell r="L206">
            <v>599137437.67290008</v>
          </cell>
          <cell r="M206">
            <v>672840103.57577205</v>
          </cell>
          <cell r="N206">
            <v>661887269.64999998</v>
          </cell>
          <cell r="O206">
            <v>649099129.75849009</v>
          </cell>
          <cell r="P206">
            <v>635657454.69000006</v>
          </cell>
          <cell r="Q206">
            <v>620473953.28999996</v>
          </cell>
          <cell r="R206">
            <v>606161856.25</v>
          </cell>
          <cell r="S206">
            <v>694368304.972754</v>
          </cell>
          <cell r="T206">
            <v>603323822.81511998</v>
          </cell>
          <cell r="U206">
            <v>603323822.81511998</v>
          </cell>
          <cell r="V206">
            <v>589167248.15344</v>
          </cell>
          <cell r="W206">
            <v>576890294.92423987</v>
          </cell>
          <cell r="X206">
            <v>564263252.50415993</v>
          </cell>
          <cell r="Y206">
            <v>552181332.20667994</v>
          </cell>
          <cell r="Z206">
            <v>542399833.36924005</v>
          </cell>
          <cell r="AA206">
            <v>512720409</v>
          </cell>
          <cell r="AB206">
            <v>502210150.15819997</v>
          </cell>
          <cell r="AC206">
            <v>491074780.78207994</v>
          </cell>
          <cell r="AD206">
            <v>479561339.54696</v>
          </cell>
          <cell r="AE206">
            <v>468535942.64223999</v>
          </cell>
          <cell r="AF206">
            <v>456481567.11387998</v>
          </cell>
          <cell r="AG206">
            <v>442903457.93056005</v>
          </cell>
          <cell r="AH206">
            <v>432216754.68928003</v>
          </cell>
          <cell r="AI206">
            <v>422470056.40884</v>
          </cell>
          <cell r="AJ206">
            <v>412518608.89051998</v>
          </cell>
          <cell r="AK206">
            <v>406066877.06992</v>
          </cell>
          <cell r="AL206">
            <v>399000433.93000001</v>
          </cell>
          <cell r="AM206">
            <v>392330896.8678</v>
          </cell>
          <cell r="AN206">
            <v>385617159.82283998</v>
          </cell>
          <cell r="AO206">
            <v>378872133.09176004</v>
          </cell>
          <cell r="AP206">
            <v>372095907.32951999</v>
          </cell>
          <cell r="AQ206">
            <v>365242600.26672</v>
          </cell>
          <cell r="AR206">
            <v>357805317.639</v>
          </cell>
          <cell r="AS206">
            <v>342873888.95671999</v>
          </cell>
          <cell r="AT206">
            <v>334963320.00560004</v>
          </cell>
          <cell r="AU206">
            <v>327906018.67012</v>
          </cell>
          <cell r="AV206">
            <v>321019734.30691993</v>
          </cell>
          <cell r="AW206">
            <v>314487635.82587999</v>
          </cell>
          <cell r="AX206">
            <v>304517607.12383997</v>
          </cell>
          <cell r="AY206">
            <v>299427064.77419996</v>
          </cell>
          <cell r="AZ206">
            <v>293481528.93224001</v>
          </cell>
          <cell r="BA206">
            <v>286434095.49435997</v>
          </cell>
          <cell r="BB206">
            <v>282524971.98992002</v>
          </cell>
          <cell r="BC206">
            <v>277009614.37379998</v>
          </cell>
          <cell r="BD206">
            <v>275275231.48575997</v>
          </cell>
          <cell r="BE206">
            <v>269879435.82027996</v>
          </cell>
          <cell r="BF206">
            <v>264587928.00264001</v>
          </cell>
          <cell r="BG206">
            <v>259325295.45427999</v>
          </cell>
          <cell r="BH206">
            <v>254023045.38027999</v>
          </cell>
          <cell r="BI206">
            <v>249173960.37775999</v>
          </cell>
          <cell r="BJ206">
            <v>244635118.75483996</v>
          </cell>
          <cell r="BK206">
            <v>240745697.40496001</v>
          </cell>
          <cell r="BL206">
            <v>236495351.42507997</v>
          </cell>
          <cell r="BM206">
            <v>231812414.92023998</v>
          </cell>
          <cell r="BN206">
            <v>227318238.82459998</v>
          </cell>
          <cell r="BO206">
            <v>222405161.03871998</v>
          </cell>
          <cell r="BP206">
            <v>217656296.37179998</v>
          </cell>
          <cell r="BQ206">
            <v>212458379.947</v>
          </cell>
          <cell r="BR206">
            <v>207119461.77603999</v>
          </cell>
          <cell r="BS206">
            <v>202276110.47864002</v>
          </cell>
        </row>
        <row r="207">
          <cell r="B207" t="str">
            <v>Y</v>
          </cell>
          <cell r="C207" t="str">
            <v>product of p,q and r</v>
          </cell>
          <cell r="E207">
            <v>140739216.69120002</v>
          </cell>
          <cell r="F207">
            <v>167999785.8312</v>
          </cell>
          <cell r="G207">
            <v>148174351.76160002</v>
          </cell>
          <cell r="H207">
            <v>148612705.10159999</v>
          </cell>
          <cell r="I207">
            <v>147898218.89520001</v>
          </cell>
          <cell r="J207">
            <v>148622562.06959999</v>
          </cell>
          <cell r="K207">
            <v>149861277.75600004</v>
          </cell>
          <cell r="L207">
            <v>150611293.03440002</v>
          </cell>
          <cell r="M207">
            <v>179497697.7288</v>
          </cell>
          <cell r="N207">
            <v>180847736.81999999</v>
          </cell>
          <cell r="O207">
            <v>181320311.56320003</v>
          </cell>
          <cell r="P207">
            <v>181154437.74000001</v>
          </cell>
          <cell r="Q207">
            <v>181360317.66</v>
          </cell>
          <cell r="R207">
            <v>181142229.41</v>
          </cell>
          <cell r="S207">
            <v>205940720.24160004</v>
          </cell>
          <cell r="T207">
            <v>206867455.80240002</v>
          </cell>
          <cell r="U207">
            <v>206867455.80240002</v>
          </cell>
          <cell r="V207">
            <v>206993514.34799999</v>
          </cell>
          <cell r="W207">
            <v>207115509.85679996</v>
          </cell>
          <cell r="X207">
            <v>208170331.27680007</v>
          </cell>
          <cell r="Y207">
            <v>207881620.79759997</v>
          </cell>
          <cell r="Z207">
            <v>208891432.27679998</v>
          </cell>
          <cell r="AA207">
            <v>208722329</v>
          </cell>
          <cell r="AB207">
            <v>208670896.45919997</v>
          </cell>
          <cell r="AC207">
            <v>209050211.38319999</v>
          </cell>
          <cell r="AD207">
            <v>208899570.56639999</v>
          </cell>
          <cell r="AE207">
            <v>208541372.33520001</v>
          </cell>
          <cell r="AF207">
            <v>208973807.54639995</v>
          </cell>
          <cell r="AG207">
            <v>208564158.29280001</v>
          </cell>
          <cell r="AH207">
            <v>208492464.51120001</v>
          </cell>
          <cell r="AI207">
            <v>208593344.93040001</v>
          </cell>
          <cell r="AJ207">
            <v>208748884.8096</v>
          </cell>
          <cell r="AK207">
            <v>208887394.176</v>
          </cell>
          <cell r="AL207">
            <v>209581761.49200001</v>
          </cell>
          <cell r="AM207">
            <v>209545284.43920004</v>
          </cell>
          <cell r="AN207">
            <v>209220384.57599998</v>
          </cell>
          <cell r="AO207">
            <v>209826801.54000002</v>
          </cell>
          <cell r="AP207">
            <v>209690339.90400004</v>
          </cell>
          <cell r="AQ207">
            <v>209241941.13840002</v>
          </cell>
          <cell r="AR207">
            <v>209317478.52479994</v>
          </cell>
          <cell r="AS207">
            <v>209395436.60640001</v>
          </cell>
          <cell r="AT207">
            <v>208774968.52079999</v>
          </cell>
          <cell r="AU207">
            <v>208053854.36400002</v>
          </cell>
          <cell r="AV207">
            <v>207370764.07200003</v>
          </cell>
          <cell r="AW207">
            <v>207250738.16159999</v>
          </cell>
          <cell r="AX207">
            <v>271815602.75040001</v>
          </cell>
          <cell r="AY207">
            <v>269378569.59600002</v>
          </cell>
          <cell r="AZ207">
            <v>267959767.33920002</v>
          </cell>
          <cell r="BA207">
            <v>267025500.57600003</v>
          </cell>
          <cell r="BB207">
            <v>204072181.79999998</v>
          </cell>
          <cell r="BC207">
            <v>204327424.07520002</v>
          </cell>
          <cell r="BD207">
            <v>203974074.48959997</v>
          </cell>
          <cell r="BE207">
            <v>203750025.30720001</v>
          </cell>
          <cell r="BF207">
            <v>203239509.16320002</v>
          </cell>
          <cell r="BG207">
            <v>202607037.51600003</v>
          </cell>
          <cell r="BH207">
            <v>201981678.06</v>
          </cell>
          <cell r="BI207">
            <v>202102893.06720001</v>
          </cell>
          <cell r="BJ207">
            <v>201779457.51600003</v>
          </cell>
          <cell r="BK207">
            <v>201269528.5248</v>
          </cell>
          <cell r="BL207">
            <v>200942108.45280004</v>
          </cell>
          <cell r="BM207">
            <v>200349313.3536</v>
          </cell>
          <cell r="BN207">
            <v>200957589.06240001</v>
          </cell>
          <cell r="BO207">
            <v>200731696.22639996</v>
          </cell>
          <cell r="BP207">
            <v>200663507.54159999</v>
          </cell>
          <cell r="BQ207">
            <v>199740583.22400001</v>
          </cell>
          <cell r="BR207">
            <v>198884518.9152</v>
          </cell>
          <cell r="BS207">
            <v>198005473.46160001</v>
          </cell>
        </row>
        <row r="208">
          <cell r="B208" t="str">
            <v>Z</v>
          </cell>
          <cell r="C208" t="str">
            <v>Reductions</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row>
        <row r="209">
          <cell r="B209" t="str">
            <v>AA</v>
          </cell>
          <cell r="C209" t="str">
            <v>Cashbacks</v>
          </cell>
          <cell r="E209">
            <v>205486.02</v>
          </cell>
          <cell r="F209">
            <v>201927.47</v>
          </cell>
          <cell r="G209">
            <v>175510.66</v>
          </cell>
          <cell r="H209">
            <v>173329.28</v>
          </cell>
          <cell r="I209">
            <v>171076.53</v>
          </cell>
          <cell r="J209">
            <v>168910.62</v>
          </cell>
          <cell r="K209">
            <v>165073.38</v>
          </cell>
          <cell r="L209">
            <v>162058.66</v>
          </cell>
          <cell r="M209">
            <v>159351.59</v>
          </cell>
          <cell r="N209">
            <v>154730.04</v>
          </cell>
          <cell r="O209">
            <v>152666.54</v>
          </cell>
          <cell r="P209">
            <v>149851.65</v>
          </cell>
          <cell r="Q209">
            <v>147714.6</v>
          </cell>
          <cell r="R209">
            <v>145788.84</v>
          </cell>
          <cell r="S209">
            <v>150685.95000000001</v>
          </cell>
          <cell r="T209">
            <v>144499.63</v>
          </cell>
          <cell r="U209">
            <v>144499.63</v>
          </cell>
          <cell r="V209">
            <v>143187.18</v>
          </cell>
          <cell r="W209">
            <v>140978.5</v>
          </cell>
          <cell r="X209">
            <v>134975.59</v>
          </cell>
          <cell r="Y209">
            <v>134975.59</v>
          </cell>
          <cell r="Z209">
            <v>132550.34</v>
          </cell>
          <cell r="AA209">
            <v>125690</v>
          </cell>
          <cell r="AB209">
            <v>123854.77</v>
          </cell>
          <cell r="AC209">
            <v>121975.12</v>
          </cell>
          <cell r="AD209">
            <v>120280.23</v>
          </cell>
          <cell r="AE209">
            <v>118562.25</v>
          </cell>
          <cell r="AF209">
            <v>116085.45</v>
          </cell>
          <cell r="AG209">
            <v>114405.37</v>
          </cell>
          <cell r="AH209">
            <v>112750.1</v>
          </cell>
          <cell r="AI209">
            <v>111134.72</v>
          </cell>
          <cell r="AJ209">
            <v>109496.37</v>
          </cell>
          <cell r="AK209">
            <v>107871.99</v>
          </cell>
          <cell r="AL209">
            <v>106270.17</v>
          </cell>
          <cell r="AM209">
            <v>104686.82</v>
          </cell>
          <cell r="AN209">
            <v>103215.55</v>
          </cell>
          <cell r="AO209">
            <v>98585.75</v>
          </cell>
          <cell r="AP209">
            <v>98585.75</v>
          </cell>
          <cell r="AQ209">
            <v>96357.52</v>
          </cell>
          <cell r="AR209">
            <v>94453.27</v>
          </cell>
          <cell r="AS209">
            <v>87214.15</v>
          </cell>
          <cell r="AT209">
            <v>84658.74</v>
          </cell>
          <cell r="AU209">
            <v>83346.38</v>
          </cell>
          <cell r="AV209">
            <v>81432.039999999994</v>
          </cell>
          <cell r="AW209">
            <v>80166.06</v>
          </cell>
          <cell r="AX209">
            <v>80166.06</v>
          </cell>
          <cell r="AY209">
            <v>80166.06</v>
          </cell>
          <cell r="AZ209">
            <v>70576.03</v>
          </cell>
          <cell r="BA209">
            <v>70576.03</v>
          </cell>
          <cell r="BB209">
            <v>68341.36</v>
          </cell>
          <cell r="BC209">
            <v>65858.52</v>
          </cell>
          <cell r="BD209">
            <v>65858.52</v>
          </cell>
          <cell r="BE209">
            <v>63597.48</v>
          </cell>
          <cell r="BF209">
            <v>62620.33</v>
          </cell>
          <cell r="BG209">
            <v>61653.88</v>
          </cell>
          <cell r="BH209">
            <v>60689.37</v>
          </cell>
          <cell r="BI209">
            <v>59753.99</v>
          </cell>
          <cell r="BJ209">
            <v>58747.49</v>
          </cell>
          <cell r="BK209">
            <v>57809.32</v>
          </cell>
          <cell r="BL209">
            <v>58747.49</v>
          </cell>
          <cell r="BM209">
            <v>58747.49</v>
          </cell>
          <cell r="BN209">
            <v>55131.24</v>
          </cell>
          <cell r="BO209">
            <v>53374.09</v>
          </cell>
          <cell r="BP209">
            <v>52518.43</v>
          </cell>
          <cell r="BQ209">
            <v>51652.28</v>
          </cell>
          <cell r="BR209">
            <v>50736.22</v>
          </cell>
          <cell r="BS209">
            <v>49854.39</v>
          </cell>
        </row>
        <row r="210">
          <cell r="AX210"/>
          <cell r="AY210"/>
          <cell r="AZ210"/>
          <cell r="BA210"/>
          <cell r="BB210"/>
          <cell r="BC210"/>
          <cell r="BD210"/>
          <cell r="BE210"/>
          <cell r="BF210"/>
          <cell r="BG210"/>
          <cell r="BH210"/>
          <cell r="BI210"/>
          <cell r="BJ210"/>
          <cell r="BK210"/>
          <cell r="BL210"/>
          <cell r="BM210"/>
          <cell r="BN210"/>
          <cell r="BO210"/>
          <cell r="BP210"/>
          <cell r="BQ210"/>
          <cell r="BR210"/>
          <cell r="BS210"/>
        </row>
        <row r="211">
          <cell r="BE211"/>
          <cell r="BF211"/>
          <cell r="BG211"/>
          <cell r="BH211"/>
          <cell r="BI211"/>
          <cell r="BJ211"/>
          <cell r="BK211"/>
          <cell r="BL211"/>
          <cell r="BM211"/>
          <cell r="BN211"/>
          <cell r="BO211"/>
          <cell r="BP211"/>
          <cell r="BQ211"/>
          <cell r="BR211"/>
          <cell r="BS211"/>
        </row>
        <row r="212">
          <cell r="C212" t="str">
            <v>Funding Share IR</v>
          </cell>
          <cell r="D212"/>
          <cell r="E212">
            <v>11843922485.73</v>
          </cell>
          <cell r="F212">
            <v>11715767222.059982</v>
          </cell>
          <cell r="G212">
            <v>12073457373.620001</v>
          </cell>
          <cell r="H212">
            <v>11771608311.45997</v>
          </cell>
          <cell r="I212">
            <v>12115022414.879999</v>
          </cell>
          <cell r="J212">
            <v>12114733785.520943</v>
          </cell>
          <cell r="K212">
            <v>11873420931.750942</v>
          </cell>
          <cell r="L212">
            <v>11583125703.160942</v>
          </cell>
          <cell r="M212">
            <v>11552949336.301901</v>
          </cell>
          <cell r="N212">
            <v>11552628087.700001</v>
          </cell>
          <cell r="O212">
            <v>11324357066.43</v>
          </cell>
          <cell r="P212">
            <v>11324075730.469999</v>
          </cell>
          <cell r="Q212">
            <v>11323579029.889999</v>
          </cell>
          <cell r="R212">
            <v>12044480000.15</v>
          </cell>
          <cell r="S212">
            <v>12044140417.93198</v>
          </cell>
          <cell r="T212">
            <v>11673432767.750759</v>
          </cell>
          <cell r="U212">
            <v>11673432767.750759</v>
          </cell>
          <cell r="V212">
            <v>11466645676.783274</v>
          </cell>
          <cell r="W212">
            <v>11466101234.619579</v>
          </cell>
          <cell r="X212">
            <v>11171324153.912287</v>
          </cell>
          <cell r="Y212">
            <v>10912265252.709524</v>
          </cell>
          <cell r="Z212">
            <v>10668343364.818268</v>
          </cell>
          <cell r="AA212">
            <v>10389157371.918089</v>
          </cell>
          <cell r="AB212">
            <v>9748595554.0811749</v>
          </cell>
          <cell r="AC212">
            <v>9686178612.0111752</v>
          </cell>
          <cell r="AD212">
            <v>9429210383.431181</v>
          </cell>
          <cell r="AE212">
            <v>9173588286.2311783</v>
          </cell>
          <cell r="AF212">
            <v>8911580968.1011791</v>
          </cell>
          <cell r="AG212">
            <v>8491398941.0211802</v>
          </cell>
          <cell r="AH212">
            <v>8360879237.8611803</v>
          </cell>
          <cell r="AI212">
            <v>8360843508.0106392</v>
          </cell>
          <cell r="AJ212">
            <v>8142700695.2573204</v>
          </cell>
          <cell r="AK212">
            <v>7975298251.4873199</v>
          </cell>
          <cell r="AL212">
            <v>7808700032.90732</v>
          </cell>
          <cell r="AM212">
            <v>7200041610.9173203</v>
          </cell>
          <cell r="AN212">
            <v>7049300558.3473206</v>
          </cell>
          <cell r="AO212">
            <v>6898119497.0199804</v>
          </cell>
          <cell r="AP212">
            <v>6122165397.3147049</v>
          </cell>
          <cell r="AQ212">
            <v>5966968184.7223072</v>
          </cell>
          <cell r="AR212">
            <v>5857231542.0323076</v>
          </cell>
          <cell r="AS212">
            <v>5697019707.4723072</v>
          </cell>
          <cell r="AT212">
            <v>5697019707.4723072</v>
          </cell>
          <cell r="AU212">
            <v>5697019707.4723072</v>
          </cell>
          <cell r="AV212">
            <v>5541585430.0723076</v>
          </cell>
          <cell r="AW212">
            <v>5393578777.5523071</v>
          </cell>
          <cell r="AX212">
            <v>5268378966.8323069</v>
          </cell>
          <cell r="AY212">
            <v>5071813599.3900013</v>
          </cell>
          <cell r="AZ212">
            <v>4935221586.4400015</v>
          </cell>
          <cell r="BA212">
            <v>4773609133.1500015</v>
          </cell>
          <cell r="BB212">
            <v>4592802567.9599981</v>
          </cell>
          <cell r="BC212">
            <v>4503895859.2899981</v>
          </cell>
          <cell r="BD212">
            <v>3722535172.0099983</v>
          </cell>
          <cell r="BE212">
            <v>3683619950.2099981</v>
          </cell>
          <cell r="BF212">
            <v>3561304912.4199982</v>
          </cell>
          <cell r="BG212">
            <v>3441277422.0299983</v>
          </cell>
          <cell r="BH212">
            <v>3214525695.8599982</v>
          </cell>
          <cell r="BI212">
            <v>3094007069.1599984</v>
          </cell>
          <cell r="BJ212">
            <v>2983956492.3199983</v>
          </cell>
          <cell r="BK212">
            <v>2973853631.4999981</v>
          </cell>
          <cell r="BL212">
            <v>2885679402.7399979</v>
          </cell>
          <cell r="BM212">
            <v>2789257302.3199978</v>
          </cell>
          <cell r="BN212">
            <v>2511254908.2899976</v>
          </cell>
          <cell r="BO212">
            <v>2409261824.3599977</v>
          </cell>
          <cell r="BP212">
            <v>2297799094.3599977</v>
          </cell>
          <cell r="BQ212">
            <v>2190026237.7299976</v>
          </cell>
          <cell r="BR212">
            <v>2072053283.8799977</v>
          </cell>
          <cell r="BS212">
            <v>1950845100.5499978</v>
          </cell>
        </row>
        <row r="213">
          <cell r="C213" t="str">
            <v>Funding Share %</v>
          </cell>
          <cell r="E213">
            <v>0.83437871877105119</v>
          </cell>
          <cell r="F213">
            <v>0.78871107196350654</v>
          </cell>
          <cell r="G213">
            <v>0.83038181532179034</v>
          </cell>
          <cell r="H213">
            <v>0.82336714912461184</v>
          </cell>
          <cell r="I213">
            <v>0.86981322627629509</v>
          </cell>
          <cell r="J213">
            <v>0.87988659430252769</v>
          </cell>
          <cell r="K213">
            <v>0.87810377095788861</v>
          </cell>
          <cell r="L213">
            <v>0.81198611360747619</v>
          </cell>
          <cell r="M213">
            <v>0.82761439909778145</v>
          </cell>
          <cell r="N213">
            <v>0.84128627239276321</v>
          </cell>
          <cell r="O213">
            <v>0.84091009458757737</v>
          </cell>
          <cell r="P213">
            <v>0.85867072930708999</v>
          </cell>
          <cell r="Q213">
            <v>0.87964451423769829</v>
          </cell>
          <cell r="R213">
            <v>0.82452616191234585</v>
          </cell>
          <cell r="S213">
            <v>0.8360513635009601</v>
          </cell>
          <cell r="T213">
            <v>0.85133559999999997</v>
          </cell>
          <cell r="U213">
            <v>0.85133559999999997</v>
          </cell>
          <cell r="V213">
            <v>0.85634840000000001</v>
          </cell>
          <cell r="W213">
            <v>0.87453101354307927</v>
          </cell>
          <cell r="X213">
            <v>0.87111510000000003</v>
          </cell>
          <cell r="Y213">
            <v>0.86953259999999999</v>
          </cell>
          <cell r="Z213">
            <v>0.86542640000000004</v>
          </cell>
          <cell r="AA213">
            <v>0.89156373740952588</v>
          </cell>
          <cell r="AB213">
            <v>0.854101</v>
          </cell>
          <cell r="AC213">
            <v>0.86787570000000003</v>
          </cell>
          <cell r="AD213">
            <v>0.86513490000000004</v>
          </cell>
          <cell r="AE213">
            <v>0.86148760000000002</v>
          </cell>
          <cell r="AF213">
            <v>0.85898220000000003</v>
          </cell>
          <cell r="AG213">
            <v>0.84357329999999997</v>
          </cell>
          <cell r="AH213">
            <v>0.85114400000000001</v>
          </cell>
          <cell r="AI213">
            <v>0.87077677760068217</v>
          </cell>
          <cell r="AJ213">
            <v>0.86851555995236851</v>
          </cell>
          <cell r="AK213">
            <v>0.86417568849137849</v>
          </cell>
          <cell r="AL213">
            <v>0.86110884156062995</v>
          </cell>
          <cell r="AM213">
            <v>0.80748629999999999</v>
          </cell>
          <cell r="AN213">
            <v>0.8043449744554414</v>
          </cell>
          <cell r="AO213">
            <v>0.80110736937036575</v>
          </cell>
          <cell r="AP213">
            <v>0.72394044700764248</v>
          </cell>
          <cell r="AQ213">
            <v>0.71882797881751936</v>
          </cell>
          <cell r="AR213">
            <v>0.72027489571700765</v>
          </cell>
          <cell r="AS213">
            <v>0.73108182104943764</v>
          </cell>
          <cell r="AT213">
            <v>0.74834721343396871</v>
          </cell>
          <cell r="AU213">
            <v>0.76445338864291901</v>
          </cell>
          <cell r="AV213">
            <v>0.7595475694028867</v>
          </cell>
          <cell r="AW213">
            <v>0.75461620482814551</v>
          </cell>
          <cell r="AX213">
            <v>0.74976352007597535</v>
          </cell>
          <cell r="AY213">
            <v>0.73438809999999999</v>
          </cell>
          <cell r="AZ213">
            <v>0.72903859999999998</v>
          </cell>
          <cell r="BA213">
            <v>0.7224353</v>
          </cell>
          <cell r="BB213">
            <v>0.70471280000000003</v>
          </cell>
          <cell r="BC213">
            <v>0.69107099999999999</v>
          </cell>
          <cell r="BD213">
            <v>0.58254309999999998</v>
          </cell>
          <cell r="BE213">
            <v>0.58878989999999998</v>
          </cell>
          <cell r="BF213">
            <v>0.58062009999999997</v>
          </cell>
          <cell r="BG213">
            <v>0.5722718</v>
          </cell>
          <cell r="BH213">
            <v>0.54541200000000001</v>
          </cell>
          <cell r="BI213">
            <v>0.53592110000000004</v>
          </cell>
          <cell r="BJ213">
            <v>0.52691739999999998</v>
          </cell>
          <cell r="BK213">
            <v>0.53487640000000003</v>
          </cell>
          <cell r="BL213">
            <v>0.5274025</v>
          </cell>
          <cell r="BM213">
            <v>0.51894180000000001</v>
          </cell>
          <cell r="BN213">
            <v>0.47665790000000002</v>
          </cell>
          <cell r="BO213">
            <v>0.46633970000000002</v>
          </cell>
          <cell r="BP213">
            <v>0.45458999999999999</v>
          </cell>
          <cell r="BQ213">
            <v>0.44272159999999999</v>
          </cell>
          <cell r="BR213">
            <v>0.42912099999999997</v>
          </cell>
          <cell r="BS213">
            <v>0.41443289999999999</v>
          </cell>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BE214"/>
          <cell r="BF214"/>
          <cell r="BG214"/>
          <cell r="BH214"/>
          <cell r="BI214"/>
          <cell r="BJ214"/>
          <cell r="BK214"/>
          <cell r="BL214"/>
          <cell r="BM214"/>
          <cell r="BN214"/>
          <cell r="BO214"/>
          <cell r="BP214"/>
          <cell r="BQ214"/>
          <cell r="BR214"/>
          <cell r="BS214"/>
        </row>
        <row r="215">
          <cell r="C215" t="str">
            <v>Seller Share IR</v>
          </cell>
          <cell r="E215">
            <v>3188368131.8200002</v>
          </cell>
          <cell r="F215">
            <v>3138553502.6300259</v>
          </cell>
          <cell r="G215">
            <v>2466188306.0500002</v>
          </cell>
          <cell r="H215">
            <v>2525304461.8700371</v>
          </cell>
          <cell r="I215">
            <v>1813280867.8199999</v>
          </cell>
          <cell r="J215">
            <v>1653783502.9190617</v>
          </cell>
          <cell r="K215">
            <v>1648239405.4990673</v>
          </cell>
          <cell r="L215">
            <v>2682051384.2890663</v>
          </cell>
          <cell r="M215">
            <v>2406388912.1581078</v>
          </cell>
          <cell r="N215">
            <v>2179472942.3600001</v>
          </cell>
          <cell r="O215">
            <v>2142429858.02</v>
          </cell>
          <cell r="P215">
            <v>1863838267.26</v>
          </cell>
          <cell r="Q215">
            <v>1549324565.3800001</v>
          </cell>
          <cell r="R215">
            <v>2563279652.0300007</v>
          </cell>
          <cell r="S215">
            <v>2361841013.0380192</v>
          </cell>
          <cell r="T215">
            <v>2038472296.2292404</v>
          </cell>
          <cell r="U215">
            <v>2038472296.2292404</v>
          </cell>
          <cell r="V215">
            <v>1923519053.9767265</v>
          </cell>
          <cell r="W215">
            <v>1645041831.8404198</v>
          </cell>
          <cell r="X215">
            <v>1652840675.7277126</v>
          </cell>
          <cell r="Y215">
            <v>1637310479.2604752</v>
          </cell>
          <cell r="Z215">
            <v>1658925575.3917332</v>
          </cell>
          <cell r="AA215">
            <v>1263579203.1519127</v>
          </cell>
          <cell r="AB215">
            <v>1665271494.9688244</v>
          </cell>
          <cell r="AC215">
            <v>1474611860.3088245</v>
          </cell>
          <cell r="AD215">
            <v>1469910969.9088192</v>
          </cell>
          <cell r="AE215">
            <v>1474955864.7288227</v>
          </cell>
          <cell r="AF215">
            <v>1463000102.6688213</v>
          </cell>
          <cell r="AG215">
            <v>1574588739.2188215</v>
          </cell>
          <cell r="AH215">
            <v>1462228823.2588205</v>
          </cell>
          <cell r="AI215">
            <v>1240748683.0993614</v>
          </cell>
          <cell r="AJ215">
            <v>1232722234.0726795</v>
          </cell>
          <cell r="AK215">
            <v>1253494409.1926804</v>
          </cell>
          <cell r="AL215">
            <v>1259491647.4326801</v>
          </cell>
          <cell r="AM215">
            <v>1716569681.5326805</v>
          </cell>
          <cell r="AN215">
            <v>1714725801.2626801</v>
          </cell>
          <cell r="AO215">
            <v>1712610800.5200243</v>
          </cell>
          <cell r="AP215">
            <v>2334559769.265295</v>
          </cell>
          <cell r="AQ215">
            <v>2334000003.1576929</v>
          </cell>
          <cell r="AR215">
            <v>2274707495.2176924</v>
          </cell>
          <cell r="AS215">
            <v>2095568677.9076929</v>
          </cell>
          <cell r="AT215">
            <v>1915783019.9276934</v>
          </cell>
          <cell r="AU215">
            <v>1755389807.7576933</v>
          </cell>
          <cell r="AV215">
            <v>1754317622.3576918</v>
          </cell>
          <cell r="AW215">
            <v>1753867491.2176933</v>
          </cell>
          <cell r="AX215">
            <v>1758341893.4976931</v>
          </cell>
          <cell r="AY215">
            <v>1834362269.8799992</v>
          </cell>
          <cell r="AZ215">
            <v>1834270920.0599985</v>
          </cell>
          <cell r="BA215">
            <v>1834053690.2699976</v>
          </cell>
          <cell r="BB215">
            <v>1924466434.3700018</v>
          </cell>
          <cell r="BC215">
            <v>2013373143.0400019</v>
          </cell>
          <cell r="BD215">
            <v>2667610456.6300011</v>
          </cell>
          <cell r="BE215">
            <v>2572635310.8300018</v>
          </cell>
          <cell r="BF215">
            <v>2572318628.9500017</v>
          </cell>
          <cell r="BG215">
            <v>2572084578.0300021</v>
          </cell>
          <cell r="BH215">
            <v>2679231019.0100017</v>
          </cell>
          <cell r="BI215">
            <v>2679243962.2100015</v>
          </cell>
          <cell r="BJ215">
            <v>2679088061.7200017</v>
          </cell>
          <cell r="BK215">
            <v>2586035431.1100016</v>
          </cell>
          <cell r="BL215">
            <v>2585813720.1000023</v>
          </cell>
          <cell r="BM215">
            <v>2585637048.2500019</v>
          </cell>
          <cell r="BN215">
            <v>2757209067.1700025</v>
          </cell>
          <cell r="BO215">
            <v>2757061785.2900019</v>
          </cell>
          <cell r="BP215">
            <v>2756863656.5200024</v>
          </cell>
          <cell r="BQ215">
            <v>2756707770.7200022</v>
          </cell>
          <cell r="BR215">
            <v>2756546260.3700023</v>
          </cell>
          <cell r="BS215">
            <v>2756418644.360002</v>
          </cell>
        </row>
        <row r="216">
          <cell r="C216" t="str">
            <v>Seller Share %</v>
          </cell>
          <cell r="E216">
            <v>0.16562128122894937</v>
          </cell>
          <cell r="F216">
            <v>0.21128892803649393</v>
          </cell>
          <cell r="G216">
            <v>0.16961818467820972</v>
          </cell>
          <cell r="H216">
            <v>0.17663285087538866</v>
          </cell>
          <cell r="I216">
            <v>0.13018677372370482</v>
          </cell>
          <cell r="J216">
            <v>0.12011340569747282</v>
          </cell>
          <cell r="K216">
            <v>0.12189622904211198</v>
          </cell>
          <cell r="L216">
            <v>0.18801388639252439</v>
          </cell>
          <cell r="M216">
            <v>0.17238560090221908</v>
          </cell>
          <cell r="N216">
            <v>0.1587137276072369</v>
          </cell>
          <cell r="O216">
            <v>0.1590899054124226</v>
          </cell>
          <cell r="P216">
            <v>0.14132927069291001</v>
          </cell>
          <cell r="Q216">
            <v>0.12035548576230164</v>
          </cell>
          <cell r="R216">
            <v>0.17547383808765415</v>
          </cell>
          <cell r="S216">
            <v>0.1639486364990399</v>
          </cell>
          <cell r="T216">
            <v>0.14866440000000003</v>
          </cell>
          <cell r="U216">
            <v>0.14866440000000003</v>
          </cell>
          <cell r="V216">
            <v>0.14365159999999999</v>
          </cell>
          <cell r="W216">
            <v>0.12546898645692073</v>
          </cell>
          <cell r="X216">
            <v>0.12888489999999997</v>
          </cell>
          <cell r="Y216">
            <v>0.13046740000000001</v>
          </cell>
          <cell r="Z216">
            <v>0.13457359999999996</v>
          </cell>
          <cell r="AA216">
            <v>0.10843626259047412</v>
          </cell>
          <cell r="AB216">
            <v>0.145899</v>
          </cell>
          <cell r="AC216">
            <v>0.13212429999999997</v>
          </cell>
          <cell r="AD216">
            <v>0.13486509999999996</v>
          </cell>
          <cell r="AE216">
            <v>0.13851239999999998</v>
          </cell>
          <cell r="AF216">
            <v>0.14101779999999997</v>
          </cell>
          <cell r="AG216">
            <v>0.15642670000000003</v>
          </cell>
          <cell r="AH216">
            <v>0.14885599999999999</v>
          </cell>
          <cell r="AI216">
            <v>0.12922322239931788</v>
          </cell>
          <cell r="AJ216">
            <v>0.13148444004763143</v>
          </cell>
          <cell r="AK216">
            <v>0.13582431150862151</v>
          </cell>
          <cell r="AL216">
            <v>0.13889115843937003</v>
          </cell>
          <cell r="AM216">
            <v>0.19251370000000001</v>
          </cell>
          <cell r="AN216">
            <v>0.19565502554455866</v>
          </cell>
          <cell r="AO216">
            <v>0.19889263062963428</v>
          </cell>
          <cell r="AP216">
            <v>0.27605955299235752</v>
          </cell>
          <cell r="AQ216">
            <v>0.28117202118248058</v>
          </cell>
          <cell r="AR216">
            <v>0.2797251042829923</v>
          </cell>
          <cell r="AS216">
            <v>0.26891817895056241</v>
          </cell>
          <cell r="AT216">
            <v>0.25165278656603129</v>
          </cell>
          <cell r="AU216">
            <v>0.23554661135708099</v>
          </cell>
          <cell r="AV216">
            <v>0.24045243059711333</v>
          </cell>
          <cell r="AW216">
            <v>0.24538379517185446</v>
          </cell>
          <cell r="AX216">
            <v>0.25023647992402465</v>
          </cell>
          <cell r="AY216">
            <v>0.26561190000000001</v>
          </cell>
          <cell r="AZ216">
            <v>0.27096140000000002</v>
          </cell>
          <cell r="BA216">
            <v>0.2775647</v>
          </cell>
          <cell r="BB216">
            <v>0.29528720000000003</v>
          </cell>
          <cell r="BC216">
            <v>0.30892900000000001</v>
          </cell>
          <cell r="BD216">
            <v>0.41745690000000002</v>
          </cell>
          <cell r="BE216">
            <v>0.41121010000000002</v>
          </cell>
          <cell r="BF216">
            <v>0.41937990000000003</v>
          </cell>
          <cell r="BG216">
            <v>0.4277282</v>
          </cell>
          <cell r="BH216">
            <v>0.45458799999999999</v>
          </cell>
          <cell r="BI216">
            <v>0.46407890000000002</v>
          </cell>
          <cell r="BJ216">
            <v>0.47308260000000002</v>
          </cell>
          <cell r="BK216">
            <v>0.46512360000000003</v>
          </cell>
          <cell r="BL216">
            <v>0.4725975</v>
          </cell>
          <cell r="BM216">
            <v>0.48105819999999999</v>
          </cell>
          <cell r="BN216">
            <v>0.52334210000000003</v>
          </cell>
          <cell r="BO216">
            <v>0.53366029999999998</v>
          </cell>
          <cell r="BP216">
            <v>0.54540999999999995</v>
          </cell>
          <cell r="BQ216">
            <v>0.55727839999999995</v>
          </cell>
          <cell r="BR216">
            <v>0.57087900000000003</v>
          </cell>
          <cell r="BS216">
            <v>0.58556710000000001</v>
          </cell>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BE217"/>
          <cell r="BF217"/>
          <cell r="BG217"/>
          <cell r="BH217"/>
          <cell r="BI217"/>
          <cell r="BJ217"/>
          <cell r="BK217"/>
          <cell r="BL217"/>
          <cell r="BM217"/>
          <cell r="BN217"/>
          <cell r="BO217"/>
          <cell r="BP217"/>
          <cell r="BQ217"/>
          <cell r="BR217"/>
          <cell r="BS217"/>
        </row>
        <row r="218">
          <cell r="C218" t="str">
            <v>Minimum Seller Share</v>
          </cell>
          <cell r="E218">
            <v>949420260.87862015</v>
          </cell>
          <cell r="F218">
            <v>1009286972.21192</v>
          </cell>
          <cell r="G218">
            <v>956821930.05033994</v>
          </cell>
          <cell r="H218">
            <v>944545888.14136004</v>
          </cell>
          <cell r="I218">
            <v>922061976.35606003</v>
          </cell>
          <cell r="J218">
            <v>916466870.00917983</v>
          </cell>
          <cell r="K218">
            <v>905730503.00050008</v>
          </cell>
          <cell r="L218">
            <v>937785416.6573</v>
          </cell>
          <cell r="M218">
            <v>1092735835.424572</v>
          </cell>
          <cell r="N218">
            <v>1082181014.48</v>
          </cell>
          <cell r="O218">
            <v>1066839406.27169</v>
          </cell>
          <cell r="P218">
            <v>1053301819.1800001</v>
          </cell>
          <cell r="Q218">
            <v>1038058217.53</v>
          </cell>
          <cell r="R218">
            <v>1024721545.84</v>
          </cell>
          <cell r="S218">
            <v>1195456748.734354</v>
          </cell>
          <cell r="T218">
            <v>1104464991.8875201</v>
          </cell>
          <cell r="U218">
            <v>1104464991.8875201</v>
          </cell>
          <cell r="V218">
            <v>1090625467.79144</v>
          </cell>
          <cell r="W218">
            <v>1077318051.8310399</v>
          </cell>
          <cell r="X218">
            <v>1065513491.9309599</v>
          </cell>
          <cell r="Y218">
            <v>1055532000.70428</v>
          </cell>
          <cell r="Z218">
            <v>1046176319.6760401</v>
          </cell>
          <cell r="AA218">
            <v>1011127534</v>
          </cell>
          <cell r="AB218">
            <v>999870355.59739995</v>
          </cell>
          <cell r="AC218">
            <v>987349911.64528</v>
          </cell>
          <cell r="AD218">
            <v>975382797.07335997</v>
          </cell>
          <cell r="AE218">
            <v>964007304.68743992</v>
          </cell>
          <cell r="AF218">
            <v>953720618.12027991</v>
          </cell>
          <cell r="AG218">
            <v>939587245.90336001</v>
          </cell>
          <cell r="AH218">
            <v>928715064.32047999</v>
          </cell>
          <cell r="AI218">
            <v>917552126.50924003</v>
          </cell>
          <cell r="AJ218">
            <v>907482988.68011999</v>
          </cell>
          <cell r="AK218">
            <v>901033648.50592005</v>
          </cell>
          <cell r="AL218">
            <v>894695828.99199986</v>
          </cell>
          <cell r="AM218">
            <v>883957824.67700005</v>
          </cell>
          <cell r="AN218">
            <v>877531090.61883998</v>
          </cell>
          <cell r="AO218">
            <v>868556734.77175999</v>
          </cell>
          <cell r="AP218">
            <v>862571727.88352001</v>
          </cell>
          <cell r="AQ218">
            <v>852348790.46512008</v>
          </cell>
          <cell r="AR218">
            <v>841957499.03380001</v>
          </cell>
          <cell r="AS218">
            <v>822971782.38311994</v>
          </cell>
          <cell r="AT218">
            <v>812818141.43640006</v>
          </cell>
          <cell r="AU218">
            <v>803380637.58411992</v>
          </cell>
          <cell r="AV218">
            <v>794744772.53891993</v>
          </cell>
          <cell r="AW218">
            <v>787814261.71747994</v>
          </cell>
          <cell r="AX218">
            <v>844030035.43423986</v>
          </cell>
          <cell r="AY218">
            <v>832114133.59019995</v>
          </cell>
          <cell r="AZ218">
            <v>822849341.44143999</v>
          </cell>
          <cell r="BA218">
            <v>811899336.48036003</v>
          </cell>
          <cell r="BB218">
            <v>745132823.33992004</v>
          </cell>
          <cell r="BC218">
            <v>737929909.22899997</v>
          </cell>
          <cell r="BD218">
            <v>738746293.72535992</v>
          </cell>
          <cell r="BE218">
            <v>730434557.47747993</v>
          </cell>
          <cell r="BF218">
            <v>724417990.56584001</v>
          </cell>
          <cell r="BG218">
            <v>718014273.27028</v>
          </cell>
          <cell r="BH218">
            <v>709006671.06027997</v>
          </cell>
          <cell r="BI218">
            <v>702224487.80496001</v>
          </cell>
          <cell r="BJ218">
            <v>697986903.08083999</v>
          </cell>
          <cell r="BK218">
            <v>687082528.01976001</v>
          </cell>
          <cell r="BL218">
            <v>682505454.53787994</v>
          </cell>
          <cell r="BM218">
            <v>675050107.38383996</v>
          </cell>
          <cell r="BN218">
            <v>671443770.41699994</v>
          </cell>
          <cell r="BO218">
            <v>664265707.09511995</v>
          </cell>
          <cell r="BP218">
            <v>654124999.15339994</v>
          </cell>
          <cell r="BQ218">
            <v>643801544.12099993</v>
          </cell>
          <cell r="BR218">
            <v>637010201.52124</v>
          </cell>
          <cell r="BS218">
            <v>631279660.12023997</v>
          </cell>
        </row>
        <row r="219">
          <cell r="C219" t="str">
            <v>Minimum Seller Share %</v>
          </cell>
          <cell r="AX219"/>
          <cell r="AY219">
            <v>0.12227692879258903</v>
          </cell>
          <cell r="AZ219">
            <v>0.12336507566642321</v>
          </cell>
          <cell r="BA219">
            <v>0.12471829075892697</v>
          </cell>
          <cell r="BB219">
            <v>0.11604582772288966</v>
          </cell>
          <cell r="BC219">
            <v>0.11721223495969373</v>
          </cell>
          <cell r="BD219">
            <v>0.11808122637287588</v>
          </cell>
          <cell r="BE219">
            <v>0.11908695611180774</v>
          </cell>
          <cell r="BF219">
            <v>0.12046804941372428</v>
          </cell>
          <cell r="BG219">
            <v>0.12182624903038901</v>
          </cell>
          <cell r="BH219">
            <v>0.12280891082126248</v>
          </cell>
          <cell r="BI219">
            <v>0.12400122956899484</v>
          </cell>
          <cell r="BJ219">
            <v>0.12553971764918298</v>
          </cell>
          <cell r="BK219">
            <v>0.12557495963060392</v>
          </cell>
          <cell r="BL219">
            <v>0.12698025487059131</v>
          </cell>
          <cell r="BM219">
            <v>0.12813034511162241</v>
          </cell>
          <cell r="BN219">
            <v>0.1299654882560653</v>
          </cell>
          <cell r="BO219">
            <v>0.13141642476136978</v>
          </cell>
          <cell r="BP219">
            <v>0.13223371178559937</v>
          </cell>
          <cell r="BQ219">
            <v>0.13333090437943909</v>
          </cell>
          <cell r="BR219">
            <v>0.13532503718671285</v>
          </cell>
          <cell r="BS219">
            <v>0.13731876186250716</v>
          </cell>
        </row>
        <row r="220">
          <cell r="C220"/>
          <cell r="AX220"/>
          <cell r="AY220"/>
          <cell r="AZ220"/>
          <cell r="BA220"/>
          <cell r="BB220"/>
          <cell r="BC220"/>
          <cell r="BD220"/>
          <cell r="BE220"/>
          <cell r="BF220"/>
          <cell r="BG220"/>
          <cell r="BH220"/>
          <cell r="BI220"/>
          <cell r="BJ220"/>
          <cell r="BK220"/>
          <cell r="BL220"/>
          <cell r="BM220"/>
          <cell r="BN220"/>
          <cell r="BO220"/>
          <cell r="BP220"/>
          <cell r="BQ220"/>
          <cell r="BR220"/>
          <cell r="BS220"/>
        </row>
        <row r="221">
          <cell r="C221" t="str">
            <v>Surplus</v>
          </cell>
          <cell r="AX221">
            <v>0.13567780463237086</v>
          </cell>
          <cell r="AY221">
            <v>0.14333497120741098</v>
          </cell>
          <cell r="AZ221">
            <v>0.14759632433357681</v>
          </cell>
          <cell r="BA221">
            <v>0.15284640924107301</v>
          </cell>
          <cell r="BB221">
            <v>0.17924137227711037</v>
          </cell>
          <cell r="BC221">
            <v>0.19171676504030627</v>
          </cell>
          <cell r="BD221">
            <v>0.29937567362712414</v>
          </cell>
          <cell r="BE221">
            <v>0.29212314388819227</v>
          </cell>
          <cell r="BF221">
            <v>0.29891185058627573</v>
          </cell>
          <cell r="BG221">
            <v>0.30590195096961098</v>
          </cell>
          <cell r="BH221">
            <v>0.3317790891787375</v>
          </cell>
          <cell r="BI221">
            <v>0.34007767043100517</v>
          </cell>
          <cell r="BJ221">
            <v>0.34754288235081704</v>
          </cell>
          <cell r="BK221">
            <v>0.33954864036939614</v>
          </cell>
          <cell r="BL221">
            <v>0.34561724512940872</v>
          </cell>
          <cell r="BM221">
            <v>0.35292785488837758</v>
          </cell>
          <cell r="BN221">
            <v>0.39337661174393473</v>
          </cell>
          <cell r="BO221">
            <v>0.4022438752386302</v>
          </cell>
          <cell r="BP221">
            <v>0.41317628821440056</v>
          </cell>
          <cell r="BQ221">
            <v>0.42394749562056089</v>
          </cell>
          <cell r="BR221">
            <v>0.43555396281328718</v>
          </cell>
          <cell r="BS221">
            <v>0.44824833813749287</v>
          </cell>
        </row>
        <row r="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row>
        <row r="223">
          <cell r="BE223"/>
          <cell r="BF223"/>
          <cell r="BG223"/>
          <cell r="BH223"/>
          <cell r="BI223"/>
          <cell r="BJ223"/>
          <cell r="BK223"/>
          <cell r="BL223"/>
          <cell r="BM223"/>
          <cell r="BN223"/>
          <cell r="BO223"/>
          <cell r="BP223"/>
          <cell r="BQ223"/>
          <cell r="BR223"/>
          <cell r="BS223"/>
        </row>
        <row r="224">
          <cell r="C224" t="str">
            <v>Check</v>
          </cell>
          <cell r="AX224" t="str">
            <v>OK</v>
          </cell>
          <cell r="AY224" t="str">
            <v>OK</v>
          </cell>
          <cell r="AZ224" t="str">
            <v>OK</v>
          </cell>
          <cell r="BA224" t="str">
            <v>OK</v>
          </cell>
          <cell r="BB224" t="str">
            <v>OK</v>
          </cell>
          <cell r="BC224" t="str">
            <v>OK</v>
          </cell>
          <cell r="BD224" t="str">
            <v>OK</v>
          </cell>
          <cell r="BE224" t="str">
            <v>OK</v>
          </cell>
          <cell r="BF224" t="str">
            <v>OK</v>
          </cell>
          <cell r="BG224" t="str">
            <v>OK</v>
          </cell>
          <cell r="BH224" t="str">
            <v>OK</v>
          </cell>
          <cell r="BI224" t="str">
            <v>OK</v>
          </cell>
          <cell r="BJ224" t="str">
            <v>OK</v>
          </cell>
          <cell r="BK224" t="str">
            <v>OK</v>
          </cell>
          <cell r="BL224" t="str">
            <v>OK</v>
          </cell>
          <cell r="BM224" t="str">
            <v>OK</v>
          </cell>
          <cell r="BN224" t="str">
            <v>OK</v>
          </cell>
          <cell r="BO224" t="str">
            <v>OK</v>
          </cell>
          <cell r="BP224" t="str">
            <v>OK</v>
          </cell>
          <cell r="BQ224" t="str">
            <v>OK</v>
          </cell>
          <cell r="BR224" t="str">
            <v>OK</v>
          </cell>
          <cell r="BS224" t="str">
            <v>OK</v>
          </cell>
        </row>
        <row r="225">
          <cell r="C225" t="str">
            <v>Check</v>
          </cell>
          <cell r="AX225" t="str">
            <v>OK</v>
          </cell>
          <cell r="AY225" t="str">
            <v>OK</v>
          </cell>
          <cell r="AZ225" t="str">
            <v>OK</v>
          </cell>
          <cell r="BA225" t="str">
            <v>OK</v>
          </cell>
          <cell r="BB225" t="str">
            <v>OK</v>
          </cell>
          <cell r="BC225" t="str">
            <v>OK</v>
          </cell>
          <cell r="BD225" t="str">
            <v>OK</v>
          </cell>
          <cell r="BE225" t="str">
            <v>OK</v>
          </cell>
          <cell r="BF225" t="str">
            <v>OK</v>
          </cell>
          <cell r="BG225" t="str">
            <v>OK</v>
          </cell>
          <cell r="BH225" t="str">
            <v>OK</v>
          </cell>
          <cell r="BI225" t="str">
            <v>OK</v>
          </cell>
          <cell r="BJ225" t="str">
            <v>OK</v>
          </cell>
          <cell r="BK225" t="str">
            <v>OK</v>
          </cell>
          <cell r="BL225" t="str">
            <v>OK</v>
          </cell>
          <cell r="BM225" t="str">
            <v>OK</v>
          </cell>
          <cell r="BN225" t="str">
            <v>OK</v>
          </cell>
          <cell r="BO225" t="str">
            <v>OK</v>
          </cell>
          <cell r="BP225" t="str">
            <v>OK</v>
          </cell>
          <cell r="BQ225" t="str">
            <v>OK</v>
          </cell>
          <cell r="BR225" t="str">
            <v>OK</v>
          </cell>
          <cell r="BS225" t="str">
            <v>OK</v>
          </cell>
        </row>
        <row r="226">
          <cell r="C226" t="str">
            <v>Check</v>
          </cell>
          <cell r="AX226" t="str">
            <v>OK</v>
          </cell>
          <cell r="AY226" t="str">
            <v>OK</v>
          </cell>
          <cell r="AZ226" t="str">
            <v>OK</v>
          </cell>
          <cell r="BA226" t="str">
            <v>OK</v>
          </cell>
          <cell r="BB226" t="str">
            <v>OK</v>
          </cell>
          <cell r="BC226" t="str">
            <v>OK</v>
          </cell>
          <cell r="BD226" t="str">
            <v>OK</v>
          </cell>
          <cell r="BE226" t="str">
            <v>OK</v>
          </cell>
          <cell r="BF226" t="str">
            <v>OK</v>
          </cell>
          <cell r="BG226" t="str">
            <v>OK</v>
          </cell>
          <cell r="BH226" t="str">
            <v>OK</v>
          </cell>
          <cell r="BI226" t="str">
            <v>OK</v>
          </cell>
          <cell r="BJ226" t="str">
            <v>OK</v>
          </cell>
          <cell r="BK226" t="str">
            <v>OK</v>
          </cell>
          <cell r="BL226" t="str">
            <v>OK</v>
          </cell>
          <cell r="BM226" t="str">
            <v>OK</v>
          </cell>
          <cell r="BN226" t="str">
            <v>OK</v>
          </cell>
          <cell r="BO226" t="str">
            <v>OK</v>
          </cell>
          <cell r="BP226" t="str">
            <v>OK</v>
          </cell>
          <cell r="BQ226" t="str">
            <v>OK</v>
          </cell>
          <cell r="BR226" t="str">
            <v>OK</v>
          </cell>
          <cell r="BS226" t="str">
            <v>OK</v>
          </cell>
        </row>
        <row r="227">
          <cell r="AX227" t="str">
            <v>OK</v>
          </cell>
          <cell r="AY227" t="str">
            <v>OK</v>
          </cell>
          <cell r="AZ227" t="str">
            <v>OK</v>
          </cell>
          <cell r="BA227" t="str">
            <v>OK</v>
          </cell>
          <cell r="BB227" t="str">
            <v>OK</v>
          </cell>
          <cell r="BC227" t="str">
            <v>OK</v>
          </cell>
          <cell r="BD227" t="str">
            <v>OK</v>
          </cell>
          <cell r="BE227" t="str">
            <v>OK</v>
          </cell>
          <cell r="BF227" t="str">
            <v>OK</v>
          </cell>
          <cell r="BG227" t="str">
            <v>OK</v>
          </cell>
          <cell r="BH227" t="str">
            <v>OK</v>
          </cell>
          <cell r="BI227" t="str">
            <v>OK</v>
          </cell>
          <cell r="BJ227" t="str">
            <v>OK</v>
          </cell>
          <cell r="BK227" t="str">
            <v>OK</v>
          </cell>
          <cell r="BL227" t="str">
            <v>OK</v>
          </cell>
          <cell r="BM227" t="str">
            <v>OK</v>
          </cell>
          <cell r="BN227" t="str">
            <v>OK</v>
          </cell>
          <cell r="BO227" t="str">
            <v>OK</v>
          </cell>
          <cell r="BP227" t="str">
            <v>OK</v>
          </cell>
          <cell r="BQ227" t="str">
            <v>OK</v>
          </cell>
          <cell r="BR227" t="str">
            <v>OK</v>
          </cell>
          <cell r="BS227" t="str">
            <v>OK</v>
          </cell>
        </row>
        <row r="228">
          <cell r="C228"/>
          <cell r="AX228"/>
          <cell r="AY228"/>
          <cell r="AZ228"/>
          <cell r="BA228"/>
          <cell r="BB228"/>
          <cell r="BC228"/>
          <cell r="BD228"/>
          <cell r="BE228"/>
          <cell r="BF228"/>
          <cell r="BG228"/>
          <cell r="BH228"/>
          <cell r="BI228"/>
          <cell r="BJ228"/>
          <cell r="BK228"/>
          <cell r="BL228"/>
          <cell r="BM228"/>
          <cell r="BN228"/>
          <cell r="BO228"/>
          <cell r="BP228"/>
          <cell r="BQ228"/>
          <cell r="BR228"/>
          <cell r="BS228"/>
        </row>
        <row r="229">
          <cell r="BE229"/>
          <cell r="BF229"/>
          <cell r="BG229"/>
          <cell r="BH229"/>
          <cell r="BI229"/>
          <cell r="BJ229"/>
          <cell r="BK229"/>
          <cell r="BL229"/>
          <cell r="BM229"/>
          <cell r="BN229"/>
          <cell r="BO229"/>
          <cell r="BP229"/>
          <cell r="BQ229"/>
          <cell r="BR229"/>
          <cell r="BS229"/>
        </row>
        <row r="230">
          <cell r="BE230"/>
          <cell r="BF230"/>
          <cell r="BG230"/>
          <cell r="BH230"/>
          <cell r="BI230"/>
          <cell r="BJ230"/>
          <cell r="BK230"/>
          <cell r="BL230"/>
          <cell r="BM230"/>
          <cell r="BN230"/>
          <cell r="BO230"/>
          <cell r="BP230"/>
          <cell r="BQ230"/>
          <cell r="BR230"/>
          <cell r="BS230"/>
        </row>
        <row r="231">
          <cell r="C231"/>
          <cell r="BE231"/>
          <cell r="BF231"/>
          <cell r="BG231"/>
          <cell r="BH231"/>
          <cell r="BI231"/>
          <cell r="BJ231"/>
          <cell r="BK231"/>
          <cell r="BL231"/>
          <cell r="BM231"/>
          <cell r="BN231"/>
          <cell r="BO231"/>
          <cell r="BP231"/>
          <cell r="BQ231"/>
          <cell r="BR231"/>
          <cell r="BS231"/>
        </row>
        <row r="232">
          <cell r="C232" t="str">
            <v>CPR &amp; PPR</v>
          </cell>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row>
        <row r="233">
          <cell r="C233" t="str">
            <v>1 month</v>
          </cell>
          <cell r="BE233"/>
          <cell r="BF233"/>
          <cell r="BG233"/>
          <cell r="BH233"/>
          <cell r="BI233"/>
          <cell r="BJ233"/>
          <cell r="BK233"/>
          <cell r="BL233"/>
          <cell r="BM233"/>
          <cell r="BN233"/>
          <cell r="BO233"/>
          <cell r="BP233"/>
          <cell r="BQ233"/>
          <cell r="BR233"/>
          <cell r="BS233"/>
        </row>
        <row r="234">
          <cell r="C234" t="str">
            <v>1 Month PPR (Total)</v>
          </cell>
          <cell r="AS234"/>
          <cell r="AT234">
            <v>2.294680894161975E-2</v>
          </cell>
          <cell r="AU234">
            <v>2.1000000000000001E-2</v>
          </cell>
          <cell r="AV234">
            <v>2.1493771467154331E-2</v>
          </cell>
          <cell r="AW234">
            <v>2.0286269082304267E-2</v>
          </cell>
          <cell r="AX234">
            <v>1.7516719400472745E-2</v>
          </cell>
          <cell r="AY234">
            <v>1.6698944169313331E-2</v>
          </cell>
          <cell r="AZ234">
            <v>1.977041735990372E-2</v>
          </cell>
          <cell r="BA234">
            <v>2.3865990531284517E-2</v>
          </cell>
          <cell r="BB234">
            <v>1.506088202854261E-2</v>
          </cell>
          <cell r="BC234">
            <v>2.1164455010325156E-2</v>
          </cell>
          <cell r="BD234">
            <v>2.3048464603043106E-2</v>
          </cell>
          <cell r="BE234">
            <v>2.1510254725065292E-2</v>
          </cell>
          <cell r="BF234">
            <v>2.1665638550147803E-2</v>
          </cell>
          <cell r="BG234">
            <v>1.9808240794219834E-2</v>
          </cell>
          <cell r="BH234"/>
          <cell r="BI234"/>
          <cell r="BJ234"/>
          <cell r="BK234"/>
          <cell r="BL234"/>
          <cell r="BM234"/>
          <cell r="BN234"/>
          <cell r="BO234"/>
          <cell r="BP234"/>
          <cell r="BQ234"/>
          <cell r="BR234"/>
          <cell r="BS234"/>
        </row>
        <row r="235">
          <cell r="C235" t="str">
            <v>1 Month CPR (excl buybacks)</v>
          </cell>
          <cell r="AR235"/>
          <cell r="AS235"/>
          <cell r="AT235">
            <v>1.8015475243551602E-2</v>
          </cell>
          <cell r="AU235">
            <v>1.6199999999999999E-2</v>
          </cell>
          <cell r="AV235">
            <v>1.6683891433489306E-2</v>
          </cell>
          <cell r="AW235">
            <v>1.5678438678252402E-2</v>
          </cell>
          <cell r="AX235">
            <v>1.2573238096614056E-2</v>
          </cell>
          <cell r="AY235">
            <v>1.135323209156963E-2</v>
          </cell>
          <cell r="AZ235">
            <v>1.4036976161204504E-2</v>
          </cell>
          <cell r="BA235">
            <v>1.8110348852104888E-2</v>
          </cell>
          <cell r="BB235">
            <v>9.4071815573522934E-3</v>
          </cell>
          <cell r="BC235">
            <v>1.3322650240301303E-2</v>
          </cell>
          <cell r="BD235">
            <v>1.5386988188393808E-2</v>
          </cell>
          <cell r="BE235">
            <v>1.4707134742885248E-2</v>
          </cell>
          <cell r="BF235">
            <v>1.5133875028995764E-2</v>
          </cell>
          <cell r="BG235">
            <v>1.4088253339724265E-2</v>
          </cell>
          <cell r="BH235"/>
          <cell r="BI235"/>
          <cell r="BJ235"/>
          <cell r="BK235"/>
          <cell r="BL235"/>
          <cell r="BM235"/>
          <cell r="BN235"/>
          <cell r="BO235"/>
          <cell r="BP235"/>
          <cell r="BQ235"/>
          <cell r="BR235"/>
          <cell r="BS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row>
        <row r="237">
          <cell r="A237"/>
          <cell r="B237"/>
          <cell r="C237" t="str">
            <v>1 Month Annualised</v>
          </cell>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row>
        <row r="238">
          <cell r="C238" t="str">
            <v>1 Month PPR (Total)</v>
          </cell>
          <cell r="AT238">
            <v>0.24313488271179962</v>
          </cell>
          <cell r="AU238">
            <v>0.22483830867300969</v>
          </cell>
          <cell r="AV238">
            <v>0.22951687153759703</v>
          </cell>
          <cell r="AW238">
            <v>0.21802955681186664</v>
          </cell>
          <cell r="AX238">
            <v>0.19108661426214779</v>
          </cell>
          <cell r="AY238">
            <v>0.18296988244485124</v>
          </cell>
          <cell r="AZ238">
            <v>0.21307442345005057</v>
          </cell>
          <cell r="BA238">
            <v>0.2516352353014214</v>
          </cell>
          <cell r="BB238">
            <v>0.16648650539645915</v>
          </cell>
          <cell r="BC238">
            <v>0.22639943036338539</v>
          </cell>
          <cell r="BD238">
            <v>0.24407930144802481</v>
          </cell>
          <cell r="BE238">
            <v>0.22967260559629277</v>
          </cell>
          <cell r="BF238">
            <v>0.23113925679487124</v>
          </cell>
          <cell r="BG238">
            <v>0.21343872070235903</v>
          </cell>
          <cell r="BH238"/>
          <cell r="BI238"/>
          <cell r="BJ238"/>
          <cell r="BK238"/>
          <cell r="BL238"/>
          <cell r="BM238"/>
          <cell r="BN238"/>
          <cell r="BO238"/>
          <cell r="BP238"/>
          <cell r="BQ238"/>
          <cell r="BR238"/>
          <cell r="BS238"/>
        </row>
        <row r="239">
          <cell r="C239" t="str">
            <v>1 Month CPR (excl buybacks)</v>
          </cell>
          <cell r="AR239"/>
          <cell r="AS239"/>
          <cell r="AT239">
            <v>0.19600059983587725</v>
          </cell>
          <cell r="AU239">
            <v>0.17798107037543798</v>
          </cell>
          <cell r="AV239">
            <v>0.18281978102082164</v>
          </cell>
          <cell r="AW239">
            <v>0.17273627750884468</v>
          </cell>
          <cell r="AX239">
            <v>0.14087031937111161</v>
          </cell>
          <cell r="AY239">
            <v>0.12804552517991918</v>
          </cell>
          <cell r="AZ239">
            <v>0.15602897464583498</v>
          </cell>
          <cell r="BA239">
            <v>0.19693223738677312</v>
          </cell>
          <cell r="BB239">
            <v>0.10722483320014287</v>
          </cell>
          <cell r="BC239">
            <v>0.14866222620383585</v>
          </cell>
          <cell r="BD239">
            <v>0.16979212439427582</v>
          </cell>
          <cell r="BE239">
            <v>0.16288705925748947</v>
          </cell>
          <cell r="BF239">
            <v>0.16722745505195435</v>
          </cell>
          <cell r="BG239">
            <v>0.15655553487479812</v>
          </cell>
          <cell r="BH239"/>
          <cell r="BI239"/>
          <cell r="BJ239"/>
          <cell r="BK239"/>
          <cell r="BL239"/>
          <cell r="BM239"/>
          <cell r="BN239"/>
          <cell r="BO239"/>
          <cell r="BP239"/>
          <cell r="BQ239"/>
          <cell r="BR239"/>
          <cell r="BS239"/>
        </row>
        <row r="240">
          <cell r="A240"/>
          <cell r="B240"/>
          <cell r="C240" t="str">
            <v>1 Month CPR (incl BuyBacks)</v>
          </cell>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row>
        <row r="241">
          <cell r="AZ241"/>
          <cell r="BA241"/>
          <cell r="BB241"/>
          <cell r="BC241"/>
          <cell r="BD241"/>
          <cell r="BE241"/>
          <cell r="BF241"/>
          <cell r="BG241"/>
          <cell r="BH241"/>
          <cell r="BI241"/>
          <cell r="BJ241"/>
          <cell r="BK241"/>
          <cell r="BL241"/>
          <cell r="BM241"/>
          <cell r="BN241"/>
          <cell r="BO241"/>
          <cell r="BP241"/>
          <cell r="BQ241"/>
          <cell r="BR241"/>
          <cell r="BS241"/>
        </row>
        <row r="242">
          <cell r="C242" t="str">
            <v>3 Month Average</v>
          </cell>
          <cell r="AZ242"/>
          <cell r="BA242"/>
          <cell r="BB242"/>
          <cell r="BC242"/>
          <cell r="BD242"/>
          <cell r="BE242"/>
          <cell r="BF242"/>
          <cell r="BG242"/>
          <cell r="BH242"/>
          <cell r="BI242"/>
          <cell r="BJ242"/>
          <cell r="BK242"/>
          <cell r="BL242"/>
          <cell r="BM242"/>
          <cell r="BN242"/>
          <cell r="BO242"/>
          <cell r="BP242"/>
          <cell r="BQ242"/>
          <cell r="BR242"/>
          <cell r="BS242"/>
        </row>
        <row r="243">
          <cell r="A243"/>
          <cell r="B243"/>
          <cell r="C243" t="str">
            <v>3 Month PPR (Total)</v>
          </cell>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v>2.0067484578933231E-2</v>
          </cell>
          <cell r="BB243">
            <v>1.9599999999999999E-2</v>
          </cell>
          <cell r="BC243">
            <v>2.0199999999999999E-2</v>
          </cell>
          <cell r="BD243">
            <v>1.9757933880636958E-2</v>
          </cell>
          <cell r="BE243">
            <v>2.190772477947785E-2</v>
          </cell>
          <cell r="BF243">
            <v>2.2074785959418735E-2</v>
          </cell>
          <cell r="BG243">
            <v>2.0994711356477642E-2</v>
          </cell>
          <cell r="BH243">
            <v>2.0736939672183818E-2</v>
          </cell>
          <cell r="BI243">
            <v>2.0736939672183818E-2</v>
          </cell>
          <cell r="BJ243">
            <v>2.0736939672183818E-2</v>
          </cell>
          <cell r="BK243">
            <v>2.0736939672183818E-2</v>
          </cell>
          <cell r="BL243">
            <v>2.0736939672183818E-2</v>
          </cell>
          <cell r="BM243">
            <v>2.0736939672183818E-2</v>
          </cell>
          <cell r="BN243">
            <v>2.0736939672183818E-2</v>
          </cell>
          <cell r="BO243">
            <v>2.0736939672183818E-2</v>
          </cell>
          <cell r="BP243">
            <v>2.0736939672183818E-2</v>
          </cell>
          <cell r="BQ243">
            <v>2.0736939672183818E-2</v>
          </cell>
          <cell r="BR243">
            <v>2.0736939672183818E-2</v>
          </cell>
          <cell r="BS243">
            <v>2.0736939672183818E-2</v>
          </cell>
        </row>
        <row r="244">
          <cell r="A244"/>
          <cell r="B244"/>
          <cell r="C244" t="str">
            <v>3 Month CPR (excl buybacks)</v>
          </cell>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v>1.4458353694776367E-2</v>
          </cell>
          <cell r="BB244">
            <v>1.2200000000000001E-2</v>
          </cell>
          <cell r="BC244">
            <v>1.3599999999999999E-2</v>
          </cell>
          <cell r="BD244">
            <v>1.2705606662015803E-2</v>
          </cell>
          <cell r="BE244">
            <v>1.447225772386012E-2</v>
          </cell>
          <cell r="BF244">
            <v>1.5075999320091606E-2</v>
          </cell>
          <cell r="BG244">
            <v>1.4643087703868426E-2</v>
          </cell>
          <cell r="BH244">
            <v>1.4611064184360013E-2</v>
          </cell>
          <cell r="BI244">
            <v>1.4611064184360013E-2</v>
          </cell>
          <cell r="BJ244">
            <v>1.4611064184360013E-2</v>
          </cell>
          <cell r="BK244">
            <v>1.4611064184360013E-2</v>
          </cell>
          <cell r="BL244">
            <v>1.4611064184360013E-2</v>
          </cell>
          <cell r="BM244">
            <v>1.4611064184360013E-2</v>
          </cell>
          <cell r="BN244">
            <v>1.4611064184360013E-2</v>
          </cell>
          <cell r="BO244">
            <v>1.4611064184360013E-2</v>
          </cell>
          <cell r="BP244">
            <v>1.4611064184360013E-2</v>
          </cell>
          <cell r="BQ244">
            <v>1.4611064184360013E-2</v>
          </cell>
          <cell r="BR244">
            <v>1.4611064184360013E-2</v>
          </cell>
          <cell r="BS244">
            <v>1.4611064184360013E-2</v>
          </cell>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E245"/>
          <cell r="BF245"/>
          <cell r="BG245"/>
          <cell r="BH245"/>
          <cell r="BI245"/>
          <cell r="BJ245"/>
          <cell r="BK245"/>
          <cell r="BL245"/>
          <cell r="BM245"/>
          <cell r="BN245"/>
          <cell r="BO245"/>
          <cell r="BP245"/>
          <cell r="BQ245"/>
          <cell r="BR245"/>
          <cell r="BS245"/>
        </row>
        <row r="246">
          <cell r="A246"/>
          <cell r="B246"/>
          <cell r="C246" t="str">
            <v>3 Month Annualised</v>
          </cell>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row>
        <row r="247">
          <cell r="C247" t="str">
            <v>3 Month PPR (Total)</v>
          </cell>
          <cell r="AX247"/>
          <cell r="AY247"/>
          <cell r="AZ247">
            <v>0.21870767455205786</v>
          </cell>
          <cell r="BA247">
            <v>0.24196523507796774</v>
          </cell>
          <cell r="BB247">
            <v>0.22849318200625512</v>
          </cell>
          <cell r="BC247">
            <v>0.22549146619813776</v>
          </cell>
          <cell r="BD247">
            <v>0.21333987383188779</v>
          </cell>
          <cell r="BE247">
            <v>0.2338067141177731</v>
          </cell>
          <cell r="BF247">
            <v>0.23541648814253979</v>
          </cell>
          <cell r="BG247">
            <v>0.23228470703927184</v>
          </cell>
          <cell r="BH247">
            <v>0.23618822045656962</v>
          </cell>
          <cell r="BI247">
            <v>0.29859675200490443</v>
          </cell>
          <cell r="BJ247">
            <v>0.35347180364290176</v>
          </cell>
          <cell r="BK247">
            <v>0.40169531493534127</v>
          </cell>
          <cell r="BL247">
            <v>0.44877944908333656</v>
          </cell>
          <cell r="BM247">
            <v>0.49766747277388645</v>
          </cell>
          <cell r="BN247">
            <v>0.53998322268155885</v>
          </cell>
          <cell r="BO247">
            <v>0.58347302327432771</v>
          </cell>
          <cell r="BP247">
            <v>0.62303063815272952</v>
          </cell>
          <cell r="BQ247">
            <v>0.66282563994356924</v>
          </cell>
          <cell r="BR247">
            <v>0.69975416247612454</v>
          </cell>
          <cell r="BS247">
            <v>0.73031840783178004</v>
          </cell>
        </row>
        <row r="248">
          <cell r="C248" t="str">
            <v>3 Month CPR (excl buybacks)</v>
          </cell>
          <cell r="AX248"/>
          <cell r="AY248"/>
          <cell r="AZ248">
            <v>0.15070918359885754</v>
          </cell>
          <cell r="BA248">
            <v>0.16184340519137985</v>
          </cell>
          <cell r="BB248">
            <v>0.14777004336790323</v>
          </cell>
          <cell r="BC248">
            <v>0.14648283614146718</v>
          </cell>
          <cell r="BD248">
            <v>0.14151540627349568</v>
          </cell>
          <cell r="BE248">
            <v>0.15956330145319664</v>
          </cell>
          <cell r="BF248">
            <v>0.16581197681728721</v>
          </cell>
          <cell r="BG248">
            <v>0.16225065875566702</v>
          </cell>
          <cell r="BH248">
            <v>0.16195383266246144</v>
          </cell>
          <cell r="BI248">
            <v>0.20808392090214323</v>
          </cell>
          <cell r="BJ248">
            <v>0.25173390822773778</v>
          </cell>
          <cell r="BK248">
            <v>0.2886560989621838</v>
          </cell>
          <cell r="BL248">
            <v>0.32377172721408842</v>
          </cell>
          <cell r="BM248">
            <v>0.3583487525460719</v>
          </cell>
          <cell r="BN248">
            <v>0.38888628044233697</v>
          </cell>
          <cell r="BO248">
            <v>0.41969768573484911</v>
          </cell>
          <cell r="BP248">
            <v>0.45268167934970605</v>
          </cell>
          <cell r="BQ248">
            <v>0.48526739658137774</v>
          </cell>
          <cell r="BR248">
            <v>0.51681963188071989</v>
          </cell>
          <cell r="BS248">
            <v>0.54462799555203345</v>
          </cell>
        </row>
        <row r="249">
          <cell r="A249"/>
          <cell r="B249"/>
          <cell r="C249" t="str">
            <v>3 Month CPR (incl BuyBacks)</v>
          </cell>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row>
        <row r="251">
          <cell r="A251"/>
          <cell r="B251"/>
          <cell r="C251" t="str">
            <v>12 Month Average</v>
          </cell>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row>
        <row r="252">
          <cell r="A252"/>
          <cell r="B252"/>
          <cell r="C252" t="str">
            <v>12 Month PPR (Total)</v>
          </cell>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v>0.231018</v>
          </cell>
          <cell r="BD252">
            <v>0.23743710764820733</v>
          </cell>
          <cell r="BE252">
            <v>0.21841030149974219</v>
          </cell>
          <cell r="BF252">
            <v>0.21741066600666481</v>
          </cell>
          <cell r="BG252">
            <v>0.21646070034244391</v>
          </cell>
          <cell r="BH252">
            <v>0.21527377568833908</v>
          </cell>
          <cell r="BI252">
            <v>0.21527377568833908</v>
          </cell>
          <cell r="BJ252">
            <v>0.21527377568833908</v>
          </cell>
          <cell r="BK252">
            <v>0.21527377568833908</v>
          </cell>
          <cell r="BL252">
            <v>0.21527377568833908</v>
          </cell>
          <cell r="BM252">
            <v>0.21527377568833908</v>
          </cell>
          <cell r="BN252">
            <v>0.21527377568833908</v>
          </cell>
          <cell r="BO252">
            <v>0.21527377568833908</v>
          </cell>
          <cell r="BP252">
            <v>0.21527377568833908</v>
          </cell>
          <cell r="BQ252">
            <v>0.21527377568833908</v>
          </cell>
          <cell r="BR252">
            <v>0.21527377568833908</v>
          </cell>
          <cell r="BS252">
            <v>0.21527377568833908</v>
          </cell>
        </row>
        <row r="253">
          <cell r="A253"/>
          <cell r="B253"/>
          <cell r="C253" t="str">
            <v>12 Month CPR (excl buybacks)</v>
          </cell>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v>0.16039999999999999</v>
          </cell>
          <cell r="BD253">
            <v>0.17504700270565277</v>
          </cell>
          <cell r="BE253">
            <v>0.16166508569836371</v>
          </cell>
          <cell r="BF253">
            <v>0.15926732363303683</v>
          </cell>
          <cell r="BG253">
            <v>0.15748186234131686</v>
          </cell>
          <cell r="BH253">
            <v>0.15517841518863457</v>
          </cell>
          <cell r="BI253">
            <v>0.15517841518863457</v>
          </cell>
          <cell r="BJ253">
            <v>0.15517841518863457</v>
          </cell>
          <cell r="BK253">
            <v>0.15517841518863457</v>
          </cell>
          <cell r="BL253">
            <v>0.15517841518863457</v>
          </cell>
          <cell r="BM253">
            <v>0.15517841518863457</v>
          </cell>
          <cell r="BN253">
            <v>0.15517841518863457</v>
          </cell>
          <cell r="BO253">
            <v>0.15517841518863457</v>
          </cell>
          <cell r="BP253">
            <v>0.15517841518863457</v>
          </cell>
          <cell r="BQ253">
            <v>0.15517841518863457</v>
          </cell>
          <cell r="BR253">
            <v>0.15517841518863457</v>
          </cell>
          <cell r="BS253">
            <v>0.15517841518863457</v>
          </cell>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E254"/>
          <cell r="BF254"/>
          <cell r="BG254"/>
          <cell r="BH254"/>
          <cell r="BI254"/>
          <cell r="BJ254"/>
          <cell r="BK254"/>
          <cell r="BL254"/>
          <cell r="BM254"/>
          <cell r="BN254"/>
          <cell r="BO254"/>
          <cell r="BP254"/>
          <cell r="BQ254"/>
          <cell r="BR254"/>
          <cell r="BS254"/>
        </row>
        <row r="255">
          <cell r="C255" t="str">
            <v>Other Metrics</v>
          </cell>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row>
        <row r="257">
          <cell r="C257" t="str">
            <v>Asstes Yield</v>
          </cell>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v>3.2047687969257943E-2</v>
          </cell>
          <cell r="BD257">
            <v>3.1913612150268778E-2</v>
          </cell>
          <cell r="BE257">
            <v>3.2185276309629085E-2</v>
          </cell>
          <cell r="BF257">
            <v>3.2038513526800427E-2</v>
          </cell>
          <cell r="BG257">
            <v>3.2015511902533156E-2</v>
          </cell>
          <cell r="BH257">
            <v>2.9056815474606035E-2</v>
          </cell>
          <cell r="BI257">
            <v>2.9118025290217897E-2</v>
          </cell>
          <cell r="BJ257">
            <v>2.9252296653509369E-2</v>
          </cell>
          <cell r="BK257">
            <v>2.9239191721173174E-2</v>
          </cell>
          <cell r="BL257">
            <v>2.8929499492708066E-2</v>
          </cell>
          <cell r="BM257">
            <v>2.886130330342751E-2</v>
          </cell>
          <cell r="BN257">
            <v>2.8569011804888245E-2</v>
          </cell>
          <cell r="BO257">
            <v>2.8569008062896417E-2</v>
          </cell>
          <cell r="BP257">
            <v>2.8323466489557303E-2</v>
          </cell>
          <cell r="BQ257">
            <v>2.8235087352642907E-2</v>
          </cell>
          <cell r="BR257">
            <v>2.7964333649183937E-2</v>
          </cell>
          <cell r="BS257">
            <v>2.7781879874595017E-2</v>
          </cell>
        </row>
        <row r="258">
          <cell r="C258" t="str">
            <v>IR  Trustee GIC Balance</v>
          </cell>
          <cell r="BE258">
            <v>237476220.30000001</v>
          </cell>
          <cell r="BF258">
            <v>233029963.31</v>
          </cell>
          <cell r="BG258">
            <v>227368488.75</v>
          </cell>
          <cell r="BH258">
            <v>218844884.90000001</v>
          </cell>
          <cell r="BI258">
            <v>212948567.59999999</v>
          </cell>
          <cell r="BJ258">
            <v>195723155.72999999</v>
          </cell>
          <cell r="BK258">
            <v>199535120.80000001</v>
          </cell>
          <cell r="BL258">
            <v>210042741.84999999</v>
          </cell>
          <cell r="BM258">
            <v>212423067.38</v>
          </cell>
          <cell r="BN258">
            <v>222617613.72</v>
          </cell>
          <cell r="BO258">
            <v>217302509.75999999</v>
          </cell>
          <cell r="BP258">
            <v>225484874.84999999</v>
          </cell>
          <cell r="BQ258">
            <v>228346725</v>
          </cell>
          <cell r="BR258">
            <v>218058320.12</v>
          </cell>
          <cell r="BS258">
            <v>215620696.49000001</v>
          </cell>
        </row>
        <row r="259">
          <cell r="C259" t="str">
            <v>Funding GIC Balance</v>
          </cell>
          <cell r="BH259">
            <v>332810899.57999998</v>
          </cell>
          <cell r="BI259">
            <v>450212914.69</v>
          </cell>
          <cell r="BJ259">
            <v>204786956.72999999</v>
          </cell>
          <cell r="BK259">
            <v>300653366.81999999</v>
          </cell>
          <cell r="BL259">
            <v>403791619.19</v>
          </cell>
          <cell r="BM259">
            <v>100449472.37</v>
          </cell>
          <cell r="BN259">
            <v>208257554.84</v>
          </cell>
          <cell r="BO259">
            <v>325327664.94999999</v>
          </cell>
          <cell r="BP259">
            <v>149636768.22</v>
          </cell>
          <cell r="BQ259">
            <v>272674760.62</v>
          </cell>
          <cell r="BR259">
            <v>398623492.43000001</v>
          </cell>
          <cell r="BS259">
            <v>100478147.41</v>
          </cell>
        </row>
        <row r="260">
          <cell r="C260" t="str">
            <v>CPR &amp; PPR</v>
          </cell>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row>
        <row r="261">
          <cell r="C261" t="str">
            <v>Pool Prinicpal Balance C/Fwd</v>
          </cell>
          <cell r="AV261">
            <v>7295903052.4299994</v>
          </cell>
          <cell r="AW261">
            <v>7148825570.7300005</v>
          </cell>
          <cell r="AX261">
            <v>7023645152.5299997</v>
          </cell>
          <cell r="AY261">
            <v>6906330837.8699999</v>
          </cell>
          <cell r="AZ261">
            <v>6769492506.5</v>
          </cell>
          <cell r="BA261">
            <v>6607621250.96</v>
          </cell>
          <cell r="BB261">
            <v>6517269002.3299999</v>
          </cell>
          <cell r="BC261">
            <v>6390145628.6399994</v>
          </cell>
          <cell r="BD261">
            <v>6256255261.04</v>
          </cell>
          <cell r="BE261">
            <v>6133623541.3699999</v>
          </cell>
          <cell r="BF261">
            <v>6013362000.0600004</v>
          </cell>
          <cell r="BG261">
            <v>5893756714.8699999</v>
          </cell>
          <cell r="BH261">
            <v>5773251031.3699999</v>
          </cell>
          <cell r="BI261">
            <v>5663044554.04</v>
          </cell>
          <cell r="BJ261">
            <v>5559889062.6099997</v>
          </cell>
          <cell r="BK261">
            <v>5471493122.8400002</v>
          </cell>
          <cell r="BL261">
            <v>5374894350.5699997</v>
          </cell>
          <cell r="BM261">
            <v>5268463975.46</v>
          </cell>
          <cell r="BN261">
            <v>5166323609.6499996</v>
          </cell>
          <cell r="BO261">
            <v>5054662750.8800001</v>
          </cell>
          <cell r="BP261">
            <v>4946734008.4499998</v>
          </cell>
          <cell r="BQ261">
            <v>4828599544.25</v>
          </cell>
          <cell r="BR261">
            <v>4707263744.9099998</v>
          </cell>
          <cell r="BS261">
            <v>4597187579.0600004</v>
          </cell>
          <cell r="BU261"/>
        </row>
        <row r="262">
          <cell r="C262" t="str">
            <v>Mortgage RePurchases</v>
          </cell>
          <cell r="AV262">
            <v>59805154.640000001</v>
          </cell>
          <cell r="AW262">
            <v>49020062</v>
          </cell>
          <cell r="AX262">
            <v>43102532.18</v>
          </cell>
          <cell r="AY262">
            <v>58277231.270000003</v>
          </cell>
          <cell r="AZ262">
            <v>62766679.68</v>
          </cell>
          <cell r="BA262">
            <v>46681024.32</v>
          </cell>
          <cell r="BB262">
            <v>59967494.810000002</v>
          </cell>
          <cell r="BC262">
            <v>50025383.670000002</v>
          </cell>
          <cell r="BD262">
            <v>47249265.049999997</v>
          </cell>
          <cell r="BE262">
            <v>42538617.18</v>
          </cell>
          <cell r="BF262">
            <v>40049070.149999999</v>
          </cell>
          <cell r="BG262">
            <v>46569036.469999999</v>
          </cell>
          <cell r="BH262">
            <v>47897194.300000012</v>
          </cell>
          <cell r="BI262">
            <v>36867724.409999996</v>
          </cell>
          <cell r="BJ262">
            <v>31731254.679999996</v>
          </cell>
          <cell r="BK262">
            <v>33830029.739999995</v>
          </cell>
          <cell r="BL262">
            <v>38575593.70000001</v>
          </cell>
          <cell r="BM262">
            <v>46366596.639999948</v>
          </cell>
          <cell r="BN262">
            <v>44495604.640000001</v>
          </cell>
          <cell r="BO262">
            <v>50389301.289999999</v>
          </cell>
          <cell r="BP262">
            <v>40071212.149999976</v>
          </cell>
          <cell r="BQ262">
            <v>40071212.149999976</v>
          </cell>
          <cell r="BR262">
            <v>50698444.699999966</v>
          </cell>
          <cell r="BS262">
            <v>44044372.619999982</v>
          </cell>
        </row>
        <row r="263">
          <cell r="C263" t="str">
            <v>Schedule Prinicpal Receipts</v>
          </cell>
          <cell r="AV263">
            <v>36105882.240001701</v>
          </cell>
          <cell r="AW263">
            <v>33618283.910001799</v>
          </cell>
          <cell r="AX263">
            <v>35333266.999999002</v>
          </cell>
          <cell r="AY263">
            <v>37562826.569999702</v>
          </cell>
          <cell r="AZ263">
            <v>38747833.350000396</v>
          </cell>
          <cell r="BA263">
            <v>38975267.789999001</v>
          </cell>
          <cell r="BB263">
            <v>29339213.861100592</v>
          </cell>
          <cell r="BC263">
            <v>42559439.592199996</v>
          </cell>
          <cell r="BD263">
            <v>36702629.769999504</v>
          </cell>
          <cell r="BE263">
            <v>35750825.579999924</v>
          </cell>
          <cell r="BF263">
            <v>35750794.580058098</v>
          </cell>
          <cell r="BG263">
            <v>34887864.270001411</v>
          </cell>
          <cell r="BH263">
            <v>37093005.369999886</v>
          </cell>
          <cell r="BI263">
            <v>33082220.760000229</v>
          </cell>
          <cell r="BJ263">
            <v>33312427.520000458</v>
          </cell>
          <cell r="BK263">
            <v>31582076.629999161</v>
          </cell>
          <cell r="BL263">
            <v>32236446.130001068</v>
          </cell>
          <cell r="BM263">
            <v>34883483.010000229</v>
          </cell>
          <cell r="BN263">
            <v>32623157.429999352</v>
          </cell>
          <cell r="BO263">
            <v>36567535.799999237</v>
          </cell>
          <cell r="BP263">
            <v>31641473.840000153</v>
          </cell>
          <cell r="BQ263">
            <v>31045342.970001221</v>
          </cell>
          <cell r="BR263">
            <v>31570859.370000839</v>
          </cell>
          <cell r="BS263">
            <v>30629997.190000534</v>
          </cell>
        </row>
        <row r="264">
          <cell r="C264" t="str">
            <v>Unschedule Prinicpal</v>
          </cell>
          <cell r="AV264"/>
          <cell r="AW264">
            <v>65368306.609998301</v>
          </cell>
          <cell r="AX264">
            <v>46763465.940001011</v>
          </cell>
          <cell r="AY264">
            <v>21498761.500000298</v>
          </cell>
          <cell r="AZ264">
            <v>35077499.919999599</v>
          </cell>
          <cell r="BA264">
            <v>75956161.180000991</v>
          </cell>
          <cell r="BB264">
            <v>-400000.00110058486</v>
          </cell>
          <cell r="BC264">
            <v>32589999.0678</v>
          </cell>
          <cell r="BD264">
            <v>50716752.720000491</v>
          </cell>
          <cell r="BE264">
            <v>44025595.030000076</v>
          </cell>
          <cell r="BF264">
            <v>44227625.659941897</v>
          </cell>
          <cell r="BG264">
            <v>37657221.739998594</v>
          </cell>
          <cell r="BH264">
            <v>35528427.030000106</v>
          </cell>
          <cell r="BI264">
            <v>40100631.669999778</v>
          </cell>
          <cell r="BJ264">
            <v>37886728.029999554</v>
          </cell>
          <cell r="BK264">
            <v>22762122.39000085</v>
          </cell>
          <cell r="BL264">
            <v>25610060.589998916</v>
          </cell>
          <cell r="BM264">
            <v>24994836.619999811</v>
          </cell>
          <cell r="BN264">
            <v>24874321.860000655</v>
          </cell>
          <cell r="BO264">
            <v>24505892.910000771</v>
          </cell>
          <cell r="BP264">
            <v>36060170.639999866</v>
          </cell>
          <cell r="BQ264">
            <v>46856398.729998797</v>
          </cell>
          <cell r="BR264">
            <v>38938879.259999201</v>
          </cell>
          <cell r="BS264">
            <v>35261441.209999487</v>
          </cell>
        </row>
        <row r="265">
          <cell r="C265" t="str">
            <v>Prinicpal Distributions</v>
          </cell>
          <cell r="AV265"/>
          <cell r="AW265"/>
          <cell r="AX265">
            <v>125199265.12</v>
          </cell>
          <cell r="AY265">
            <v>117338819.34</v>
          </cell>
          <cell r="AZ265">
            <v>136592012.94999999</v>
          </cell>
          <cell r="BA265">
            <v>161612453.28999999</v>
          </cell>
          <cell r="BB265">
            <v>88906708.670000002</v>
          </cell>
          <cell r="BC265">
            <v>125174822.33</v>
          </cell>
          <cell r="BD265">
            <v>134668647.53999999</v>
          </cell>
          <cell r="BE265">
            <v>122315037.79000001</v>
          </cell>
          <cell r="BF265">
            <v>120027490.39</v>
          </cell>
          <cell r="BG265">
            <v>119114122.48</v>
          </cell>
          <cell r="BH265">
            <v>120518626.7</v>
          </cell>
          <cell r="BI265">
            <v>110050576.84</v>
          </cell>
          <cell r="BJ265">
            <v>102930410.23</v>
          </cell>
          <cell r="BK265">
            <v>88174228.760000005</v>
          </cell>
          <cell r="BL265">
            <v>96422100.420000002</v>
          </cell>
          <cell r="BM265">
            <v>106244916.27</v>
          </cell>
          <cell r="BN265">
            <v>101993083.93000001</v>
          </cell>
          <cell r="BO265">
            <v>111462730</v>
          </cell>
          <cell r="BP265">
            <v>107772856.63</v>
          </cell>
          <cell r="BQ265">
            <v>117972953.84999999</v>
          </cell>
          <cell r="BR265">
            <v>121208183.33</v>
          </cell>
          <cell r="BS265">
            <v>109935811.02</v>
          </cell>
        </row>
        <row r="266">
          <cell r="AX266"/>
          <cell r="AY266"/>
          <cell r="AZ266"/>
          <cell r="BA266"/>
          <cell r="BB266"/>
          <cell r="BC266"/>
          <cell r="BD266"/>
          <cell r="BE266"/>
          <cell r="BF266"/>
          <cell r="BG266"/>
          <cell r="BH266"/>
          <cell r="BI266"/>
          <cell r="BJ266"/>
          <cell r="BK266"/>
          <cell r="BL266"/>
          <cell r="BM266"/>
          <cell r="BN266"/>
          <cell r="BO266"/>
          <cell r="BP266"/>
          <cell r="BQ266"/>
          <cell r="BR266"/>
          <cell r="BS266"/>
        </row>
        <row r="267">
          <cell r="C267" t="str">
            <v xml:space="preserve">1 Month PPR </v>
          </cell>
          <cell r="AV267"/>
          <cell r="AW267">
            <v>2.0286269082304242E-2</v>
          </cell>
          <cell r="AX267">
            <v>1.7513263385892763E-2</v>
          </cell>
          <cell r="AY267">
            <v>1.6706256764371541E-2</v>
          </cell>
          <cell r="AZ267">
            <v>1.9777797524702212E-2</v>
          </cell>
          <cell r="BA267">
            <v>2.387364387135682E-2</v>
          </cell>
          <cell r="BB267">
            <v>1.3455176271957581E-2</v>
          </cell>
          <cell r="BC267">
            <v>1.9206637363786694E-2</v>
          </cell>
          <cell r="BD267">
            <v>2.1074425430373411E-2</v>
          </cell>
          <cell r="BE267">
            <v>1.9550838750410415E-2</v>
          </cell>
          <cell r="BF267">
            <v>1.956877359369058E-2</v>
          </cell>
          <cell r="BG267">
            <v>1.9808240794219834E-2</v>
          </cell>
          <cell r="BH267">
            <v>2.0448524180838756E-2</v>
          </cell>
          <cell r="BI267">
            <v>1.9062149946714624E-2</v>
          </cell>
          <cell r="BJ267">
            <v>1.8175807950613687E-2</v>
          </cell>
          <cell r="BK267">
            <v>1.5858990668171313E-2</v>
          </cell>
          <cell r="BL267">
            <v>1.7622630286694307E-2</v>
          </cell>
          <cell r="BM267">
            <v>1.9766884582342104E-2</v>
          </cell>
          <cell r="BN267">
            <v>1.9359168897248646E-2</v>
          </cell>
          <cell r="BO267">
            <v>2.1574864143586114E-2</v>
          </cell>
          <cell r="BP267">
            <v>2.1321473249869549E-2</v>
          </cell>
          <cell r="BQ267">
            <v>2.3848655223522974E-2</v>
          </cell>
          <cell r="BR267">
            <v>2.5102140324379851E-2</v>
          </cell>
          <cell r="BS267">
            <v>2.3354504225278294E-2</v>
          </cell>
        </row>
        <row r="268">
          <cell r="C268" t="str">
            <v>1 Month PPR Annualised</v>
          </cell>
          <cell r="AV268"/>
          <cell r="AW268">
            <v>0.21802955681186664</v>
          </cell>
          <cell r="AX268">
            <v>0.19105246808666465</v>
          </cell>
          <cell r="AY268">
            <v>0.18304279235575305</v>
          </cell>
          <cell r="AZ268">
            <v>0.21314551781475033</v>
          </cell>
          <cell r="BA268">
            <v>0.25170564255709837</v>
          </cell>
          <cell r="BB268">
            <v>0.15003338697979984</v>
          </cell>
          <cell r="BC268">
            <v>0.20762599763884781</v>
          </cell>
          <cell r="BD268">
            <v>0.22554516415619841</v>
          </cell>
          <cell r="BE268">
            <v>0.21095649018973217</v>
          </cell>
          <cell r="BF268">
            <v>0.21112967548380845</v>
          </cell>
          <cell r="BG268">
            <v>0.21343872070235903</v>
          </cell>
          <cell r="BH268">
            <v>0.21958221260889099</v>
          </cell>
          <cell r="BI268">
            <v>0.20622410134514568</v>
          </cell>
          <cell r="BJ268">
            <v>0.19757445400773832</v>
          </cell>
          <cell r="BK268">
            <v>0.17455536008652273</v>
          </cell>
          <cell r="BL268">
            <v>0.19213239641670188</v>
          </cell>
          <cell r="BM268">
            <v>0.21304038952768367</v>
          </cell>
          <cell r="BN268">
            <v>0.20910347944416241</v>
          </cell>
          <cell r="BO268">
            <v>0.23028275814345323</v>
          </cell>
          <cell r="BP268">
            <v>0.22788726706817719</v>
          </cell>
          <cell r="BQ268">
            <v>0.25147573588083472</v>
          </cell>
          <cell r="BR268">
            <v>0.2629288661584237</v>
          </cell>
          <cell r="BS268">
            <v>0.24691600530467905</v>
          </cell>
        </row>
        <row r="269">
          <cell r="C269" t="str">
            <v>1 Month CPR</v>
          </cell>
          <cell r="AV269"/>
          <cell r="AW269">
            <v>1.5751016691859888E-2</v>
          </cell>
          <cell r="AX269">
            <v>1.2633175700897189E-2</v>
          </cell>
          <cell r="AY269">
            <v>1.1419274644611035E-2</v>
          </cell>
          <cell r="AZ269">
            <v>1.4247251112305747E-2</v>
          </cell>
          <cell r="BA269">
            <v>1.8221064020854678E-2</v>
          </cell>
          <cell r="BB269">
            <v>9.0551749640654482E-3</v>
          </cell>
          <cell r="BC269">
            <v>1.2759704807958442E-2</v>
          </cell>
          <cell r="BD269">
            <v>1.5419358887366168E-2</v>
          </cell>
          <cell r="BE269">
            <v>1.3915947349308294E-2</v>
          </cell>
          <cell r="BF269">
            <v>1.3820671455354172E-2</v>
          </cell>
          <cell r="BG269">
            <v>1.4088253339724265E-2</v>
          </cell>
          <cell r="BH269">
            <v>1.4244564050122387E-2</v>
          </cell>
          <cell r="BI269">
            <v>1.3408726924151288E-2</v>
          </cell>
          <cell r="BJ269">
            <v>1.2366127045734532E-2</v>
          </cell>
          <cell r="BK269">
            <v>1.023679623319051E-2</v>
          </cell>
          <cell r="BL269">
            <v>1.1800445925788229E-2</v>
          </cell>
          <cell r="BM269">
            <v>1.3363537084449191E-2</v>
          </cell>
          <cell r="BN269">
            <v>1.3249051854502574E-2</v>
          </cell>
          <cell r="BO269">
            <v>1.4600147282205992E-2</v>
          </cell>
          <cell r="BP269">
            <v>1.5156492196836374E-2</v>
          </cell>
          <cell r="BQ269">
            <v>1.7683709607250037E-2</v>
          </cell>
          <cell r="BR269">
            <v>1.8686009579749158E-2</v>
          </cell>
          <cell r="BS269">
            <v>1.6957884262085623E-2</v>
          </cell>
        </row>
        <row r="270">
          <cell r="C270" t="str">
            <v>1 Month CPR Annualised</v>
          </cell>
          <cell r="AV270"/>
          <cell r="AW270">
            <v>0.17273627750884468</v>
          </cell>
          <cell r="AX270">
            <v>0.14087031937111161</v>
          </cell>
          <cell r="AY270">
            <v>0.12804552517991918</v>
          </cell>
          <cell r="AZ270">
            <v>0.15602897464583498</v>
          </cell>
          <cell r="BA270">
            <v>0.19693223738677312</v>
          </cell>
          <cell r="BB270">
            <v>0.10722483320014287</v>
          </cell>
          <cell r="BC270">
            <v>0.14866222620383585</v>
          </cell>
          <cell r="BD270">
            <v>0.16979212439427582</v>
          </cell>
          <cell r="BE270">
            <v>0.16288705925748947</v>
          </cell>
          <cell r="BF270">
            <v>0.16722745505195435</v>
          </cell>
          <cell r="BG270">
            <v>0.15655553487479812</v>
          </cell>
          <cell r="BH270">
            <v>0.15815881632346085</v>
          </cell>
          <cell r="BI270">
            <v>0.14955303633589123</v>
          </cell>
          <cell r="BJ270">
            <v>0.13870541150784166</v>
          </cell>
          <cell r="BK270">
            <v>0.11615593674239766</v>
          </cell>
          <cell r="BL270">
            <v>0.13276690489781062</v>
          </cell>
          <cell r="BM270">
            <v>0.14908547195032273</v>
          </cell>
          <cell r="BN270">
            <v>0.14789987610639621</v>
          </cell>
          <cell r="BO270">
            <v>0.1617956384559347</v>
          </cell>
          <cell r="BP270">
            <v>0.16745691865713086</v>
          </cell>
          <cell r="BQ270">
            <v>0.19273494043543093</v>
          </cell>
          <cell r="BR270">
            <v>0.20256391053480682</v>
          </cell>
          <cell r="BS270">
            <v>0.18554800280790495</v>
          </cell>
        </row>
        <row r="271">
          <cell r="C271" t="str">
            <v>12 Month PPR Average</v>
          </cell>
          <cell r="BE271"/>
          <cell r="BF271"/>
          <cell r="BG271">
            <v>0.21646070034244391</v>
          </cell>
          <cell r="BH271">
            <v>0.20794063544881414</v>
          </cell>
          <cell r="BI271">
            <v>0.20695684749325408</v>
          </cell>
          <cell r="BJ271">
            <v>0.20750034632001024</v>
          </cell>
          <cell r="BK271">
            <v>0.20679306029757438</v>
          </cell>
          <cell r="BL271">
            <v>0.20504196684773701</v>
          </cell>
          <cell r="BM271">
            <v>0.20181986242861913</v>
          </cell>
          <cell r="BN271">
            <v>0.20674237013398267</v>
          </cell>
          <cell r="BO271">
            <v>0.20863043350936641</v>
          </cell>
          <cell r="BP271">
            <v>0.20882560875203129</v>
          </cell>
          <cell r="BQ271">
            <v>0.21220221255962315</v>
          </cell>
          <cell r="BR271">
            <v>0.21651881178250779</v>
          </cell>
          <cell r="BS271">
            <v>0.2193085854993678</v>
          </cell>
        </row>
        <row r="272">
          <cell r="C272" t="str">
            <v>12 Month CPR Average</v>
          </cell>
          <cell r="BE272"/>
          <cell r="BF272"/>
          <cell r="BG272">
            <v>0.15748186234131686</v>
          </cell>
          <cell r="BH272">
            <v>0.15542678194987009</v>
          </cell>
          <cell r="BI272">
            <v>0.15464252935039782</v>
          </cell>
          <cell r="BJ272">
            <v>0.15331443619685148</v>
          </cell>
          <cell r="BK272">
            <v>0.15232363716039135</v>
          </cell>
          <cell r="BL272">
            <v>0.15038513134805595</v>
          </cell>
          <cell r="BM272">
            <v>0.14639790089501845</v>
          </cell>
          <cell r="BN272">
            <v>0.14978748780387288</v>
          </cell>
          <cell r="BO272">
            <v>0.15088193882488113</v>
          </cell>
          <cell r="BP272">
            <v>0.15068733834678569</v>
          </cell>
          <cell r="BQ272">
            <v>0.15317466177828079</v>
          </cell>
          <cell r="BR272">
            <v>0.15611936640185184</v>
          </cell>
          <cell r="BS272">
            <v>0.15853540539627742</v>
          </cell>
        </row>
        <row r="273">
          <cell r="C273" t="str">
            <v>3 Month PPR Average</v>
          </cell>
          <cell r="BE273"/>
          <cell r="BF273"/>
          <cell r="BG273">
            <v>2.0994711356477642E-2</v>
          </cell>
          <cell r="BH273">
            <v>1.9941846189583057E-2</v>
          </cell>
          <cell r="BI273">
            <v>1.977297164059107E-2</v>
          </cell>
          <cell r="BJ273">
            <v>1.9228827359389022E-2</v>
          </cell>
          <cell r="BK273">
            <v>1.769898285516654E-2</v>
          </cell>
          <cell r="BL273">
            <v>1.7219142968493101E-2</v>
          </cell>
          <cell r="BM273">
            <v>1.7749501845735909E-2</v>
          </cell>
          <cell r="BN273">
            <v>1.8916227922095019E-2</v>
          </cell>
          <cell r="BO273">
            <v>2.0233639207725623E-2</v>
          </cell>
          <cell r="BP273">
            <v>2.0751835430234771E-2</v>
          </cell>
          <cell r="BQ273">
            <v>2.2248330872326211E-2</v>
          </cell>
          <cell r="BR273">
            <v>2.3424089599257458E-2</v>
          </cell>
          <cell r="BS273">
            <v>2.4101766591060374E-2</v>
          </cell>
        </row>
        <row r="274">
          <cell r="C274" t="str">
            <v>3 Month PPR Annualised</v>
          </cell>
          <cell r="BE274"/>
          <cell r="BF274"/>
          <cell r="BG274">
            <v>0.23228470703927184</v>
          </cell>
          <cell r="BH274">
            <v>0.21471444546539942</v>
          </cell>
          <cell r="BI274">
            <v>0.21309006543441389</v>
          </cell>
          <cell r="BJ274">
            <v>0.20784407637755931</v>
          </cell>
          <cell r="BK274">
            <v>0.1928894845434006</v>
          </cell>
          <cell r="BL274">
            <v>0.18813969415725895</v>
          </cell>
          <cell r="BM274">
            <v>0.19338915853532701</v>
          </cell>
          <cell r="BN274">
            <v>0.20480383753706588</v>
          </cell>
          <cell r="BO274">
            <v>0.21752323830226383</v>
          </cell>
          <cell r="BP274">
            <v>0.22247527291230929</v>
          </cell>
          <cell r="BQ274">
            <v>0.23661470253601036</v>
          </cell>
          <cell r="BR274">
            <v>0.24756392218692291</v>
          </cell>
          <cell r="BS274">
            <v>0.25379707222551662</v>
          </cell>
        </row>
        <row r="275">
          <cell r="C275" t="str">
            <v>3 Month CPR Average</v>
          </cell>
          <cell r="BE275"/>
          <cell r="BF275"/>
          <cell r="BG275">
            <v>1.4643087703868426E-2</v>
          </cell>
          <cell r="BH275">
            <v>1.4051162948400274E-2</v>
          </cell>
          <cell r="BI275">
            <v>1.3913848104665979E-2</v>
          </cell>
          <cell r="BJ275">
            <v>1.3339806006669402E-2</v>
          </cell>
          <cell r="BK275">
            <v>1.2003883401025442E-2</v>
          </cell>
          <cell r="BL275">
            <v>1.1467789734904423E-2</v>
          </cell>
          <cell r="BM275">
            <v>1.180025974780931E-2</v>
          </cell>
          <cell r="BN275">
            <v>1.2804344954913331E-2</v>
          </cell>
          <cell r="BO275">
            <v>1.373757874038592E-2</v>
          </cell>
          <cell r="BP275">
            <v>1.433523044451498E-2</v>
          </cell>
          <cell r="BQ275">
            <v>1.58134496954308E-2</v>
          </cell>
          <cell r="BR275">
            <v>1.7175403794611854E-2</v>
          </cell>
          <cell r="BS275">
            <v>1.7775867816361608E-2</v>
          </cell>
        </row>
        <row r="276">
          <cell r="C276" t="str">
            <v>3 Month CPR Annualised</v>
          </cell>
          <cell r="BE276"/>
          <cell r="BF276"/>
          <cell r="BG276">
            <v>0.16225065875566702</v>
          </cell>
          <cell r="BH276">
            <v>0.15703268121383029</v>
          </cell>
          <cell r="BI276">
            <v>0.15560706991390572</v>
          </cell>
          <cell r="BJ276">
            <v>0.14967584925058408</v>
          </cell>
          <cell r="BK276">
            <v>0.13569436739635854</v>
          </cell>
          <cell r="BL276">
            <v>0.12996769466163072</v>
          </cell>
          <cell r="BM276">
            <v>0.13347648971599091</v>
          </cell>
          <cell r="BN276">
            <v>0.14407733928966171</v>
          </cell>
          <cell r="BO276">
            <v>0.15386749560167723</v>
          </cell>
          <cell r="BP276">
            <v>0.15999084853427137</v>
          </cell>
          <cell r="BQ276">
            <v>0.17502107388124677</v>
          </cell>
          <cell r="BR276">
            <v>0.18872185480903703</v>
          </cell>
          <cell r="BS276">
            <v>0.19477841120431894</v>
          </cell>
        </row>
        <row r="277">
          <cell r="BE277"/>
          <cell r="BF277"/>
          <cell r="BG277"/>
          <cell r="BH277"/>
          <cell r="BI277"/>
          <cell r="BJ277"/>
          <cell r="BK277"/>
          <cell r="BL277"/>
          <cell r="BM277"/>
          <cell r="BN277"/>
          <cell r="BO277"/>
          <cell r="BP277"/>
          <cell r="BQ277"/>
          <cell r="BR277"/>
          <cell r="BS277"/>
        </row>
      </sheetData>
      <sheetData sheetId="5"/>
      <sheetData sheetId="6"/>
      <sheetData sheetId="7"/>
      <sheetData sheetId="8"/>
      <sheetData sheetId="9"/>
      <sheetData sheetId="10"/>
      <sheetData sheetId="11"/>
      <sheetData sheetId="12"/>
      <sheetData sheetId="13"/>
      <sheetData sheetId="14">
        <row r="2">
          <cell r="M2"/>
          <cell r="N2"/>
          <cell r="O2"/>
          <cell r="P2"/>
          <cell r="Q2" t="str">
            <v>Jan16</v>
          </cell>
          <cell r="R2" t="str">
            <v>Feb16</v>
          </cell>
          <cell r="S2" t="str">
            <v>Mar16</v>
          </cell>
          <cell r="T2" t="str">
            <v>Apr16</v>
          </cell>
          <cell r="U2" t="str">
            <v>May16</v>
          </cell>
          <cell r="V2" t="str">
            <v>Jun16</v>
          </cell>
          <cell r="W2" t="str">
            <v>Jul16</v>
          </cell>
          <cell r="X2" t="str">
            <v>Aug16</v>
          </cell>
          <cell r="Y2" t="str">
            <v>Sep16</v>
          </cell>
          <cell r="Z2" t="str">
            <v>Oct16</v>
          </cell>
          <cell r="AA2" t="str">
            <v>Nov16</v>
          </cell>
          <cell r="AB2" t="str">
            <v>Dec16</v>
          </cell>
          <cell r="AC2" t="str">
            <v>Jan17</v>
          </cell>
          <cell r="AD2" t="str">
            <v>Feb17</v>
          </cell>
          <cell r="AE2" t="str">
            <v>Mar17</v>
          </cell>
          <cell r="AF2" t="str">
            <v>Apr17</v>
          </cell>
          <cell r="AG2" t="str">
            <v>May17</v>
          </cell>
          <cell r="AH2" t="str">
            <v>Jun17</v>
          </cell>
          <cell r="AI2" t="str">
            <v>Jul17</v>
          </cell>
          <cell r="AJ2" t="str">
            <v>Aug17</v>
          </cell>
          <cell r="AK2" t="str">
            <v>Sep17</v>
          </cell>
          <cell r="AL2" t="str">
            <v>Oct17</v>
          </cell>
        </row>
        <row r="3">
          <cell r="A3"/>
          <cell r="C3" t="str">
            <v>HOLMES FUNDING WATERFALL</v>
          </cell>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cell r="BF3"/>
          <cell r="BG3"/>
          <cell r="BH3"/>
          <cell r="BI3"/>
          <cell r="BJ3"/>
          <cell r="BK3"/>
          <cell r="BL3"/>
          <cell r="BM3"/>
          <cell r="BN3"/>
          <cell r="BO3"/>
          <cell r="BP3"/>
          <cell r="BQ3"/>
          <cell r="BR3"/>
          <cell r="BS3"/>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row>
        <row r="4">
          <cell r="M4"/>
          <cell r="N4"/>
          <cell r="O4"/>
          <cell r="P4"/>
          <cell r="Q4"/>
          <cell r="R4"/>
          <cell r="S4"/>
          <cell r="T4"/>
          <cell r="U4"/>
          <cell r="V4"/>
          <cell r="W4"/>
          <cell r="X4"/>
          <cell r="Y4"/>
          <cell r="Z4"/>
          <cell r="AA4"/>
          <cell r="AB4"/>
          <cell r="AC4"/>
          <cell r="AD4"/>
          <cell r="AE4"/>
          <cell r="AF4"/>
          <cell r="AG4"/>
          <cell r="AH4"/>
          <cell r="AI4"/>
          <cell r="AJ4"/>
          <cell r="AK4"/>
          <cell r="AL4"/>
        </row>
        <row r="5">
          <cell r="C5" t="str">
            <v>Distribution Period Start</v>
          </cell>
          <cell r="M5"/>
          <cell r="N5"/>
          <cell r="O5"/>
          <cell r="P5"/>
          <cell r="Q5">
            <v>42353</v>
          </cell>
          <cell r="R5">
            <v>42384</v>
          </cell>
          <cell r="S5">
            <v>42416</v>
          </cell>
          <cell r="T5">
            <v>42444</v>
          </cell>
          <cell r="U5">
            <v>42475</v>
          </cell>
          <cell r="V5">
            <v>42506</v>
          </cell>
          <cell r="W5">
            <v>42536</v>
          </cell>
          <cell r="X5">
            <v>42566</v>
          </cell>
          <cell r="Y5">
            <v>42597</v>
          </cell>
          <cell r="Z5">
            <v>42628</v>
          </cell>
          <cell r="AA5">
            <v>42660</v>
          </cell>
          <cell r="AB5">
            <v>42689</v>
          </cell>
          <cell r="AC5">
            <v>42719</v>
          </cell>
          <cell r="AD5">
            <v>42752</v>
          </cell>
          <cell r="AE5">
            <v>42781</v>
          </cell>
          <cell r="AF5">
            <v>42809</v>
          </cell>
          <cell r="AG5">
            <v>42843</v>
          </cell>
          <cell r="AH5">
            <v>42870</v>
          </cell>
          <cell r="AI5">
            <v>42901</v>
          </cell>
          <cell r="AJ5">
            <v>42933</v>
          </cell>
          <cell r="AK5">
            <v>42962</v>
          </cell>
          <cell r="AL5">
            <v>42993</v>
          </cell>
        </row>
        <row r="6">
          <cell r="C6" t="str">
            <v>Distribution Period End</v>
          </cell>
          <cell r="M6"/>
          <cell r="N6"/>
          <cell r="O6"/>
          <cell r="P6"/>
          <cell r="Q6">
            <v>42384</v>
          </cell>
          <cell r="R6">
            <v>42416</v>
          </cell>
          <cell r="S6">
            <v>42444</v>
          </cell>
          <cell r="T6">
            <v>42475</v>
          </cell>
          <cell r="U6">
            <v>42506</v>
          </cell>
          <cell r="V6">
            <v>42536</v>
          </cell>
          <cell r="W6">
            <v>42566</v>
          </cell>
          <cell r="X6">
            <v>42597</v>
          </cell>
          <cell r="Y6">
            <v>42628</v>
          </cell>
          <cell r="Z6">
            <v>42660</v>
          </cell>
          <cell r="AA6">
            <v>42689</v>
          </cell>
          <cell r="AB6">
            <v>42719</v>
          </cell>
          <cell r="AC6">
            <v>42752</v>
          </cell>
          <cell r="AD6">
            <v>42781</v>
          </cell>
          <cell r="AE6">
            <v>42809</v>
          </cell>
          <cell r="AF6">
            <v>42843</v>
          </cell>
          <cell r="AG6">
            <v>42870</v>
          </cell>
          <cell r="AH6">
            <v>42901</v>
          </cell>
          <cell r="AI6">
            <v>42933</v>
          </cell>
          <cell r="AJ6">
            <v>42962</v>
          </cell>
          <cell r="AK6">
            <v>42993</v>
          </cell>
          <cell r="AL6">
            <v>43024</v>
          </cell>
        </row>
        <row r="7">
          <cell r="M7"/>
          <cell r="N7"/>
          <cell r="O7"/>
          <cell r="P7"/>
          <cell r="Q7"/>
          <cell r="R7"/>
          <cell r="S7"/>
          <cell r="T7"/>
          <cell r="U7"/>
          <cell r="V7"/>
          <cell r="W7"/>
          <cell r="X7"/>
          <cell r="Y7"/>
          <cell r="Z7"/>
          <cell r="AA7"/>
          <cell r="AB7"/>
          <cell r="AC7"/>
          <cell r="AD7"/>
          <cell r="AE7"/>
          <cell r="AF7"/>
          <cell r="AG7"/>
          <cell r="AH7"/>
          <cell r="AI7"/>
          <cell r="AJ7"/>
          <cell r="AK7"/>
          <cell r="AL7"/>
        </row>
        <row r="8">
          <cell r="C8" t="str">
            <v>Calculation Period Day Count</v>
          </cell>
          <cell r="M8"/>
          <cell r="N8"/>
          <cell r="O8"/>
          <cell r="P8"/>
          <cell r="Q8">
            <v>31</v>
          </cell>
          <cell r="R8">
            <v>32</v>
          </cell>
          <cell r="S8">
            <v>28</v>
          </cell>
          <cell r="T8">
            <v>31</v>
          </cell>
          <cell r="U8">
            <v>31</v>
          </cell>
          <cell r="V8">
            <v>30</v>
          </cell>
          <cell r="W8">
            <v>30</v>
          </cell>
          <cell r="X8">
            <v>31</v>
          </cell>
          <cell r="Y8">
            <v>31</v>
          </cell>
          <cell r="Z8">
            <v>32</v>
          </cell>
          <cell r="AA8">
            <v>29</v>
          </cell>
          <cell r="AB8">
            <v>30</v>
          </cell>
          <cell r="AC8">
            <v>63</v>
          </cell>
          <cell r="AD8">
            <v>29</v>
          </cell>
          <cell r="AE8">
            <v>28</v>
          </cell>
          <cell r="AF8">
            <v>34</v>
          </cell>
          <cell r="AG8">
            <v>27</v>
          </cell>
          <cell r="AH8">
            <v>31</v>
          </cell>
          <cell r="AI8">
            <v>32</v>
          </cell>
          <cell r="AJ8">
            <v>29</v>
          </cell>
          <cell r="AK8">
            <v>31</v>
          </cell>
          <cell r="AL8">
            <v>31</v>
          </cell>
        </row>
        <row r="9">
          <cell r="M9"/>
          <cell r="N9"/>
          <cell r="O9"/>
          <cell r="P9"/>
          <cell r="Q9"/>
          <cell r="R9"/>
          <cell r="S9"/>
          <cell r="T9"/>
          <cell r="U9"/>
          <cell r="V9"/>
          <cell r="W9"/>
          <cell r="X9"/>
          <cell r="Y9"/>
          <cell r="Z9"/>
          <cell r="AA9"/>
          <cell r="AB9"/>
          <cell r="AC9"/>
          <cell r="AD9"/>
          <cell r="AE9"/>
          <cell r="AF9"/>
          <cell r="AG9"/>
          <cell r="AH9"/>
          <cell r="AI9"/>
          <cell r="AJ9"/>
          <cell r="AK9"/>
          <cell r="AL9"/>
        </row>
        <row r="10">
          <cell r="C10" t="str">
            <v>Note payment date - Previous</v>
          </cell>
          <cell r="M10"/>
          <cell r="N10"/>
          <cell r="O10"/>
          <cell r="P10"/>
          <cell r="Q10">
            <v>42292</v>
          </cell>
          <cell r="R10">
            <v>42384</v>
          </cell>
          <cell r="S10">
            <v>42384</v>
          </cell>
          <cell r="T10">
            <v>42384</v>
          </cell>
          <cell r="U10">
            <v>42475</v>
          </cell>
          <cell r="V10">
            <v>42475</v>
          </cell>
          <cell r="W10">
            <v>42475</v>
          </cell>
          <cell r="X10">
            <v>42566</v>
          </cell>
          <cell r="Y10">
            <v>42566</v>
          </cell>
          <cell r="Z10">
            <v>42566</v>
          </cell>
          <cell r="AA10">
            <v>42660</v>
          </cell>
          <cell r="AB10">
            <v>42660</v>
          </cell>
          <cell r="AC10">
            <v>42660</v>
          </cell>
          <cell r="AD10">
            <v>42752</v>
          </cell>
          <cell r="AE10">
            <v>42752</v>
          </cell>
          <cell r="AF10">
            <v>42752</v>
          </cell>
          <cell r="AG10">
            <v>42843</v>
          </cell>
          <cell r="AH10">
            <v>42843</v>
          </cell>
          <cell r="AI10">
            <v>42843</v>
          </cell>
          <cell r="AJ10">
            <v>42933</v>
          </cell>
          <cell r="AK10">
            <v>42933</v>
          </cell>
          <cell r="AL10">
            <v>42933</v>
          </cell>
        </row>
        <row r="11">
          <cell r="M11"/>
          <cell r="N11"/>
          <cell r="O11"/>
          <cell r="P11"/>
          <cell r="Q11"/>
          <cell r="R11"/>
          <cell r="S11"/>
          <cell r="T11"/>
          <cell r="U11"/>
          <cell r="V11"/>
          <cell r="W11"/>
          <cell r="X11"/>
          <cell r="Y11"/>
          <cell r="Z11"/>
          <cell r="AA11"/>
          <cell r="AB11"/>
          <cell r="AC11"/>
          <cell r="AD11"/>
          <cell r="AE11"/>
          <cell r="AF11"/>
          <cell r="AG11"/>
          <cell r="AH11"/>
          <cell r="AI11"/>
          <cell r="AJ11"/>
          <cell r="AK11"/>
          <cell r="AL11"/>
        </row>
        <row r="12">
          <cell r="C12" t="str">
            <v>Note payment date - Next</v>
          </cell>
          <cell r="M12"/>
          <cell r="N12"/>
          <cell r="O12"/>
          <cell r="P12"/>
          <cell r="Q12">
            <v>42384</v>
          </cell>
          <cell r="R12">
            <v>42475</v>
          </cell>
          <cell r="S12">
            <v>42475</v>
          </cell>
          <cell r="T12">
            <v>42475</v>
          </cell>
          <cell r="U12">
            <v>42566</v>
          </cell>
          <cell r="V12">
            <v>42566</v>
          </cell>
          <cell r="W12">
            <v>42566</v>
          </cell>
          <cell r="X12">
            <v>42660</v>
          </cell>
          <cell r="Y12">
            <v>42660</v>
          </cell>
          <cell r="Z12">
            <v>42660</v>
          </cell>
          <cell r="AA12">
            <v>42752</v>
          </cell>
          <cell r="AB12">
            <v>42752</v>
          </cell>
          <cell r="AC12">
            <v>42752</v>
          </cell>
          <cell r="AD12">
            <v>42843</v>
          </cell>
          <cell r="AE12">
            <v>42843</v>
          </cell>
          <cell r="AF12">
            <v>42843</v>
          </cell>
          <cell r="AG12">
            <v>42933</v>
          </cell>
          <cell r="AH12">
            <v>42933</v>
          </cell>
          <cell r="AI12">
            <v>42933</v>
          </cell>
          <cell r="AJ12">
            <v>43024</v>
          </cell>
          <cell r="AK12">
            <v>43024</v>
          </cell>
          <cell r="AL12">
            <v>43024</v>
          </cell>
        </row>
        <row r="15">
          <cell r="AC15">
            <v>42736</v>
          </cell>
          <cell r="AD15">
            <v>42767</v>
          </cell>
          <cell r="AE15">
            <v>42795</v>
          </cell>
          <cell r="AF15">
            <v>42826</v>
          </cell>
          <cell r="AG15">
            <v>42856</v>
          </cell>
          <cell r="AH15">
            <v>42887</v>
          </cell>
          <cell r="AI15">
            <v>42917</v>
          </cell>
          <cell r="AJ15">
            <v>42948</v>
          </cell>
          <cell r="AK15">
            <v>42979</v>
          </cell>
          <cell r="AL15">
            <v>43009</v>
          </cell>
        </row>
        <row r="16">
          <cell r="M16"/>
          <cell r="N16"/>
          <cell r="O16"/>
          <cell r="P16"/>
          <cell r="Q16" t="str">
            <v>OK</v>
          </cell>
          <cell r="R16" t="str">
            <v>OK</v>
          </cell>
          <cell r="S16" t="str">
            <v>OK</v>
          </cell>
          <cell r="T16" t="str">
            <v>OK</v>
          </cell>
          <cell r="U16" t="str">
            <v>OK</v>
          </cell>
          <cell r="V16" t="str">
            <v>OK</v>
          </cell>
          <cell r="W16" t="str">
            <v>OK</v>
          </cell>
          <cell r="X16" t="str">
            <v>OK</v>
          </cell>
          <cell r="Y16" t="str">
            <v>OK</v>
          </cell>
          <cell r="Z16" t="str">
            <v>OK</v>
          </cell>
          <cell r="AA16" t="str">
            <v>OK</v>
          </cell>
          <cell r="AB16" t="str">
            <v>OK</v>
          </cell>
          <cell r="AC16" t="str">
            <v>OK</v>
          </cell>
          <cell r="AD16" t="str">
            <v>OK</v>
          </cell>
          <cell r="AE16" t="str">
            <v>CHECK</v>
          </cell>
          <cell r="AF16" t="str">
            <v>OK</v>
          </cell>
          <cell r="AG16" t="str">
            <v>OK</v>
          </cell>
          <cell r="AH16" t="str">
            <v>CHECK</v>
          </cell>
          <cell r="AI16" t="str">
            <v>CHECK</v>
          </cell>
          <cell r="AJ16" t="str">
            <v>OK</v>
          </cell>
          <cell r="AK16" t="str">
            <v>CHECK</v>
          </cell>
          <cell r="AL16" t="str">
            <v>CHECK</v>
          </cell>
        </row>
        <row r="17">
          <cell r="M17"/>
          <cell r="N17"/>
          <cell r="O17"/>
          <cell r="P17"/>
          <cell r="Q17"/>
          <cell r="R17"/>
          <cell r="S17"/>
          <cell r="T17"/>
          <cell r="U17"/>
          <cell r="V17"/>
          <cell r="W17"/>
          <cell r="X17"/>
          <cell r="Y17"/>
          <cell r="Z17"/>
          <cell r="AA17"/>
          <cell r="AB17"/>
          <cell r="AC17"/>
          <cell r="AD17"/>
          <cell r="AE17"/>
          <cell r="AF17"/>
          <cell r="AG17"/>
          <cell r="AH17"/>
          <cell r="AI17"/>
          <cell r="AJ17"/>
          <cell r="AK17"/>
          <cell r="AL17"/>
        </row>
        <row r="19">
          <cell r="C19" t="str">
            <v>AVAILABLE REVENUE RECEIPTS</v>
          </cell>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cell r="CW19"/>
          <cell r="CX19"/>
          <cell r="CY19"/>
          <cell r="CZ19"/>
          <cell r="DA19"/>
          <cell r="DB19"/>
          <cell r="DC19"/>
          <cell r="DD19"/>
          <cell r="DE19"/>
          <cell r="DF19"/>
        </row>
        <row r="20">
          <cell r="M20"/>
          <cell r="N20"/>
          <cell r="O20"/>
          <cell r="P20"/>
          <cell r="Q20"/>
          <cell r="R20"/>
          <cell r="S20"/>
          <cell r="T20"/>
          <cell r="U20"/>
          <cell r="V20"/>
          <cell r="W20"/>
          <cell r="X20"/>
          <cell r="Y20"/>
          <cell r="Z20"/>
          <cell r="AA20"/>
          <cell r="AB20"/>
          <cell r="AC20"/>
          <cell r="AD20"/>
          <cell r="AE20"/>
          <cell r="AF20"/>
          <cell r="AG20"/>
          <cell r="AH20"/>
          <cell r="AI20"/>
          <cell r="AJ20"/>
          <cell r="AK20"/>
          <cell r="AL20"/>
        </row>
        <row r="21">
          <cell r="C21" t="str">
            <v>Brought forward balance</v>
          </cell>
          <cell r="M21"/>
          <cell r="N21"/>
          <cell r="O21"/>
          <cell r="P21"/>
          <cell r="Q21">
            <v>28706871.069065742</v>
          </cell>
          <cell r="R21">
            <v>0</v>
          </cell>
          <cell r="S21">
            <v>12959509.869999999</v>
          </cell>
          <cell r="T21">
            <v>26422408.719999999</v>
          </cell>
          <cell r="U21">
            <v>0</v>
          </cell>
          <cell r="V21">
            <v>4822816.0999999996</v>
          </cell>
          <cell r="W21">
            <v>16344829.5</v>
          </cell>
          <cell r="X21">
            <v>0</v>
          </cell>
          <cell r="Y21">
            <v>9740467.6099999994</v>
          </cell>
          <cell r="Z21">
            <v>19045730.960000001</v>
          </cell>
          <cell r="AA21">
            <v>0</v>
          </cell>
          <cell r="AB21">
            <v>7697432.7199999997</v>
          </cell>
          <cell r="AC21">
            <v>15137060.789999999</v>
          </cell>
          <cell r="AD21">
            <v>0</v>
          </cell>
          <cell r="AE21">
            <v>7114639.5</v>
          </cell>
          <cell r="AF21">
            <v>13921362.949999999</v>
          </cell>
          <cell r="AG21">
            <v>0</v>
          </cell>
          <cell r="AH21">
            <v>5879438.9800000004</v>
          </cell>
          <cell r="AI21">
            <v>11486819.119999999</v>
          </cell>
          <cell r="AJ21">
            <v>0</v>
          </cell>
          <cell r="AK21">
            <v>5065038.49</v>
          </cell>
          <cell r="AL21">
            <v>9806465.0199999996</v>
          </cell>
        </row>
        <row r="22">
          <cell r="M22"/>
          <cell r="N22"/>
          <cell r="O22"/>
          <cell r="P22"/>
          <cell r="Q22"/>
          <cell r="R22"/>
          <cell r="S22"/>
          <cell r="T22"/>
          <cell r="U22"/>
          <cell r="V22"/>
          <cell r="W22"/>
          <cell r="X22"/>
          <cell r="Y22"/>
          <cell r="Z22"/>
          <cell r="AA22"/>
          <cell r="AB22"/>
          <cell r="AC22"/>
          <cell r="AD22"/>
          <cell r="AE22"/>
          <cell r="AF22"/>
          <cell r="AG22"/>
          <cell r="AH22"/>
          <cell r="AI22"/>
          <cell r="AJ22"/>
          <cell r="AK22"/>
          <cell r="AL22"/>
        </row>
        <row r="23">
          <cell r="C23" t="str">
            <v>Reciepts received from Trustees</v>
          </cell>
          <cell r="M23"/>
          <cell r="N23"/>
          <cell r="O23"/>
          <cell r="P23"/>
          <cell r="Q23">
            <v>14589138.078614114</v>
          </cell>
          <cell r="R23">
            <v>12639465.77</v>
          </cell>
          <cell r="S23">
            <v>13152744.82</v>
          </cell>
          <cell r="T23">
            <v>13358782.380000001</v>
          </cell>
          <cell r="U23">
            <v>4514762.38</v>
          </cell>
          <cell r="V23">
            <v>11253692.24</v>
          </cell>
          <cell r="W23">
            <v>9550686.3200000003</v>
          </cell>
          <cell r="X23">
            <v>9529646.2899999991</v>
          </cell>
          <cell r="Y23">
            <v>9168027.4800000004</v>
          </cell>
          <cell r="Z23">
            <v>8861909.2899999991</v>
          </cell>
          <cell r="AA23">
            <v>7509430.6399999997</v>
          </cell>
          <cell r="AB23">
            <v>7251153.5199999996</v>
          </cell>
          <cell r="AC23">
            <v>7023149.9199999999</v>
          </cell>
          <cell r="AD23">
            <v>7004332.0599999996</v>
          </cell>
          <cell r="AE23">
            <v>6731102.5899999999</v>
          </cell>
          <cell r="AF23">
            <v>6478565.8399999999</v>
          </cell>
          <cell r="AG23">
            <v>5791556.3399999999</v>
          </cell>
          <cell r="AH23">
            <v>5554968.0700000003</v>
          </cell>
          <cell r="AI23">
            <v>5254722.18</v>
          </cell>
          <cell r="AJ23">
            <v>4991829.3600000003</v>
          </cell>
          <cell r="AK23">
            <v>4680129.8600000003</v>
          </cell>
          <cell r="AL23">
            <v>4382918.0199999996</v>
          </cell>
        </row>
        <row r="24">
          <cell r="C24" t="str">
            <v>GIC Interest</v>
          </cell>
          <cell r="M24"/>
          <cell r="N24"/>
          <cell r="O24"/>
          <cell r="P24"/>
          <cell r="Q24">
            <v>12987.65</v>
          </cell>
          <cell r="R24">
            <v>320044.09999999998</v>
          </cell>
          <cell r="S24">
            <v>264167.19</v>
          </cell>
          <cell r="T24">
            <v>264167.19</v>
          </cell>
          <cell r="U24">
            <v>308053.71999999997</v>
          </cell>
          <cell r="V24">
            <v>268308.14</v>
          </cell>
          <cell r="W24">
            <v>318842.82999999996</v>
          </cell>
          <cell r="X24">
            <v>210795.77</v>
          </cell>
          <cell r="Y24">
            <v>137225.01999999999</v>
          </cell>
          <cell r="Z24">
            <v>188465.94</v>
          </cell>
          <cell r="AA24">
            <v>188465.94</v>
          </cell>
          <cell r="AB24">
            <v>188465.94</v>
          </cell>
          <cell r="AC24">
            <v>99842.31</v>
          </cell>
          <cell r="AD24">
            <v>110302.53</v>
          </cell>
          <cell r="AE24">
            <v>75620.86</v>
          </cell>
          <cell r="AF24">
            <v>115257.06</v>
          </cell>
          <cell r="AG24">
            <v>87882.61</v>
          </cell>
          <cell r="AH24">
            <v>52412.04</v>
          </cell>
          <cell r="AI24">
            <v>82185.3</v>
          </cell>
          <cell r="AJ24">
            <v>73209.19</v>
          </cell>
          <cell r="AK24">
            <v>61296.73</v>
          </cell>
          <cell r="AL24">
            <v>89436.44</v>
          </cell>
        </row>
        <row r="25">
          <cell r="C25" t="str">
            <v>Funding Transaction Account interest</v>
          </cell>
          <cell r="M25"/>
          <cell r="N25"/>
          <cell r="O25"/>
          <cell r="P25"/>
          <cell r="Q25">
            <v>22.22</v>
          </cell>
          <cell r="R25">
            <v>0</v>
          </cell>
          <cell r="S25">
            <v>45986.84</v>
          </cell>
          <cell r="T25">
            <v>45986.84</v>
          </cell>
          <cell r="U25">
            <v>0</v>
          </cell>
          <cell r="V25">
            <v>13.02</v>
          </cell>
          <cell r="W25">
            <v>12.6</v>
          </cell>
          <cell r="X25">
            <v>25.55</v>
          </cell>
          <cell r="Y25">
            <v>10.85</v>
          </cell>
          <cell r="Z25">
            <v>10.5</v>
          </cell>
          <cell r="AA25">
            <v>8.61</v>
          </cell>
          <cell r="AB25">
            <v>8.61</v>
          </cell>
          <cell r="AC25">
            <v>5.89</v>
          </cell>
          <cell r="AD25">
            <v>4.93</v>
          </cell>
          <cell r="AE25" t="str">
            <v/>
          </cell>
          <cell r="AF25" t="str">
            <v/>
          </cell>
          <cell r="AG25" t="str">
            <v/>
          </cell>
          <cell r="AH25" t="str">
            <v/>
          </cell>
          <cell r="AI25" t="str">
            <v/>
          </cell>
          <cell r="AJ25" t="str">
            <v/>
          </cell>
          <cell r="AK25" t="str">
            <v/>
          </cell>
          <cell r="AL25" t="str">
            <v/>
          </cell>
        </row>
        <row r="26">
          <cell r="C26" t="str">
            <v>Authorised Investments</v>
          </cell>
          <cell r="M26"/>
          <cell r="N26"/>
          <cell r="O26"/>
          <cell r="P26"/>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C27" t="str">
            <v>Other Net Income</v>
          </cell>
          <cell r="M27"/>
          <cell r="N27"/>
          <cell r="O27"/>
          <cell r="P27"/>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row>
        <row r="28">
          <cell r="C28" t="str">
            <v>Basis Swap Receivable (Net)</v>
          </cell>
          <cell r="M28"/>
          <cell r="N28"/>
          <cell r="O28"/>
          <cell r="P28"/>
          <cell r="Q28">
            <v>0</v>
          </cell>
          <cell r="R28">
            <v>0</v>
          </cell>
          <cell r="S28">
            <v>0</v>
          </cell>
          <cell r="T28">
            <v>0</v>
          </cell>
          <cell r="U28">
            <v>0</v>
          </cell>
          <cell r="V28">
            <v>0</v>
          </cell>
          <cell r="W28">
            <v>1800587.8099999998</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C29"/>
          <cell r="M29"/>
          <cell r="N29"/>
          <cell r="O29"/>
          <cell r="P29"/>
          <cell r="Q29"/>
          <cell r="R29"/>
          <cell r="S29"/>
          <cell r="T29"/>
          <cell r="U29"/>
          <cell r="V29"/>
          <cell r="W29"/>
          <cell r="X29"/>
          <cell r="Y29"/>
          <cell r="Z29"/>
          <cell r="AA29"/>
          <cell r="AB29"/>
          <cell r="AC29"/>
          <cell r="AD29"/>
          <cell r="AE29"/>
          <cell r="AF29"/>
          <cell r="AG29"/>
          <cell r="AH29"/>
          <cell r="AI29"/>
          <cell r="AJ29"/>
          <cell r="AK29"/>
          <cell r="AL29"/>
        </row>
        <row r="30">
          <cell r="C30" t="str">
            <v>Funding principal ledger or Funding cash accumulation ledger</v>
          </cell>
          <cell r="M30"/>
          <cell r="N30"/>
          <cell r="O30"/>
          <cell r="P30"/>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row>
        <row r="31">
          <cell r="C31" t="str">
            <v>Intercompany loan surplus</v>
          </cell>
          <cell r="M31"/>
          <cell r="N31"/>
          <cell r="O31"/>
          <cell r="P31"/>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row>
        <row r="32">
          <cell r="M32"/>
          <cell r="N32"/>
          <cell r="O32"/>
          <cell r="P32"/>
          <cell r="Q32"/>
          <cell r="R32"/>
          <cell r="S32"/>
          <cell r="T32"/>
          <cell r="U32"/>
          <cell r="V32"/>
          <cell r="W32"/>
          <cell r="X32"/>
          <cell r="Y32"/>
          <cell r="Z32"/>
          <cell r="AA32"/>
          <cell r="AB32"/>
          <cell r="AC32"/>
          <cell r="AD32"/>
          <cell r="AE32"/>
          <cell r="AF32"/>
          <cell r="AG32"/>
          <cell r="AH32"/>
          <cell r="AI32"/>
          <cell r="AJ32"/>
          <cell r="AK32"/>
          <cell r="AL32"/>
        </row>
        <row r="33">
          <cell r="C33" t="str">
            <v>Total income</v>
          </cell>
          <cell r="M33"/>
          <cell r="N33"/>
          <cell r="O33"/>
          <cell r="P33"/>
          <cell r="Q33">
            <v>14602147.948614115</v>
          </cell>
          <cell r="R33">
            <v>12959509.869999999</v>
          </cell>
          <cell r="S33">
            <v>13462898.85</v>
          </cell>
          <cell r="T33">
            <v>13668936.41</v>
          </cell>
          <cell r="U33">
            <v>4822816.0999999996</v>
          </cell>
          <cell r="V33">
            <v>11522013.4</v>
          </cell>
          <cell r="W33">
            <v>11670129.560000001</v>
          </cell>
          <cell r="X33">
            <v>9740467.6099999994</v>
          </cell>
          <cell r="Y33">
            <v>9305263.3499999996</v>
          </cell>
          <cell r="Z33">
            <v>9050385.7299999986</v>
          </cell>
          <cell r="AA33">
            <v>7697432.7199999997</v>
          </cell>
          <cell r="AB33">
            <v>7439628.0700000003</v>
          </cell>
          <cell r="AC33">
            <v>7122998.1199999992</v>
          </cell>
          <cell r="AD33">
            <v>7114639.5199999996</v>
          </cell>
          <cell r="AE33">
            <v>6806723.4500000002</v>
          </cell>
          <cell r="AF33">
            <v>6593822.8999999994</v>
          </cell>
          <cell r="AG33">
            <v>5879438.9500000002</v>
          </cell>
          <cell r="AH33">
            <v>5607380.1100000003</v>
          </cell>
          <cell r="AI33">
            <v>5336907.4799999995</v>
          </cell>
          <cell r="AJ33">
            <v>5065038.5500000007</v>
          </cell>
          <cell r="AK33">
            <v>4741426.5900000008</v>
          </cell>
          <cell r="AL33">
            <v>4472354.46</v>
          </cell>
        </row>
        <row r="34">
          <cell r="M34"/>
          <cell r="N34"/>
          <cell r="O34"/>
          <cell r="P34"/>
          <cell r="Q34"/>
          <cell r="R34"/>
          <cell r="S34"/>
          <cell r="T34"/>
          <cell r="U34"/>
          <cell r="V34"/>
          <cell r="W34"/>
          <cell r="X34"/>
          <cell r="Y34"/>
          <cell r="Z34"/>
          <cell r="AA34"/>
          <cell r="AB34"/>
          <cell r="AC34"/>
          <cell r="AD34"/>
          <cell r="AE34"/>
          <cell r="AF34"/>
          <cell r="AG34"/>
          <cell r="AH34"/>
          <cell r="AI34"/>
          <cell r="AJ34"/>
          <cell r="AK34"/>
          <cell r="AL34"/>
        </row>
        <row r="35">
          <cell r="A35"/>
          <cell r="B35"/>
          <cell r="C35" t="str">
            <v>Total available</v>
          </cell>
          <cell r="D35"/>
          <cell r="E35"/>
          <cell r="F35"/>
          <cell r="G35"/>
          <cell r="H35"/>
          <cell r="I35"/>
          <cell r="J35"/>
          <cell r="K35"/>
          <cell r="L35"/>
          <cell r="M35"/>
          <cell r="N35"/>
          <cell r="O35"/>
          <cell r="P35"/>
          <cell r="Q35">
            <v>43309019.017679855</v>
          </cell>
          <cell r="R35">
            <v>12959509.869999999</v>
          </cell>
          <cell r="S35">
            <v>26422408.719999999</v>
          </cell>
          <cell r="T35">
            <v>40091345.130000003</v>
          </cell>
          <cell r="U35">
            <v>4822816.0999999996</v>
          </cell>
          <cell r="V35">
            <v>16344829.5</v>
          </cell>
          <cell r="W35">
            <v>28014959.059999999</v>
          </cell>
          <cell r="X35">
            <v>9740467.6099999994</v>
          </cell>
          <cell r="Y35">
            <v>19045730.960000001</v>
          </cell>
          <cell r="Z35">
            <v>28096116.690000001</v>
          </cell>
          <cell r="AA35">
            <v>7697905.1900000004</v>
          </cell>
          <cell r="AB35">
            <v>15137060.789999999</v>
          </cell>
          <cell r="AC35">
            <v>22260058.91</v>
          </cell>
          <cell r="AD35">
            <v>7114639.5199999996</v>
          </cell>
          <cell r="AE35">
            <v>13921362.949999999</v>
          </cell>
          <cell r="AF35">
            <v>20515185.850000001</v>
          </cell>
          <cell r="AG35">
            <v>5879438.9500000002</v>
          </cell>
          <cell r="AH35">
            <v>11486819.09</v>
          </cell>
          <cell r="AI35">
            <v>16823726.600000001</v>
          </cell>
          <cell r="AJ35">
            <v>5065038.55</v>
          </cell>
          <cell r="AK35">
            <v>9806465.0800000001</v>
          </cell>
          <cell r="AL35">
            <v>14278819.48</v>
          </cell>
          <cell r="AM35"/>
        </row>
        <row r="36">
          <cell r="M36"/>
          <cell r="N36"/>
          <cell r="O36"/>
          <cell r="P36"/>
          <cell r="Q36"/>
          <cell r="R36"/>
          <cell r="S36"/>
          <cell r="T36"/>
          <cell r="U36"/>
          <cell r="V36"/>
          <cell r="W36"/>
          <cell r="X36"/>
          <cell r="Y36"/>
          <cell r="Z36"/>
          <cell r="AA36"/>
          <cell r="AB36"/>
          <cell r="AC36"/>
          <cell r="AD36"/>
          <cell r="AE36"/>
          <cell r="AF36"/>
          <cell r="AG36"/>
          <cell r="AH36"/>
          <cell r="AI36"/>
          <cell r="AJ36"/>
          <cell r="AK36"/>
          <cell r="AL36"/>
        </row>
        <row r="37">
          <cell r="C37"/>
          <cell r="M37"/>
          <cell r="N37"/>
          <cell r="O37"/>
          <cell r="P37"/>
          <cell r="Q37" t="str">
            <v>OK</v>
          </cell>
          <cell r="R37" t="str">
            <v>OK</v>
          </cell>
          <cell r="S37" t="str">
            <v>OK</v>
          </cell>
          <cell r="T37" t="str">
            <v>OK</v>
          </cell>
          <cell r="U37" t="str">
            <v>OK</v>
          </cell>
          <cell r="V37" t="str">
            <v>OK</v>
          </cell>
          <cell r="W37" t="str">
            <v>OK</v>
          </cell>
          <cell r="X37" t="str">
            <v>OK</v>
          </cell>
          <cell r="Y37" t="str">
            <v>OK</v>
          </cell>
          <cell r="Z37" t="str">
            <v>OK</v>
          </cell>
          <cell r="AA37" t="str">
            <v>OK</v>
          </cell>
          <cell r="AB37" t="str">
            <v>OK</v>
          </cell>
          <cell r="AC37" t="str">
            <v>OK</v>
          </cell>
          <cell r="AD37" t="str">
            <v>OK</v>
          </cell>
          <cell r="AE37" t="str">
            <v>OK</v>
          </cell>
          <cell r="AF37" t="str">
            <v>OK</v>
          </cell>
          <cell r="AG37" t="str">
            <v>OK</v>
          </cell>
          <cell r="AH37" t="str">
            <v>OK</v>
          </cell>
          <cell r="AI37" t="str">
            <v>OK</v>
          </cell>
          <cell r="AJ37" t="str">
            <v>OK</v>
          </cell>
          <cell r="AK37" t="str">
            <v>OK</v>
          </cell>
          <cell r="AL37" t="str">
            <v>OK</v>
          </cell>
        </row>
        <row r="38">
          <cell r="C38"/>
          <cell r="M38"/>
          <cell r="N38"/>
          <cell r="O38"/>
          <cell r="P38"/>
          <cell r="Q38"/>
          <cell r="R38"/>
          <cell r="S38"/>
          <cell r="T38"/>
          <cell r="U38"/>
          <cell r="V38"/>
          <cell r="W38"/>
          <cell r="X38"/>
          <cell r="Y38"/>
          <cell r="Z38"/>
          <cell r="AA38"/>
          <cell r="AB38"/>
          <cell r="AC38"/>
          <cell r="AD38"/>
          <cell r="AE38"/>
          <cell r="AF38"/>
          <cell r="AG38"/>
          <cell r="AH38"/>
          <cell r="AI38"/>
          <cell r="AJ38"/>
          <cell r="AK38"/>
          <cell r="AL38"/>
        </row>
        <row r="39">
          <cell r="C39"/>
          <cell r="M39"/>
          <cell r="N39"/>
          <cell r="O39"/>
          <cell r="P39"/>
          <cell r="Q39" t="str">
            <v>OK</v>
          </cell>
          <cell r="R39" t="str">
            <v>OK</v>
          </cell>
          <cell r="S39" t="str">
            <v>OK</v>
          </cell>
          <cell r="T39" t="str">
            <v>OK</v>
          </cell>
          <cell r="U39" t="str">
            <v>OK</v>
          </cell>
          <cell r="V39" t="str">
            <v>OK</v>
          </cell>
          <cell r="W39" t="str">
            <v>OK</v>
          </cell>
          <cell r="X39" t="str">
            <v>OK</v>
          </cell>
          <cell r="Y39" t="str">
            <v>OK</v>
          </cell>
          <cell r="Z39" t="str">
            <v>OK</v>
          </cell>
          <cell r="AA39" t="str">
            <v>OK</v>
          </cell>
          <cell r="AB39" t="str">
            <v>OK</v>
          </cell>
          <cell r="AC39" t="str">
            <v>OK</v>
          </cell>
          <cell r="AD39" t="str">
            <v>OK</v>
          </cell>
          <cell r="AE39" t="str">
            <v>OK</v>
          </cell>
          <cell r="AF39" t="str">
            <v>OK</v>
          </cell>
          <cell r="AG39" t="str">
            <v>OK</v>
          </cell>
          <cell r="AH39" t="str">
            <v>OK</v>
          </cell>
          <cell r="AI39" t="str">
            <v>OK</v>
          </cell>
          <cell r="AJ39" t="str">
            <v>OK</v>
          </cell>
          <cell r="AK39" t="str">
            <v>OK</v>
          </cell>
          <cell r="AL39" t="str">
            <v>OK</v>
          </cell>
        </row>
        <row r="40">
          <cell r="M40"/>
          <cell r="N40"/>
          <cell r="O40"/>
          <cell r="P40"/>
          <cell r="Q40"/>
          <cell r="R40"/>
          <cell r="S40"/>
          <cell r="T40"/>
          <cell r="U40"/>
          <cell r="V40"/>
          <cell r="W40"/>
          <cell r="X40"/>
          <cell r="Y40"/>
          <cell r="Z40"/>
          <cell r="AA40"/>
          <cell r="AB40"/>
          <cell r="AC40"/>
          <cell r="AD40"/>
          <cell r="AE40"/>
          <cell r="AF40"/>
          <cell r="AG40"/>
          <cell r="AH40"/>
          <cell r="AI40"/>
          <cell r="AJ40"/>
          <cell r="AK40"/>
          <cell r="AL40"/>
        </row>
        <row r="41">
          <cell r="M41"/>
          <cell r="N41"/>
          <cell r="O41"/>
          <cell r="P41"/>
          <cell r="Q41"/>
          <cell r="R41"/>
          <cell r="S41"/>
          <cell r="T41"/>
          <cell r="U41"/>
          <cell r="V41"/>
          <cell r="W41"/>
          <cell r="X41"/>
          <cell r="Y41"/>
          <cell r="Z41" t="str">
            <v>OK</v>
          </cell>
          <cell r="AA41" t="str">
            <v>OK</v>
          </cell>
          <cell r="AB41" t="str">
            <v>OK</v>
          </cell>
          <cell r="AC41" t="str">
            <v>OK</v>
          </cell>
          <cell r="AD41" t="str">
            <v>OK</v>
          </cell>
          <cell r="AE41" t="str">
            <v>CHECK</v>
          </cell>
          <cell r="AF41" t="str">
            <v>OK</v>
          </cell>
          <cell r="AG41" t="str">
            <v>OK</v>
          </cell>
          <cell r="AH41" t="str">
            <v>CHECK</v>
          </cell>
          <cell r="AI41" t="str">
            <v>CHECK</v>
          </cell>
          <cell r="AJ41" t="str">
            <v>OK</v>
          </cell>
          <cell r="AK41" t="str">
            <v>CHECK</v>
          </cell>
          <cell r="AL41" t="str">
            <v>CHECK</v>
          </cell>
          <cell r="AN41"/>
        </row>
        <row r="42">
          <cell r="M42"/>
          <cell r="N42"/>
          <cell r="O42"/>
          <cell r="P42"/>
          <cell r="Q42"/>
          <cell r="R42"/>
          <cell r="S42"/>
          <cell r="T42"/>
          <cell r="U42"/>
          <cell r="V42"/>
          <cell r="W42"/>
          <cell r="X42"/>
          <cell r="Y42"/>
          <cell r="Z42"/>
          <cell r="AA42"/>
          <cell r="AB42"/>
          <cell r="AC42"/>
          <cell r="AD42"/>
          <cell r="AE42"/>
          <cell r="AF42"/>
          <cell r="AG42"/>
          <cell r="AH42"/>
          <cell r="AI42"/>
          <cell r="AJ42"/>
          <cell r="AK42"/>
          <cell r="AL42"/>
        </row>
        <row r="43">
          <cell r="C43" t="str">
            <v>REVENUE WATERFALL - EXPENDITURE (QUARTERLY)</v>
          </cell>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row>
        <row r="44">
          <cell r="M44"/>
          <cell r="N44"/>
          <cell r="O44"/>
          <cell r="P44"/>
          <cell r="Q44"/>
          <cell r="R44"/>
          <cell r="S44"/>
          <cell r="T44"/>
          <cell r="U44"/>
          <cell r="V44"/>
          <cell r="W44"/>
          <cell r="X44"/>
          <cell r="Y44"/>
          <cell r="Z44"/>
          <cell r="AA44"/>
          <cell r="AB44"/>
          <cell r="AC44"/>
          <cell r="AD44"/>
          <cell r="AE44"/>
          <cell r="AF44"/>
          <cell r="AG44"/>
          <cell r="AH44"/>
          <cell r="AI44"/>
          <cell r="AJ44"/>
          <cell r="AK44"/>
          <cell r="AL44"/>
        </row>
        <row r="45">
          <cell r="B45" t="str">
            <v>(A)</v>
          </cell>
          <cell r="C45" t="str">
            <v>Senior fees</v>
          </cell>
          <cell r="M45"/>
          <cell r="N45"/>
          <cell r="O45"/>
          <cell r="P45"/>
          <cell r="Q45"/>
          <cell r="R45"/>
          <cell r="S45"/>
          <cell r="T45"/>
          <cell r="U45"/>
          <cell r="V45"/>
          <cell r="W45"/>
          <cell r="X45"/>
          <cell r="Y45"/>
          <cell r="Z45"/>
          <cell r="AA45"/>
          <cell r="AB45"/>
          <cell r="AC45"/>
          <cell r="AD45"/>
          <cell r="AE45"/>
          <cell r="AF45"/>
          <cell r="AG45"/>
          <cell r="AH45"/>
          <cell r="AI45"/>
          <cell r="AJ45"/>
          <cell r="AK45"/>
          <cell r="AL45"/>
        </row>
        <row r="46">
          <cell r="C46" t="str">
            <v>Funding Security Trustee fees</v>
          </cell>
          <cell r="M46"/>
          <cell r="N46"/>
          <cell r="O46"/>
          <cell r="P46"/>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C47" t="str">
            <v>Issuer</v>
          </cell>
          <cell r="M47" t="str">
            <v>Fee under Intercompany Loan</v>
          </cell>
          <cell r="N47"/>
          <cell r="O47"/>
          <cell r="P47"/>
          <cell r="Q47">
            <v>115475</v>
          </cell>
          <cell r="R47">
            <v>0</v>
          </cell>
          <cell r="S47">
            <v>0</v>
          </cell>
          <cell r="T47">
            <v>143951.02499999999</v>
          </cell>
          <cell r="U47">
            <v>0</v>
          </cell>
          <cell r="V47">
            <v>0</v>
          </cell>
          <cell r="W47">
            <v>349481.9799669981</v>
          </cell>
          <cell r="X47">
            <v>0</v>
          </cell>
          <cell r="Y47">
            <v>0</v>
          </cell>
          <cell r="Z47">
            <v>143951.02499999999</v>
          </cell>
          <cell r="AA47">
            <v>0</v>
          </cell>
          <cell r="AB47">
            <v>0</v>
          </cell>
          <cell r="AC47">
            <v>143951.02499999999</v>
          </cell>
          <cell r="AD47">
            <v>0</v>
          </cell>
          <cell r="AE47">
            <v>0</v>
          </cell>
          <cell r="AF47">
            <v>143951.02499999999</v>
          </cell>
          <cell r="AG47">
            <v>0</v>
          </cell>
          <cell r="AH47">
            <v>0</v>
          </cell>
          <cell r="AI47">
            <v>143951.02499999999</v>
          </cell>
          <cell r="AJ47">
            <v>0</v>
          </cell>
          <cell r="AK47">
            <v>0</v>
          </cell>
          <cell r="AL47">
            <v>143951.02499999999</v>
          </cell>
        </row>
        <row r="48">
          <cell r="C48" t="str">
            <v>Third party creditors</v>
          </cell>
          <cell r="M48" t="str">
            <v>Other third party payments</v>
          </cell>
          <cell r="N48"/>
          <cell r="O48"/>
          <cell r="P48"/>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878</v>
          </cell>
        </row>
        <row r="49">
          <cell r="B49" t="str">
            <v>(B)</v>
          </cell>
          <cell r="C49" t="str">
            <v>Cash Manager fees</v>
          </cell>
          <cell r="M49"/>
          <cell r="N49"/>
          <cell r="O49"/>
          <cell r="P49"/>
          <cell r="Q49">
            <v>29375</v>
          </cell>
          <cell r="R49">
            <v>0</v>
          </cell>
          <cell r="S49">
            <v>0</v>
          </cell>
          <cell r="T49">
            <v>29375</v>
          </cell>
          <cell r="U49">
            <v>0</v>
          </cell>
          <cell r="V49">
            <v>0</v>
          </cell>
          <cell r="W49">
            <v>29375</v>
          </cell>
          <cell r="X49">
            <v>0</v>
          </cell>
          <cell r="Y49">
            <v>0</v>
          </cell>
          <cell r="Z49">
            <v>29375</v>
          </cell>
          <cell r="AA49">
            <v>0</v>
          </cell>
          <cell r="AB49">
            <v>0</v>
          </cell>
          <cell r="AC49">
            <v>29375</v>
          </cell>
          <cell r="AD49">
            <v>0</v>
          </cell>
          <cell r="AE49">
            <v>0</v>
          </cell>
          <cell r="AF49">
            <v>29375</v>
          </cell>
          <cell r="AG49">
            <v>0</v>
          </cell>
          <cell r="AH49">
            <v>0</v>
          </cell>
          <cell r="AI49">
            <v>29375</v>
          </cell>
          <cell r="AJ49">
            <v>0</v>
          </cell>
          <cell r="AK49">
            <v>0</v>
          </cell>
          <cell r="AL49">
            <v>29375</v>
          </cell>
        </row>
        <row r="50">
          <cell r="B50" t="str">
            <v>(C)</v>
          </cell>
          <cell r="C50" t="str">
            <v>Account Bank (San UK)</v>
          </cell>
          <cell r="M50" t="str">
            <v>Account Banks fees</v>
          </cell>
          <cell r="N50"/>
          <cell r="O50"/>
          <cell r="P50"/>
          <cell r="Q50">
            <v>15750</v>
          </cell>
          <cell r="R50">
            <v>0</v>
          </cell>
          <cell r="S50">
            <v>0</v>
          </cell>
          <cell r="T50">
            <v>15750</v>
          </cell>
          <cell r="U50">
            <v>0</v>
          </cell>
          <cell r="V50">
            <v>0</v>
          </cell>
          <cell r="W50">
            <v>15750</v>
          </cell>
          <cell r="X50">
            <v>0</v>
          </cell>
          <cell r="Y50">
            <v>0</v>
          </cell>
          <cell r="Z50">
            <v>15750</v>
          </cell>
          <cell r="AA50">
            <v>0</v>
          </cell>
          <cell r="AB50">
            <v>0</v>
          </cell>
          <cell r="AC50">
            <v>15750</v>
          </cell>
          <cell r="AD50">
            <v>0</v>
          </cell>
          <cell r="AE50">
            <v>0</v>
          </cell>
          <cell r="AF50">
            <v>15750</v>
          </cell>
          <cell r="AG50">
            <v>0</v>
          </cell>
          <cell r="AH50">
            <v>0</v>
          </cell>
          <cell r="AI50">
            <v>15750</v>
          </cell>
          <cell r="AJ50">
            <v>0</v>
          </cell>
          <cell r="AK50">
            <v>0</v>
          </cell>
          <cell r="AL50">
            <v>15750</v>
          </cell>
        </row>
        <row r="51">
          <cell r="B51" t="str">
            <v>(D)</v>
          </cell>
          <cell r="C51" t="str">
            <v>Basis Swap</v>
          </cell>
          <cell r="M51" t="str">
            <v>Payment to Funding 1 Swap Provider</v>
          </cell>
          <cell r="N51"/>
          <cell r="O51"/>
          <cell r="P51"/>
          <cell r="Q51">
            <v>2923897.8053493244</v>
          </cell>
          <cell r="R51">
            <v>0</v>
          </cell>
          <cell r="S51">
            <v>0</v>
          </cell>
          <cell r="T51">
            <v>2355716.1019147225</v>
          </cell>
          <cell r="U51">
            <v>0</v>
          </cell>
          <cell r="V51">
            <v>0</v>
          </cell>
          <cell r="W51">
            <v>0</v>
          </cell>
          <cell r="X51">
            <v>0</v>
          </cell>
          <cell r="Y51">
            <v>0</v>
          </cell>
          <cell r="Z51">
            <v>1248446.58</v>
          </cell>
          <cell r="AA51">
            <v>0</v>
          </cell>
          <cell r="AB51">
            <v>0</v>
          </cell>
          <cell r="AC51">
            <v>1571197.9227065565</v>
          </cell>
          <cell r="AD51">
            <v>0</v>
          </cell>
          <cell r="AE51">
            <v>0</v>
          </cell>
          <cell r="AF51">
            <v>1473259.6200607924</v>
          </cell>
          <cell r="AG51">
            <v>0</v>
          </cell>
          <cell r="AH51">
            <v>0</v>
          </cell>
          <cell r="AI51">
            <v>3913106.491508102</v>
          </cell>
          <cell r="AJ51">
            <v>0</v>
          </cell>
          <cell r="AK51">
            <v>0</v>
          </cell>
          <cell r="AL51">
            <v>3355481.7362449635</v>
          </cell>
        </row>
        <row r="52">
          <cell r="B52" t="str">
            <v>(E)</v>
          </cell>
          <cell r="C52" t="str">
            <v>AAA intercompany loan interest due</v>
          </cell>
          <cell r="M52"/>
          <cell r="N52"/>
          <cell r="O52"/>
          <cell r="P52"/>
          <cell r="Q52">
            <v>19590726.8506657</v>
          </cell>
          <cell r="R52">
            <v>0</v>
          </cell>
          <cell r="S52">
            <v>0</v>
          </cell>
          <cell r="T52">
            <v>16786890.533748452</v>
          </cell>
          <cell r="U52">
            <v>0</v>
          </cell>
          <cell r="V52">
            <v>0</v>
          </cell>
          <cell r="W52">
            <v>14594681.31928762</v>
          </cell>
          <cell r="X52">
            <v>0</v>
          </cell>
          <cell r="Y52">
            <v>0</v>
          </cell>
          <cell r="Z52">
            <v>14299518.429731328</v>
          </cell>
          <cell r="AA52">
            <v>0</v>
          </cell>
          <cell r="AB52">
            <v>0</v>
          </cell>
          <cell r="AC52">
            <v>11230729.811193975</v>
          </cell>
          <cell r="AD52">
            <v>0</v>
          </cell>
          <cell r="AE52">
            <v>0</v>
          </cell>
          <cell r="AF52">
            <v>9763316.4177820478</v>
          </cell>
          <cell r="AG52">
            <v>0</v>
          </cell>
          <cell r="AH52">
            <v>0</v>
          </cell>
          <cell r="AI52">
            <v>8109061.8459831532</v>
          </cell>
          <cell r="AJ52">
            <v>0</v>
          </cell>
          <cell r="AK52">
            <v>0</v>
          </cell>
          <cell r="AL52">
            <v>6996920.2369027678</v>
          </cell>
        </row>
        <row r="53">
          <cell r="B53" t="str">
            <v>(F)</v>
          </cell>
          <cell r="C53" t="str">
            <v>AAA principal deficiency sub-ledger</v>
          </cell>
          <cell r="M53"/>
          <cell r="N53"/>
          <cell r="O53"/>
          <cell r="P53"/>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B54" t="str">
            <v>(G)</v>
          </cell>
          <cell r="C54" t="str">
            <v>AA interest due</v>
          </cell>
          <cell r="M54"/>
          <cell r="N54"/>
          <cell r="O54"/>
          <cell r="P54"/>
          <cell r="Q54">
            <v>853138.93288438953</v>
          </cell>
          <cell r="R54">
            <v>0</v>
          </cell>
          <cell r="S54">
            <v>0</v>
          </cell>
          <cell r="T54">
            <v>846759.72502731578</v>
          </cell>
          <cell r="U54">
            <v>0</v>
          </cell>
          <cell r="V54">
            <v>0</v>
          </cell>
          <cell r="W54">
            <v>845894.33932400122</v>
          </cell>
          <cell r="X54">
            <v>0</v>
          </cell>
          <cell r="Y54">
            <v>0</v>
          </cell>
          <cell r="Z54">
            <v>854663.2326471759</v>
          </cell>
          <cell r="AA54">
            <v>0</v>
          </cell>
          <cell r="AB54">
            <v>0</v>
          </cell>
          <cell r="AC54">
            <v>797341.44285162794</v>
          </cell>
          <cell r="AD54">
            <v>0</v>
          </cell>
          <cell r="AE54">
            <v>0</v>
          </cell>
          <cell r="AF54">
            <v>775559.55362892454</v>
          </cell>
          <cell r="AG54">
            <v>0</v>
          </cell>
          <cell r="AH54">
            <v>0</v>
          </cell>
          <cell r="AI54">
            <v>760637.4472383277</v>
          </cell>
          <cell r="AJ54">
            <v>0</v>
          </cell>
          <cell r="AK54">
            <v>0</v>
          </cell>
          <cell r="AL54">
            <v>504383.77256021893</v>
          </cell>
        </row>
        <row r="55">
          <cell r="B55" t="str">
            <v>(H)</v>
          </cell>
          <cell r="C55" t="str">
            <v>AA principal deficiency sub-ledger</v>
          </cell>
          <cell r="M55"/>
          <cell r="N55"/>
          <cell r="O55"/>
          <cell r="P55"/>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row>
        <row r="56">
          <cell r="B56" t="str">
            <v>(I)</v>
          </cell>
          <cell r="C56" t="str">
            <v>A intercompany interest due</v>
          </cell>
          <cell r="M56"/>
          <cell r="N56"/>
          <cell r="O56"/>
          <cell r="P56"/>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B57" t="str">
            <v>(J)</v>
          </cell>
          <cell r="C57" t="str">
            <v>A principal deficiency sub-ledger</v>
          </cell>
          <cell r="M57"/>
          <cell r="N57"/>
          <cell r="O57"/>
          <cell r="P57"/>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row>
        <row r="58">
          <cell r="B58" t="str">
            <v>(K)</v>
          </cell>
          <cell r="C58" t="str">
            <v>BBB intercompany interest due</v>
          </cell>
          <cell r="M58"/>
          <cell r="N58"/>
          <cell r="O58"/>
          <cell r="P58"/>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row>
        <row r="59">
          <cell r="B59" t="str">
            <v>(L)</v>
          </cell>
          <cell r="C59" t="str">
            <v>BBB principal deficiency sub-ledger</v>
          </cell>
          <cell r="M59"/>
          <cell r="N59"/>
          <cell r="O59"/>
          <cell r="P59"/>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row>
        <row r="60">
          <cell r="B60" t="str">
            <v>(M)</v>
          </cell>
          <cell r="C60" t="str">
            <v>Swap termination payment</v>
          </cell>
          <cell r="M60"/>
          <cell r="N60"/>
          <cell r="O60"/>
          <cell r="P60"/>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row>
        <row r="61">
          <cell r="B61" t="str">
            <v>(N)</v>
          </cell>
          <cell r="C61" t="str">
            <v>First reserve fund top up</v>
          </cell>
          <cell r="M61"/>
          <cell r="N61"/>
          <cell r="O61"/>
          <cell r="P61"/>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row>
        <row r="62">
          <cell r="B62" t="str">
            <v>(O)</v>
          </cell>
          <cell r="C62" t="str">
            <v>First reserve fund top up - arrears trigger</v>
          </cell>
          <cell r="M62"/>
          <cell r="N62"/>
          <cell r="O62"/>
          <cell r="P62"/>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row>
        <row r="63">
          <cell r="B63" t="str">
            <v>(P)</v>
          </cell>
          <cell r="C63" t="str">
            <v>Funding liquidity reserve</v>
          </cell>
          <cell r="M63"/>
          <cell r="N63"/>
          <cell r="O63"/>
          <cell r="P63"/>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row>
        <row r="64">
          <cell r="B64" t="str">
            <v>(Q)</v>
          </cell>
          <cell r="C64" t="str">
            <v>NR Principal deficiency sub-ledger</v>
          </cell>
          <cell r="M64"/>
          <cell r="N64"/>
          <cell r="O64"/>
          <cell r="P64"/>
          <cell r="Q64">
            <v>167215.32</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row>
        <row r="65">
          <cell r="B65" t="str">
            <v>(R)</v>
          </cell>
          <cell r="C65" t="str">
            <v>NR Interest Due</v>
          </cell>
          <cell r="M65"/>
          <cell r="N65"/>
          <cell r="O65"/>
          <cell r="P65"/>
          <cell r="Q65">
            <v>6839591.5632457528</v>
          </cell>
          <cell r="R65">
            <v>0</v>
          </cell>
          <cell r="S65">
            <v>0</v>
          </cell>
          <cell r="T65">
            <v>6800897.556010928</v>
          </cell>
          <cell r="U65">
            <v>0</v>
          </cell>
          <cell r="V65">
            <v>0</v>
          </cell>
          <cell r="W65">
            <v>4201226.4829508197</v>
          </cell>
          <cell r="X65">
            <v>0</v>
          </cell>
          <cell r="Y65">
            <v>0</v>
          </cell>
          <cell r="Z65">
            <v>2133761.475409836</v>
          </cell>
          <cell r="AA65">
            <v>0</v>
          </cell>
          <cell r="AB65">
            <v>0</v>
          </cell>
          <cell r="AC65">
            <v>1904205.8890635525</v>
          </cell>
          <cell r="AD65">
            <v>0</v>
          </cell>
          <cell r="AE65">
            <v>0</v>
          </cell>
          <cell r="AF65">
            <v>1823387.3441095888</v>
          </cell>
          <cell r="AG65">
            <v>0</v>
          </cell>
          <cell r="AH65">
            <v>0</v>
          </cell>
          <cell r="AI65">
            <v>1773113.2273972603</v>
          </cell>
          <cell r="AJ65">
            <v>0</v>
          </cell>
          <cell r="AK65">
            <v>0</v>
          </cell>
          <cell r="AL65">
            <v>1733511.5556164384</v>
          </cell>
        </row>
        <row r="66">
          <cell r="B66" t="str">
            <v>(S)</v>
          </cell>
          <cell r="C66" t="str">
            <v>Issuer Swap termination and other amounts</v>
          </cell>
          <cell r="M66"/>
          <cell r="N66"/>
          <cell r="O66"/>
          <cell r="P66"/>
          <cell r="Q66">
            <v>0</v>
          </cell>
          <cell r="R66">
            <v>0</v>
          </cell>
          <cell r="S66">
            <v>0</v>
          </cell>
          <cell r="T66">
            <v>312.5</v>
          </cell>
          <cell r="U66">
            <v>0</v>
          </cell>
          <cell r="V66">
            <v>0</v>
          </cell>
          <cell r="W66">
            <v>312.5</v>
          </cell>
          <cell r="X66">
            <v>0</v>
          </cell>
          <cell r="Y66">
            <v>0</v>
          </cell>
          <cell r="Z66">
            <v>312.5</v>
          </cell>
          <cell r="AA66">
            <v>0</v>
          </cell>
          <cell r="AB66">
            <v>0</v>
          </cell>
          <cell r="AC66">
            <v>312.5</v>
          </cell>
          <cell r="AD66">
            <v>0</v>
          </cell>
          <cell r="AE66">
            <v>0</v>
          </cell>
          <cell r="AF66">
            <v>312.5</v>
          </cell>
          <cell r="AG66">
            <v>0</v>
          </cell>
          <cell r="AH66">
            <v>0</v>
          </cell>
          <cell r="AI66">
            <v>312.5</v>
          </cell>
          <cell r="AJ66">
            <v>0</v>
          </cell>
          <cell r="AK66">
            <v>0</v>
          </cell>
          <cell r="AL66">
            <v>312.5</v>
          </cell>
        </row>
        <row r="67">
          <cell r="C67" t="str">
            <v>Swap termination payments - Issuer</v>
          </cell>
          <cell r="M67"/>
          <cell r="N67"/>
          <cell r="O67"/>
          <cell r="P67"/>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row>
        <row r="68">
          <cell r="C68" t="str">
            <v>Any other amounts relating to intercompany loan</v>
          </cell>
          <cell r="M68"/>
          <cell r="N68"/>
          <cell r="O68"/>
          <cell r="P68"/>
          <cell r="Q68">
            <v>312.5</v>
          </cell>
          <cell r="R68">
            <v>0</v>
          </cell>
          <cell r="S68">
            <v>0</v>
          </cell>
          <cell r="T68">
            <v>312.5</v>
          </cell>
          <cell r="U68">
            <v>0</v>
          </cell>
          <cell r="V68">
            <v>0</v>
          </cell>
          <cell r="W68">
            <v>312.5</v>
          </cell>
          <cell r="X68">
            <v>0</v>
          </cell>
          <cell r="Y68">
            <v>0</v>
          </cell>
          <cell r="Z68">
            <v>312.5</v>
          </cell>
          <cell r="AA68">
            <v>0</v>
          </cell>
          <cell r="AB68">
            <v>0</v>
          </cell>
          <cell r="AC68">
            <v>312.5</v>
          </cell>
          <cell r="AD68">
            <v>0</v>
          </cell>
          <cell r="AE68">
            <v>0</v>
          </cell>
          <cell r="AF68">
            <v>312.5</v>
          </cell>
          <cell r="AG68">
            <v>0</v>
          </cell>
          <cell r="AH68">
            <v>0</v>
          </cell>
          <cell r="AI68">
            <v>312.5</v>
          </cell>
          <cell r="AJ68">
            <v>0</v>
          </cell>
          <cell r="AK68">
            <v>0</v>
          </cell>
          <cell r="AL68">
            <v>312.5</v>
          </cell>
        </row>
        <row r="69">
          <cell r="C69" t="str">
            <v>Termination - funding swap agreemenet</v>
          </cell>
          <cell r="M69"/>
          <cell r="N69"/>
          <cell r="O69"/>
          <cell r="P69"/>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B70" t="str">
            <v>(T)</v>
          </cell>
          <cell r="C70" t="str">
            <v>Funding Reserve fund top up</v>
          </cell>
          <cell r="M70"/>
          <cell r="N70"/>
          <cell r="O70"/>
          <cell r="P70"/>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B71" t="str">
            <v>(U)</v>
          </cell>
          <cell r="C71" t="str">
            <v>Start up loan payments due</v>
          </cell>
          <cell r="M71" t="str">
            <v>Payment of Funding Start-up Loan</v>
          </cell>
          <cell r="N71"/>
          <cell r="O71"/>
          <cell r="P71"/>
          <cell r="Q71">
            <v>0</v>
          </cell>
          <cell r="R71">
            <v>0</v>
          </cell>
          <cell r="S71">
            <v>0</v>
          </cell>
          <cell r="T71">
            <v>0</v>
          </cell>
          <cell r="U71">
            <v>0</v>
          </cell>
          <cell r="V71">
            <v>0</v>
          </cell>
          <cell r="W71">
            <v>3345577.91</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1498255.6516788264</v>
          </cell>
        </row>
        <row r="72">
          <cell r="B72" t="str">
            <v>(V)</v>
          </cell>
          <cell r="C72" t="str">
            <v>Profit</v>
          </cell>
          <cell r="M72" t="str">
            <v xml:space="preserve">Profit to Funding </v>
          </cell>
          <cell r="N72"/>
          <cell r="O72"/>
          <cell r="P72"/>
          <cell r="Q72">
            <v>312.5</v>
          </cell>
          <cell r="R72">
            <v>0</v>
          </cell>
          <cell r="S72">
            <v>0</v>
          </cell>
          <cell r="T72">
            <v>312.5</v>
          </cell>
          <cell r="U72">
            <v>0</v>
          </cell>
          <cell r="V72">
            <v>0</v>
          </cell>
          <cell r="W72">
            <v>312.5</v>
          </cell>
          <cell r="X72">
            <v>0</v>
          </cell>
          <cell r="Y72">
            <v>0</v>
          </cell>
          <cell r="Z72">
            <v>312.5</v>
          </cell>
          <cell r="AA72">
            <v>0</v>
          </cell>
          <cell r="AB72">
            <v>0</v>
          </cell>
          <cell r="AC72">
            <v>312.5</v>
          </cell>
          <cell r="AD72">
            <v>0</v>
          </cell>
          <cell r="AE72">
            <v>0</v>
          </cell>
          <cell r="AF72">
            <v>312.5</v>
          </cell>
          <cell r="AG72">
            <v>0</v>
          </cell>
          <cell r="AH72">
            <v>0</v>
          </cell>
          <cell r="AI72">
            <v>312.5</v>
          </cell>
          <cell r="AJ72">
            <v>0</v>
          </cell>
          <cell r="AK72">
            <v>0</v>
          </cell>
          <cell r="AL72">
            <v>0</v>
          </cell>
        </row>
        <row r="73">
          <cell r="B73" t="str">
            <v>(W)</v>
          </cell>
          <cell r="C73" t="str">
            <v>Deferred Consideration</v>
          </cell>
          <cell r="M73"/>
          <cell r="N73"/>
          <cell r="O73"/>
          <cell r="P73"/>
          <cell r="Q73">
            <v>12940438.862201357</v>
          </cell>
          <cell r="R73">
            <v>0</v>
          </cell>
          <cell r="S73">
            <v>0</v>
          </cell>
          <cell r="T73">
            <v>13111380.190213304</v>
          </cell>
          <cell r="U73">
            <v>0</v>
          </cell>
          <cell r="V73">
            <v>0</v>
          </cell>
          <cell r="W73">
            <v>4632347.0218434986</v>
          </cell>
          <cell r="X73">
            <v>0</v>
          </cell>
          <cell r="Y73">
            <v>0</v>
          </cell>
          <cell r="Z73">
            <v>9370025.9469151646</v>
          </cell>
          <cell r="AA73">
            <v>0</v>
          </cell>
          <cell r="AB73">
            <v>0</v>
          </cell>
          <cell r="AC73">
            <v>6566882.8218908422</v>
          </cell>
          <cell r="AD73">
            <v>0</v>
          </cell>
          <cell r="AE73">
            <v>0</v>
          </cell>
          <cell r="AF73">
            <v>111489961.90947942</v>
          </cell>
          <cell r="AG73">
            <v>0</v>
          </cell>
          <cell r="AH73">
            <v>0</v>
          </cell>
          <cell r="AI73">
            <v>2078106.5043812562</v>
          </cell>
          <cell r="AJ73">
            <v>0</v>
          </cell>
          <cell r="AK73">
            <v>0</v>
          </cell>
          <cell r="AL73">
            <v>0</v>
          </cell>
        </row>
        <row r="74">
          <cell r="B74" t="str">
            <v>(X)</v>
          </cell>
          <cell r="C74" t="str">
            <v>Def consideration - postponed</v>
          </cell>
          <cell r="M74"/>
          <cell r="N74"/>
          <cell r="O74"/>
          <cell r="P74"/>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row>
        <row r="75">
          <cell r="M75"/>
          <cell r="N75"/>
          <cell r="O75"/>
          <cell r="P75"/>
          <cell r="Q75"/>
          <cell r="R75"/>
          <cell r="S75"/>
          <cell r="T75"/>
          <cell r="U75"/>
          <cell r="V75"/>
          <cell r="W75"/>
          <cell r="X75"/>
          <cell r="Y75"/>
          <cell r="Z75"/>
          <cell r="AA75"/>
          <cell r="AB75"/>
          <cell r="AC75"/>
          <cell r="AD75"/>
          <cell r="AE75"/>
          <cell r="AF75"/>
          <cell r="AG75"/>
          <cell r="AH75"/>
          <cell r="AI75"/>
          <cell r="AJ75"/>
          <cell r="AK75"/>
          <cell r="AL75"/>
        </row>
        <row r="76">
          <cell r="C76"/>
          <cell r="M76"/>
          <cell r="N76"/>
          <cell r="O76"/>
          <cell r="P76"/>
          <cell r="Q76"/>
          <cell r="R76"/>
          <cell r="S76"/>
          <cell r="T76"/>
          <cell r="U76"/>
          <cell r="V76"/>
          <cell r="W76"/>
          <cell r="X76"/>
          <cell r="Y76"/>
          <cell r="Z76"/>
          <cell r="AA76"/>
          <cell r="AB76"/>
          <cell r="AC76"/>
          <cell r="AD76"/>
          <cell r="AE76"/>
          <cell r="AF76"/>
          <cell r="AG76"/>
          <cell r="AH76"/>
          <cell r="AI76"/>
          <cell r="AJ76"/>
          <cell r="AK76"/>
          <cell r="AL76"/>
        </row>
        <row r="77">
          <cell r="C77"/>
          <cell r="M77"/>
          <cell r="N77"/>
          <cell r="O77"/>
          <cell r="P77"/>
          <cell r="Q77"/>
          <cell r="R77"/>
          <cell r="S77"/>
          <cell r="T77"/>
          <cell r="U77"/>
          <cell r="V77"/>
          <cell r="W77"/>
          <cell r="X77"/>
          <cell r="Y77"/>
          <cell r="Z77"/>
          <cell r="AA77"/>
          <cell r="AB77"/>
          <cell r="AC77"/>
          <cell r="AD77"/>
          <cell r="AE77"/>
          <cell r="AF77"/>
          <cell r="AG77"/>
          <cell r="AH77"/>
          <cell r="AI77"/>
          <cell r="AJ77"/>
          <cell r="AK77"/>
          <cell r="AL77"/>
        </row>
        <row r="78">
          <cell r="M78"/>
          <cell r="N78"/>
          <cell r="O78"/>
          <cell r="P78"/>
          <cell r="Q78" t="str">
            <v>OK</v>
          </cell>
          <cell r="R78" t="str">
            <v>OK</v>
          </cell>
          <cell r="S78" t="str">
            <v>OK</v>
          </cell>
          <cell r="T78" t="str">
            <v>OK</v>
          </cell>
          <cell r="U78" t="str">
            <v>OK</v>
          </cell>
          <cell r="V78" t="str">
            <v>OK</v>
          </cell>
          <cell r="W78" t="str">
            <v>OK</v>
          </cell>
          <cell r="X78" t="str">
            <v>OK</v>
          </cell>
          <cell r="Y78" t="str">
            <v>OK</v>
          </cell>
          <cell r="Z78" t="str">
            <v>OK</v>
          </cell>
          <cell r="AA78" t="str">
            <v>OK</v>
          </cell>
          <cell r="AB78" t="str">
            <v>OK</v>
          </cell>
          <cell r="AC78" t="str">
            <v>OK</v>
          </cell>
          <cell r="AD78" t="str">
            <v>OK</v>
          </cell>
          <cell r="AE78" t="str">
            <v>OK</v>
          </cell>
          <cell r="AF78" t="str">
            <v>OK</v>
          </cell>
          <cell r="AG78" t="str">
            <v>OK</v>
          </cell>
          <cell r="AH78" t="str">
            <v>OK</v>
          </cell>
          <cell r="AI78" t="str">
            <v>OK</v>
          </cell>
          <cell r="AJ78" t="str">
            <v>OK</v>
          </cell>
          <cell r="AK78" t="str">
            <v>OK</v>
          </cell>
          <cell r="AL78" t="str">
            <v>OK</v>
          </cell>
        </row>
        <row r="79">
          <cell r="M79"/>
          <cell r="N79"/>
          <cell r="O79"/>
          <cell r="P79"/>
          <cell r="Q79"/>
          <cell r="R79"/>
          <cell r="S79"/>
          <cell r="T79"/>
          <cell r="U79"/>
          <cell r="V79"/>
          <cell r="W79"/>
          <cell r="X79"/>
          <cell r="Y79"/>
          <cell r="Z79"/>
          <cell r="AA79"/>
          <cell r="AB79"/>
          <cell r="AC79"/>
          <cell r="AD79"/>
          <cell r="AE79"/>
          <cell r="AF79"/>
          <cell r="AG79"/>
          <cell r="AH79"/>
          <cell r="AI79"/>
          <cell r="AJ79"/>
          <cell r="AK79"/>
          <cell r="AL79"/>
        </row>
        <row r="80">
          <cell r="M80"/>
          <cell r="N80"/>
          <cell r="O80"/>
          <cell r="P80"/>
          <cell r="Q80" t="str">
            <v>OK</v>
          </cell>
          <cell r="R80" t="str">
            <v>OK</v>
          </cell>
          <cell r="S80" t="str">
            <v>OK</v>
          </cell>
          <cell r="T80" t="str">
            <v>OK</v>
          </cell>
          <cell r="U80" t="str">
            <v>OK</v>
          </cell>
          <cell r="V80" t="str">
            <v>OK</v>
          </cell>
          <cell r="W80" t="str">
            <v>OK</v>
          </cell>
          <cell r="X80" t="str">
            <v>OK</v>
          </cell>
          <cell r="Y80" t="str">
            <v>OK</v>
          </cell>
          <cell r="Z80" t="str">
            <v>OK</v>
          </cell>
          <cell r="AA80" t="str">
            <v>OK</v>
          </cell>
          <cell r="AB80" t="str">
            <v>OK</v>
          </cell>
          <cell r="AC80" t="str">
            <v>OK</v>
          </cell>
          <cell r="AD80" t="str">
            <v>OK</v>
          </cell>
          <cell r="AE80" t="str">
            <v>OK</v>
          </cell>
          <cell r="AF80" t="str">
            <v>OK</v>
          </cell>
          <cell r="AG80" t="str">
            <v>OK</v>
          </cell>
          <cell r="AH80" t="str">
            <v>OK</v>
          </cell>
          <cell r="AI80" t="str">
            <v>OK</v>
          </cell>
          <cell r="AJ80" t="str">
            <v>OK</v>
          </cell>
          <cell r="AK80" t="str">
            <v>OK</v>
          </cell>
          <cell r="AL80" t="str">
            <v>OK</v>
          </cell>
        </row>
        <row r="82">
          <cell r="C82" t="str">
            <v>REVENUE Waterfall (Ledger) (Monthly)</v>
          </cell>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4">
          <cell r="C84" t="str">
            <v>Revenue Received B/fwd</v>
          </cell>
          <cell r="M84"/>
          <cell r="N84"/>
          <cell r="O84"/>
          <cell r="P84"/>
          <cell r="Q84">
            <v>14602147.948614113</v>
          </cell>
          <cell r="R84">
            <v>12959509.869999999</v>
          </cell>
          <cell r="S84">
            <v>13462898.853341818</v>
          </cell>
          <cell r="T84">
            <v>13668936.41383953</v>
          </cell>
          <cell r="U84">
            <v>7518402.6753947996</v>
          </cell>
          <cell r="V84">
            <v>11522013.4</v>
          </cell>
          <cell r="W84">
            <v>9869541.75</v>
          </cell>
          <cell r="X84">
            <v>9740467.6099999994</v>
          </cell>
          <cell r="Y84">
            <v>9305263.3499999996</v>
          </cell>
          <cell r="Z84">
            <v>9238415.4097035099</v>
          </cell>
          <cell r="AA84">
            <v>7697905.1900000004</v>
          </cell>
          <cell r="AB84">
            <v>7439628.0700000003</v>
          </cell>
          <cell r="AC84">
            <v>7122998.1199999992</v>
          </cell>
          <cell r="AD84">
            <v>7114639.5199999996</v>
          </cell>
          <cell r="AE84">
            <v>6806723.4500000002</v>
          </cell>
          <cell r="AF84">
            <v>6593822.8999999994</v>
          </cell>
          <cell r="AG84">
            <v>5879438.9500000002</v>
          </cell>
          <cell r="AH84">
            <v>5607380.1100000003</v>
          </cell>
          <cell r="AI84">
            <v>5336907.4799999995</v>
          </cell>
          <cell r="AJ84">
            <v>5065038.5500000007</v>
          </cell>
          <cell r="AK84">
            <v>4741426.5900000008</v>
          </cell>
          <cell r="AL84">
            <v>4472354.46</v>
          </cell>
        </row>
        <row r="85">
          <cell r="C85"/>
          <cell r="M85"/>
          <cell r="N85"/>
          <cell r="O85"/>
          <cell r="P85"/>
          <cell r="Q85"/>
          <cell r="R85"/>
          <cell r="S85"/>
          <cell r="T85"/>
          <cell r="U85"/>
          <cell r="V85"/>
          <cell r="W85"/>
          <cell r="X85"/>
          <cell r="Y85"/>
          <cell r="Z85"/>
          <cell r="AA85"/>
          <cell r="AB85"/>
          <cell r="AC85"/>
          <cell r="AD85"/>
          <cell r="AE85"/>
          <cell r="AF85"/>
          <cell r="AG85"/>
          <cell r="AH85"/>
          <cell r="AI85"/>
          <cell r="AJ85"/>
          <cell r="AK85"/>
          <cell r="AL85"/>
        </row>
        <row r="86">
          <cell r="C86" t="str">
            <v>Revenue Received In Period</v>
          </cell>
          <cell r="M86"/>
          <cell r="N86"/>
          <cell r="O86"/>
          <cell r="P86"/>
          <cell r="Q86">
            <v>14589138.078614114</v>
          </cell>
          <cell r="R86">
            <v>12639465.77</v>
          </cell>
          <cell r="S86">
            <v>13462898.85</v>
          </cell>
          <cell r="T86">
            <v>13668936.41</v>
          </cell>
          <cell r="U86">
            <v>7518402.6753947996</v>
          </cell>
          <cell r="V86">
            <v>11522013.4</v>
          </cell>
          <cell r="W86">
            <v>9869541.75</v>
          </cell>
          <cell r="X86">
            <v>9740467.6099999994</v>
          </cell>
          <cell r="Y86">
            <v>9305263.3499999996</v>
          </cell>
          <cell r="Z86">
            <v>9238415.4097035099</v>
          </cell>
          <cell r="AA86">
            <v>7697905.1900000004</v>
          </cell>
          <cell r="AB86">
            <v>7439628.0700000003</v>
          </cell>
          <cell r="AC86">
            <v>7122998.1199999992</v>
          </cell>
          <cell r="AD86">
            <v>7114639.5199999996</v>
          </cell>
          <cell r="AE86">
            <v>6806723.4500000002</v>
          </cell>
          <cell r="AF86">
            <v>6593822.8999999994</v>
          </cell>
          <cell r="AG86">
            <v>5879438.9500000002</v>
          </cell>
          <cell r="AH86">
            <v>5607380.1100000003</v>
          </cell>
          <cell r="AI86">
            <v>5336907.4799999995</v>
          </cell>
          <cell r="AJ86">
            <v>5065038.5500000007</v>
          </cell>
          <cell r="AK86">
            <v>4741426.5900000008</v>
          </cell>
          <cell r="AL86">
            <v>4472354.46</v>
          </cell>
        </row>
        <row r="87">
          <cell r="C87"/>
          <cell r="M87"/>
          <cell r="N87"/>
          <cell r="O87"/>
          <cell r="P87"/>
          <cell r="Q87"/>
          <cell r="R87"/>
          <cell r="S87"/>
          <cell r="T87"/>
          <cell r="U87"/>
          <cell r="V87"/>
          <cell r="W87"/>
          <cell r="X87"/>
          <cell r="Y87"/>
          <cell r="Z87"/>
          <cell r="AA87"/>
          <cell r="AB87"/>
          <cell r="AC87"/>
          <cell r="AD87"/>
          <cell r="AE87"/>
          <cell r="AF87"/>
          <cell r="AG87"/>
          <cell r="AH87"/>
          <cell r="AI87"/>
          <cell r="AJ87"/>
          <cell r="AK87"/>
          <cell r="AL87"/>
        </row>
        <row r="88">
          <cell r="C88" t="str">
            <v>Revenue from Trustee</v>
          </cell>
          <cell r="M88"/>
          <cell r="N88"/>
          <cell r="O88"/>
          <cell r="P88"/>
          <cell r="Q88">
            <v>14589138.078614114</v>
          </cell>
          <cell r="R88">
            <v>12639465.77</v>
          </cell>
          <cell r="S88">
            <v>13152744.82</v>
          </cell>
          <cell r="T88">
            <v>13358782.380000001</v>
          </cell>
          <cell r="U88">
            <v>4514762.38</v>
          </cell>
          <cell r="V88">
            <v>11253692.24</v>
          </cell>
          <cell r="W88">
            <v>9550686.3200000003</v>
          </cell>
          <cell r="X88">
            <v>9529646.2899999991</v>
          </cell>
          <cell r="Y88">
            <v>9168027.4800000004</v>
          </cell>
          <cell r="Z88">
            <v>8861909.2899999991</v>
          </cell>
          <cell r="AA88">
            <v>7509430.6399999997</v>
          </cell>
          <cell r="AB88">
            <v>7251153.5199999996</v>
          </cell>
          <cell r="AC88">
            <v>7023149.9199999999</v>
          </cell>
          <cell r="AD88">
            <v>7004332.0599999996</v>
          </cell>
          <cell r="AE88">
            <v>6731102.5899999999</v>
          </cell>
          <cell r="AF88">
            <v>6478565.8399999999</v>
          </cell>
          <cell r="AG88">
            <v>5791556.3399999999</v>
          </cell>
          <cell r="AH88">
            <v>5554968.0700000003</v>
          </cell>
          <cell r="AI88">
            <v>5254722.18</v>
          </cell>
          <cell r="AJ88">
            <v>4991829.3600000003</v>
          </cell>
          <cell r="AK88">
            <v>4680129.8600000003</v>
          </cell>
          <cell r="AL88">
            <v>4382918.0199999996</v>
          </cell>
        </row>
        <row r="89">
          <cell r="C89" t="str">
            <v>Interest from Funding GIC</v>
          </cell>
          <cell r="M89"/>
          <cell r="N89"/>
          <cell r="O89"/>
          <cell r="P89"/>
          <cell r="Q89">
            <v>12987.65</v>
          </cell>
          <cell r="R89">
            <v>320044.09999999998</v>
          </cell>
          <cell r="S89">
            <v>264167.19</v>
          </cell>
          <cell r="T89">
            <v>264167.19</v>
          </cell>
          <cell r="U89">
            <v>308053.71999999997</v>
          </cell>
          <cell r="V89">
            <v>268308.14</v>
          </cell>
          <cell r="W89">
            <v>318842.82999999996</v>
          </cell>
          <cell r="X89">
            <v>210795.77</v>
          </cell>
          <cell r="Y89">
            <v>137225.01999999999</v>
          </cell>
          <cell r="Z89">
            <v>188465.94</v>
          </cell>
          <cell r="AA89">
            <v>188465.94</v>
          </cell>
          <cell r="AB89">
            <v>188465.94</v>
          </cell>
          <cell r="AC89">
            <v>99842.31</v>
          </cell>
          <cell r="AD89">
            <v>110302.53</v>
          </cell>
          <cell r="AE89">
            <v>75620.86</v>
          </cell>
          <cell r="AF89">
            <v>115257.06</v>
          </cell>
          <cell r="AG89">
            <v>87882.61</v>
          </cell>
          <cell r="AH89">
            <v>52412.04</v>
          </cell>
          <cell r="AI89">
            <v>82185.3</v>
          </cell>
          <cell r="AJ89">
            <v>73209.19</v>
          </cell>
          <cell r="AK89">
            <v>61296.73</v>
          </cell>
          <cell r="AL89">
            <v>89436.44</v>
          </cell>
        </row>
        <row r="90">
          <cell r="C90" t="str">
            <v>Other net income</v>
          </cell>
          <cell r="M90"/>
          <cell r="N90"/>
          <cell r="O90"/>
          <cell r="P90"/>
          <cell r="Q90">
            <v>22.22</v>
          </cell>
          <cell r="R90">
            <v>0</v>
          </cell>
          <cell r="S90">
            <v>45986.84</v>
          </cell>
          <cell r="T90">
            <v>45986.84</v>
          </cell>
          <cell r="U90">
            <v>0</v>
          </cell>
          <cell r="V90">
            <v>13.02</v>
          </cell>
          <cell r="W90">
            <v>12.6</v>
          </cell>
          <cell r="X90">
            <v>25.55</v>
          </cell>
          <cell r="Y90">
            <v>10.85</v>
          </cell>
          <cell r="Z90">
            <v>10.5</v>
          </cell>
          <cell r="AA90">
            <v>8.61</v>
          </cell>
          <cell r="AB90">
            <v>8.61</v>
          </cell>
          <cell r="AC90">
            <v>5.89</v>
          </cell>
          <cell r="AD90">
            <v>4.93</v>
          </cell>
          <cell r="AE90" t="str">
            <v/>
          </cell>
          <cell r="AF90" t="str">
            <v/>
          </cell>
          <cell r="AG90" t="str">
            <v/>
          </cell>
          <cell r="AH90" t="str">
            <v/>
          </cell>
          <cell r="AI90" t="str">
            <v/>
          </cell>
          <cell r="AJ90" t="str">
            <v/>
          </cell>
          <cell r="AK90" t="str">
            <v/>
          </cell>
          <cell r="AL90" t="str">
            <v/>
          </cell>
        </row>
        <row r="91">
          <cell r="C91" t="str">
            <v>Basis Swap</v>
          </cell>
          <cell r="M91"/>
          <cell r="N91"/>
          <cell r="O91"/>
          <cell r="P91"/>
          <cell r="Q91">
            <v>0</v>
          </cell>
          <cell r="R91">
            <v>0</v>
          </cell>
          <cell r="S91">
            <v>0</v>
          </cell>
          <cell r="T91">
            <v>0</v>
          </cell>
          <cell r="U91">
            <v>2695586.5753947999</v>
          </cell>
          <cell r="V91">
            <v>0</v>
          </cell>
          <cell r="W91">
            <v>0</v>
          </cell>
          <cell r="X91">
            <v>0</v>
          </cell>
          <cell r="Y91">
            <v>0</v>
          </cell>
          <cell r="Z91">
            <v>188029.67970351182</v>
          </cell>
          <cell r="AA91">
            <v>0</v>
          </cell>
          <cell r="AB91">
            <v>0</v>
          </cell>
          <cell r="AC91">
            <v>0</v>
          </cell>
          <cell r="AD91">
            <v>0</v>
          </cell>
          <cell r="AE91">
            <v>0</v>
          </cell>
          <cell r="AF91">
            <v>0</v>
          </cell>
          <cell r="AG91">
            <v>0</v>
          </cell>
          <cell r="AH91">
            <v>0</v>
          </cell>
          <cell r="AI91">
            <v>0</v>
          </cell>
          <cell r="AJ91">
            <v>0</v>
          </cell>
          <cell r="AK91">
            <v>0</v>
          </cell>
          <cell r="AL91">
            <v>0</v>
          </cell>
        </row>
        <row r="92">
          <cell r="C92" t="str">
            <v>Interco Loan Surplus</v>
          </cell>
          <cell r="M92"/>
          <cell r="N92"/>
          <cell r="O92"/>
          <cell r="P92"/>
          <cell r="Q92">
            <v>0</v>
          </cell>
          <cell r="R92">
            <v>0</v>
          </cell>
          <cell r="S92">
            <v>0</v>
          </cell>
          <cell r="T92">
            <v>0</v>
          </cell>
          <cell r="U92"/>
          <cell r="V92"/>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row>
        <row r="93">
          <cell r="C93"/>
          <cell r="M93"/>
          <cell r="N93"/>
          <cell r="O93"/>
          <cell r="P93"/>
          <cell r="Q93"/>
          <cell r="R93"/>
          <cell r="S93"/>
          <cell r="T93"/>
          <cell r="U93"/>
          <cell r="V93"/>
          <cell r="W93"/>
          <cell r="X93"/>
          <cell r="Y93"/>
          <cell r="Z93"/>
          <cell r="AA93"/>
          <cell r="AB93"/>
          <cell r="AC93"/>
          <cell r="AD93"/>
          <cell r="AE93"/>
          <cell r="AF93"/>
          <cell r="AG93"/>
          <cell r="AH93"/>
          <cell r="AI93"/>
          <cell r="AJ93"/>
          <cell r="AK93"/>
          <cell r="AL93"/>
        </row>
        <row r="94">
          <cell r="C94" t="str">
            <v>Revenue Debited In Period</v>
          </cell>
          <cell r="M94"/>
          <cell r="N94"/>
          <cell r="O94"/>
          <cell r="P94"/>
          <cell r="Q94">
            <v>14602147.948614115</v>
          </cell>
          <cell r="R94">
            <v>12959509.869999999</v>
          </cell>
          <cell r="S94">
            <v>13462898.85</v>
          </cell>
          <cell r="T94">
            <v>13668936.41</v>
          </cell>
          <cell r="U94">
            <v>7518402.6753947996</v>
          </cell>
          <cell r="V94">
            <v>11522013.4</v>
          </cell>
          <cell r="W94">
            <v>9869541.75</v>
          </cell>
          <cell r="X94">
            <v>9740467.6099999994</v>
          </cell>
          <cell r="Y94">
            <v>9305263.3499999996</v>
          </cell>
          <cell r="Z94">
            <v>9238415.4097035099</v>
          </cell>
          <cell r="AA94">
            <v>7697905.1900000004</v>
          </cell>
          <cell r="AB94">
            <v>7439628.0700000003</v>
          </cell>
          <cell r="AC94">
            <v>7122998.1199999992</v>
          </cell>
          <cell r="AD94">
            <v>7114639.5199999996</v>
          </cell>
          <cell r="AE94">
            <v>6806723.4500000002</v>
          </cell>
          <cell r="AF94">
            <v>111593822.89999999</v>
          </cell>
          <cell r="AG94">
            <v>5879438.9500000002</v>
          </cell>
          <cell r="AH94">
            <v>5607380.1100000003</v>
          </cell>
          <cell r="AI94">
            <v>5336907.4799999995</v>
          </cell>
          <cell r="AJ94">
            <v>5065038.5500000007</v>
          </cell>
          <cell r="AK94">
            <v>4741426.5900000008</v>
          </cell>
          <cell r="AL94">
            <v>4472354.46</v>
          </cell>
        </row>
        <row r="95">
          <cell r="C95"/>
          <cell r="M95"/>
          <cell r="N95"/>
          <cell r="O95"/>
          <cell r="P95"/>
          <cell r="Q95"/>
          <cell r="R95"/>
          <cell r="S95"/>
          <cell r="T95"/>
          <cell r="U95"/>
          <cell r="V95"/>
          <cell r="W95"/>
          <cell r="X95"/>
          <cell r="Y95"/>
          <cell r="Z95"/>
          <cell r="AA95">
            <v>0</v>
          </cell>
          <cell r="AB95">
            <v>0</v>
          </cell>
          <cell r="AC95">
            <v>0</v>
          </cell>
          <cell r="AD95">
            <v>0</v>
          </cell>
          <cell r="AE95">
            <v>0</v>
          </cell>
          <cell r="AF95">
            <v>0</v>
          </cell>
          <cell r="AG95">
            <v>0</v>
          </cell>
          <cell r="AH95">
            <v>0</v>
          </cell>
          <cell r="AI95">
            <v>0</v>
          </cell>
          <cell r="AJ95">
            <v>0</v>
          </cell>
          <cell r="AK95">
            <v>0</v>
          </cell>
          <cell r="AL95">
            <v>0</v>
          </cell>
        </row>
        <row r="96">
          <cell r="C96" t="str">
            <v>Funding Security Trustee</v>
          </cell>
          <cell r="M96"/>
          <cell r="N96"/>
          <cell r="O96"/>
          <cell r="P96"/>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row>
        <row r="97">
          <cell r="C97" t="str">
            <v>Issuer</v>
          </cell>
          <cell r="M97"/>
          <cell r="N97"/>
          <cell r="O97"/>
          <cell r="P97"/>
          <cell r="Q97">
            <v>38491.666666666664</v>
          </cell>
          <cell r="R97">
            <v>46097.674999999996</v>
          </cell>
          <cell r="S97">
            <v>47983.674999999996</v>
          </cell>
          <cell r="T97">
            <v>47983.674999999996</v>
          </cell>
          <cell r="U97">
            <v>47983.674999999996</v>
          </cell>
          <cell r="V97">
            <v>47983.674999999996</v>
          </cell>
          <cell r="W97">
            <v>47983.674999999996</v>
          </cell>
          <cell r="X97">
            <v>47983.674999999996</v>
          </cell>
          <cell r="Y97">
            <v>47983.674999999996</v>
          </cell>
          <cell r="Z97">
            <v>47983.674999999996</v>
          </cell>
          <cell r="AA97">
            <v>47983.674999999996</v>
          </cell>
          <cell r="AB97">
            <v>47983.674999999996</v>
          </cell>
          <cell r="AC97">
            <v>47983.674999999996</v>
          </cell>
          <cell r="AD97">
            <v>47983.674999999996</v>
          </cell>
          <cell r="AE97">
            <v>47983.674999999996</v>
          </cell>
          <cell r="AF97">
            <v>47983.674999999996</v>
          </cell>
          <cell r="AG97">
            <v>47983.674999999996</v>
          </cell>
          <cell r="AH97">
            <v>47983.674999999996</v>
          </cell>
          <cell r="AI97">
            <v>47983.674999999996</v>
          </cell>
          <cell r="AJ97">
            <v>47983.674999999996</v>
          </cell>
          <cell r="AK97">
            <v>47983.674999999996</v>
          </cell>
          <cell r="AL97">
            <v>47983.674999999996</v>
          </cell>
        </row>
        <row r="98">
          <cell r="C98" t="str">
            <v>Third party creditors</v>
          </cell>
          <cell r="M98"/>
          <cell r="N98"/>
          <cell r="O98"/>
          <cell r="P98"/>
          <cell r="Q98">
            <v>0</v>
          </cell>
          <cell r="R98">
            <v>0</v>
          </cell>
          <cell r="S98">
            <v>0</v>
          </cell>
          <cell r="T98">
            <v>0</v>
          </cell>
          <cell r="U98">
            <v>0</v>
          </cell>
          <cell r="V98">
            <v>0</v>
          </cell>
          <cell r="W98">
            <v>205530.95496699808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878</v>
          </cell>
        </row>
        <row r="99">
          <cell r="C99" t="str">
            <v>Cash manager</v>
          </cell>
          <cell r="M99"/>
          <cell r="N99"/>
          <cell r="O99"/>
          <cell r="P99"/>
          <cell r="Q99">
            <v>9791.6666666666661</v>
          </cell>
          <cell r="R99">
            <v>9791.6666666666661</v>
          </cell>
          <cell r="S99">
            <v>9791.6666666666661</v>
          </cell>
          <cell r="T99">
            <v>9791.6666666666661</v>
          </cell>
          <cell r="U99">
            <v>9791.6666666666661</v>
          </cell>
          <cell r="V99">
            <v>9791.6666666666661</v>
          </cell>
          <cell r="W99">
            <v>9791.6666666666661</v>
          </cell>
          <cell r="X99">
            <v>9791.6666666666661</v>
          </cell>
          <cell r="Y99">
            <v>9791.6666666666661</v>
          </cell>
          <cell r="Z99">
            <v>9791.6666666666661</v>
          </cell>
          <cell r="AA99">
            <v>9791.6666666666661</v>
          </cell>
          <cell r="AB99">
            <v>9791.6666666666661</v>
          </cell>
          <cell r="AC99">
            <v>9791.6666666666661</v>
          </cell>
          <cell r="AD99">
            <v>9791.6666666666661</v>
          </cell>
          <cell r="AE99">
            <v>9791.6666666666661</v>
          </cell>
          <cell r="AF99">
            <v>9791.6666666666661</v>
          </cell>
          <cell r="AG99">
            <v>9791.6666666666661</v>
          </cell>
          <cell r="AH99">
            <v>9791.6666666666661</v>
          </cell>
          <cell r="AI99">
            <v>9791.6666666666661</v>
          </cell>
          <cell r="AJ99">
            <v>9791.6666666666661</v>
          </cell>
          <cell r="AK99">
            <v>9791.6666666666661</v>
          </cell>
          <cell r="AL99">
            <v>9791.6666666666661</v>
          </cell>
        </row>
        <row r="100">
          <cell r="C100" t="str">
            <v>Account Bank</v>
          </cell>
          <cell r="M100"/>
          <cell r="N100"/>
          <cell r="O100"/>
          <cell r="P100"/>
          <cell r="Q100">
            <v>5250</v>
          </cell>
          <cell r="R100">
            <v>5250</v>
          </cell>
          <cell r="S100">
            <v>5250</v>
          </cell>
          <cell r="T100">
            <v>5250</v>
          </cell>
          <cell r="U100">
            <v>5250</v>
          </cell>
          <cell r="V100">
            <v>5250</v>
          </cell>
          <cell r="W100">
            <v>5250</v>
          </cell>
          <cell r="X100">
            <v>5250</v>
          </cell>
          <cell r="Y100">
            <v>5250</v>
          </cell>
          <cell r="Z100">
            <v>5250</v>
          </cell>
          <cell r="AA100">
            <v>5250</v>
          </cell>
          <cell r="AB100">
            <v>5250</v>
          </cell>
          <cell r="AC100">
            <v>5250</v>
          </cell>
          <cell r="AD100">
            <v>5250</v>
          </cell>
          <cell r="AE100">
            <v>5250</v>
          </cell>
          <cell r="AF100">
            <v>5250</v>
          </cell>
          <cell r="AG100">
            <v>5250</v>
          </cell>
          <cell r="AH100">
            <v>5250</v>
          </cell>
          <cell r="AI100">
            <v>5250</v>
          </cell>
          <cell r="AJ100">
            <v>5250</v>
          </cell>
          <cell r="AK100">
            <v>5250</v>
          </cell>
          <cell r="AL100">
            <v>5250</v>
          </cell>
        </row>
        <row r="101">
          <cell r="C101" t="str">
            <v>Basis Swap</v>
          </cell>
          <cell r="M101"/>
          <cell r="N101"/>
          <cell r="O101"/>
          <cell r="P101"/>
          <cell r="Q101">
            <v>2923897.8053493244</v>
          </cell>
          <cell r="R101">
            <v>894048.05292515247</v>
          </cell>
          <cell r="S101">
            <v>742907.06715224416</v>
          </cell>
          <cell r="T101">
            <v>761023.19</v>
          </cell>
          <cell r="U101">
            <v>0</v>
          </cell>
          <cell r="V101">
            <v>352884.24</v>
          </cell>
          <cell r="W101">
            <v>542114.53</v>
          </cell>
          <cell r="X101">
            <v>242351.8</v>
          </cell>
          <cell r="Y101">
            <v>700591.71</v>
          </cell>
          <cell r="Z101">
            <v>0</v>
          </cell>
          <cell r="AA101">
            <v>1015348.14</v>
          </cell>
          <cell r="AB101">
            <v>501810.73</v>
          </cell>
          <cell r="AC101">
            <v>131215.1</v>
          </cell>
          <cell r="AD101">
            <v>931607.27</v>
          </cell>
          <cell r="AE101">
            <v>504733.42</v>
          </cell>
          <cell r="AF101">
            <v>36918.93</v>
          </cell>
          <cell r="AG101">
            <v>1750116.48</v>
          </cell>
          <cell r="AH101">
            <v>1277222.1100000001</v>
          </cell>
          <cell r="AI101">
            <v>885767.9</v>
          </cell>
          <cell r="AJ101">
            <v>1420965.11</v>
          </cell>
          <cell r="AK101">
            <v>1080177.6200000001</v>
          </cell>
          <cell r="AL101">
            <v>854339</v>
          </cell>
        </row>
        <row r="102">
          <cell r="C102" t="str">
            <v>AAA interest due</v>
          </cell>
          <cell r="M102"/>
          <cell r="N102"/>
          <cell r="O102"/>
          <cell r="P102"/>
          <cell r="Q102">
            <v>6598747.1419163458</v>
          </cell>
          <cell r="R102">
            <v>0</v>
          </cell>
          <cell r="S102">
            <v>0</v>
          </cell>
          <cell r="T102">
            <v>5718611.0609472739</v>
          </cell>
          <cell r="U102">
            <v>4660909.9236764209</v>
          </cell>
          <cell r="V102">
            <v>4875620.1563754017</v>
          </cell>
          <cell r="W102">
            <v>5058151.2392358016</v>
          </cell>
          <cell r="X102">
            <v>4715798.6310816091</v>
          </cell>
          <cell r="Y102">
            <v>4715798.6310816091</v>
          </cell>
          <cell r="Z102">
            <v>4867921.1675681118</v>
          </cell>
          <cell r="AA102">
            <v>3539306.7083216053</v>
          </cell>
          <cell r="AB102">
            <v>3661351.7672292464</v>
          </cell>
          <cell r="AC102">
            <v>4030071.3356431234</v>
          </cell>
          <cell r="AD102">
            <v>3111386.5507217515</v>
          </cell>
          <cell r="AE102">
            <v>3004097.3593175537</v>
          </cell>
          <cell r="AF102">
            <v>3647832.5077427435</v>
          </cell>
          <cell r="AG102">
            <v>2432718.5537949461</v>
          </cell>
          <cell r="AH102">
            <v>2793121.3025053083</v>
          </cell>
          <cell r="AI102">
            <v>2883221.9896828993</v>
          </cell>
          <cell r="AJ102">
            <v>2198669.9776491285</v>
          </cell>
          <cell r="AK102">
            <v>2350302.3899007919</v>
          </cell>
          <cell r="AL102">
            <v>2447947.8693528469</v>
          </cell>
        </row>
        <row r="103">
          <cell r="C103" t="str">
            <v>AAA principal deficiency sub-ledger</v>
          </cell>
          <cell r="M103"/>
          <cell r="N103"/>
          <cell r="O103"/>
          <cell r="P103"/>
          <cell r="Q103">
            <v>287403.55577685731</v>
          </cell>
          <cell r="R103">
            <v>0</v>
          </cell>
          <cell r="S103">
            <v>0</v>
          </cell>
          <cell r="T103">
            <v>0</v>
          </cell>
          <cell r="U103"/>
          <cell r="V103"/>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row>
        <row r="104">
          <cell r="C104" t="str">
            <v>AA interest due</v>
          </cell>
          <cell r="M104"/>
          <cell r="N104"/>
          <cell r="O104"/>
          <cell r="P104"/>
          <cell r="Q104">
            <v>0</v>
          </cell>
          <cell r="R104">
            <v>0</v>
          </cell>
          <cell r="S104">
            <v>0</v>
          </cell>
          <cell r="T104">
            <v>288456.60962468997</v>
          </cell>
          <cell r="U104">
            <v>288161.80790158286</v>
          </cell>
          <cell r="V104">
            <v>278866.26571120915</v>
          </cell>
          <cell r="W104">
            <v>278866.26571120915</v>
          </cell>
          <cell r="X104">
            <v>281857.0235325793</v>
          </cell>
          <cell r="Y104">
            <v>281857.0235325793</v>
          </cell>
          <cell r="Z104">
            <v>290949.18558201735</v>
          </cell>
          <cell r="AA104">
            <v>251301.61591484657</v>
          </cell>
          <cell r="AB104">
            <v>259967.18887742748</v>
          </cell>
          <cell r="AC104">
            <v>286072.63805935392</v>
          </cell>
          <cell r="AD104">
            <v>247156.34126636054</v>
          </cell>
          <cell r="AE104">
            <v>238633.70880889983</v>
          </cell>
          <cell r="AF104">
            <v>289769.50355366408</v>
          </cell>
          <cell r="AG104">
            <v>228191.23417149833</v>
          </cell>
          <cell r="AH104">
            <v>261997.3429376462</v>
          </cell>
          <cell r="AI104">
            <v>270448.87012918317</v>
          </cell>
          <cell r="AJ104">
            <v>160737.68576094889</v>
          </cell>
          <cell r="AK104">
            <v>171823.043399635</v>
          </cell>
          <cell r="AL104">
            <v>171823.043399635</v>
          </cell>
        </row>
        <row r="105">
          <cell r="C105" t="str">
            <v>AA principal deficiency sub-ledger</v>
          </cell>
          <cell r="M105"/>
          <cell r="N105"/>
          <cell r="O105"/>
          <cell r="P105"/>
          <cell r="Q105">
            <v>0</v>
          </cell>
          <cell r="R105">
            <v>0</v>
          </cell>
          <cell r="S105">
            <v>0</v>
          </cell>
          <cell r="T105">
            <v>0</v>
          </cell>
          <cell r="U105"/>
          <cell r="V105"/>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row>
        <row r="106">
          <cell r="C106" t="str">
            <v>A interest due</v>
          </cell>
          <cell r="M106"/>
          <cell r="N106"/>
          <cell r="O106"/>
          <cell r="P106"/>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row>
        <row r="107">
          <cell r="C107" t="str">
            <v>A principal deficiency sub-ledger</v>
          </cell>
          <cell r="M107"/>
          <cell r="N107"/>
          <cell r="O107"/>
          <cell r="P107"/>
          <cell r="Q107">
            <v>0</v>
          </cell>
          <cell r="R107">
            <v>0</v>
          </cell>
          <cell r="S107">
            <v>0</v>
          </cell>
          <cell r="T107">
            <v>0</v>
          </cell>
          <cell r="U107"/>
          <cell r="V107"/>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row>
        <row r="108">
          <cell r="C108" t="str">
            <v>BBB interest due</v>
          </cell>
          <cell r="M108"/>
          <cell r="N108"/>
          <cell r="O108"/>
          <cell r="P108"/>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row>
        <row r="109">
          <cell r="C109" t="str">
            <v>BBB principal deficiency sub-ledger</v>
          </cell>
          <cell r="M109"/>
          <cell r="N109"/>
          <cell r="O109"/>
          <cell r="P109"/>
          <cell r="Q109">
            <v>0</v>
          </cell>
          <cell r="R109">
            <v>0</v>
          </cell>
          <cell r="S109">
            <v>0</v>
          </cell>
          <cell r="T109">
            <v>0</v>
          </cell>
          <cell r="U109"/>
          <cell r="V109"/>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row>
        <row r="110">
          <cell r="C110" t="str">
            <v>Issuer swap termination payment</v>
          </cell>
          <cell r="M110"/>
          <cell r="N110"/>
          <cell r="O110"/>
          <cell r="P110"/>
          <cell r="Q110">
            <v>0</v>
          </cell>
          <cell r="R110">
            <v>0</v>
          </cell>
          <cell r="S110">
            <v>0</v>
          </cell>
          <cell r="T110">
            <v>0</v>
          </cell>
          <cell r="U110"/>
          <cell r="V110"/>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row>
        <row r="111">
          <cell r="C111" t="str">
            <v>First Reserve fund</v>
          </cell>
          <cell r="M111"/>
          <cell r="N111"/>
          <cell r="O111"/>
          <cell r="P111"/>
          <cell r="Q111">
            <v>0</v>
          </cell>
          <cell r="R111">
            <v>0</v>
          </cell>
          <cell r="S111">
            <v>0</v>
          </cell>
          <cell r="T111">
            <v>0</v>
          </cell>
          <cell r="U111"/>
          <cell r="V111"/>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row>
        <row r="112">
          <cell r="C112" t="str">
            <v>First Reserve Fund (post trigger event)</v>
          </cell>
          <cell r="M112"/>
          <cell r="N112"/>
          <cell r="O112"/>
          <cell r="P112"/>
          <cell r="Q112">
            <v>0</v>
          </cell>
          <cell r="R112">
            <v>0</v>
          </cell>
          <cell r="S112">
            <v>0</v>
          </cell>
          <cell r="T112">
            <v>0</v>
          </cell>
          <cell r="U112"/>
          <cell r="V112"/>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row>
        <row r="113">
          <cell r="C113" t="str">
            <v>Funding liquidity reserve</v>
          </cell>
          <cell r="M113"/>
          <cell r="N113"/>
          <cell r="O113"/>
          <cell r="P113"/>
          <cell r="Q113">
            <v>0</v>
          </cell>
          <cell r="R113">
            <v>0</v>
          </cell>
          <cell r="S113">
            <v>0</v>
          </cell>
          <cell r="T113">
            <v>0</v>
          </cell>
          <cell r="U113"/>
          <cell r="V113"/>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row>
        <row r="114">
          <cell r="C114" t="str">
            <v>NR principal deficiency sub-ledger</v>
          </cell>
          <cell r="M114"/>
          <cell r="N114"/>
          <cell r="O114"/>
          <cell r="P114"/>
          <cell r="Q114">
            <v>0</v>
          </cell>
          <cell r="R114">
            <v>0</v>
          </cell>
          <cell r="S114">
            <v>0</v>
          </cell>
          <cell r="T114">
            <v>0</v>
          </cell>
          <cell r="U114"/>
          <cell r="V114"/>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row>
        <row r="115">
          <cell r="C115" t="str">
            <v>Z interest due &amp; deferred interest</v>
          </cell>
          <cell r="M115"/>
          <cell r="N115"/>
          <cell r="O115"/>
          <cell r="P115"/>
          <cell r="Q115">
            <v>2302758.6783142453</v>
          </cell>
          <cell r="R115">
            <v>0</v>
          </cell>
          <cell r="S115">
            <v>0</v>
          </cell>
          <cell r="T115">
            <v>2316789.2773224041</v>
          </cell>
          <cell r="U115">
            <v>2312406.3346994533</v>
          </cell>
          <cell r="V115">
            <v>1203090.5765027322</v>
          </cell>
          <cell r="W115">
            <v>685729.57377049176</v>
          </cell>
          <cell r="X115">
            <v>703687.29508196726</v>
          </cell>
          <cell r="Y115">
            <v>703687.29508196714</v>
          </cell>
          <cell r="Z115">
            <v>726386.88524590165</v>
          </cell>
          <cell r="AA115">
            <v>599952.9508196722</v>
          </cell>
          <cell r="AB115">
            <v>620640.98360655736</v>
          </cell>
          <cell r="AC115">
            <v>683611.95463732316</v>
          </cell>
          <cell r="AD115">
            <v>581079.48328767123</v>
          </cell>
          <cell r="AE115">
            <v>561042.25972602738</v>
          </cell>
          <cell r="AF115">
            <v>681265.60109589039</v>
          </cell>
          <cell r="AG115">
            <v>531933.96821917815</v>
          </cell>
          <cell r="AH115">
            <v>610739.00054794515</v>
          </cell>
          <cell r="AI115">
            <v>630440.25863013696</v>
          </cell>
          <cell r="AJ115">
            <v>552437.74849315069</v>
          </cell>
          <cell r="AK115">
            <v>590536.90356164379</v>
          </cell>
          <cell r="AL115">
            <v>590536.90356164379</v>
          </cell>
        </row>
        <row r="116">
          <cell r="C116" t="str">
            <v>Swap provider default termination payment</v>
          </cell>
          <cell r="M116"/>
          <cell r="N116"/>
          <cell r="O116"/>
          <cell r="P116"/>
          <cell r="Q116">
            <v>0</v>
          </cell>
          <cell r="R116">
            <v>0</v>
          </cell>
          <cell r="S116">
            <v>0</v>
          </cell>
          <cell r="T116">
            <v>0</v>
          </cell>
          <cell r="U116"/>
          <cell r="V116"/>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row>
        <row r="117">
          <cell r="C117" t="str">
            <v>Master intercompany loan amounts</v>
          </cell>
          <cell r="M117"/>
          <cell r="N117"/>
          <cell r="O117"/>
          <cell r="P117"/>
          <cell r="Q117">
            <v>104.16666666666667</v>
          </cell>
          <cell r="R117">
            <v>104.16666666666667</v>
          </cell>
          <cell r="S117">
            <v>104.16666666666667</v>
          </cell>
          <cell r="T117">
            <v>104.16666666666667</v>
          </cell>
          <cell r="U117">
            <v>104.16666666666667</v>
          </cell>
          <cell r="V117">
            <v>104.16666666666667</v>
          </cell>
          <cell r="W117">
            <v>104.16666666666667</v>
          </cell>
          <cell r="X117">
            <v>104.16666666666667</v>
          </cell>
          <cell r="Y117">
            <v>104.16666666666667</v>
          </cell>
          <cell r="Z117">
            <v>104.16666666666667</v>
          </cell>
          <cell r="AA117">
            <v>104.16666666666667</v>
          </cell>
          <cell r="AB117">
            <v>104.16666666666667</v>
          </cell>
          <cell r="AC117">
            <v>104.16666666666667</v>
          </cell>
          <cell r="AD117">
            <v>104.16666666666667</v>
          </cell>
          <cell r="AE117">
            <v>104.16666666666667</v>
          </cell>
          <cell r="AF117">
            <v>104.16666666666667</v>
          </cell>
          <cell r="AG117">
            <v>104.16666666666667</v>
          </cell>
          <cell r="AH117">
            <v>104.16666666666667</v>
          </cell>
          <cell r="AI117">
            <v>104.16666666666667</v>
          </cell>
          <cell r="AJ117">
            <v>104.16666666666667</v>
          </cell>
          <cell r="AK117">
            <v>104.16666666666667</v>
          </cell>
          <cell r="AL117">
            <v>104.16666666666667</v>
          </cell>
        </row>
        <row r="118">
          <cell r="C118" t="str">
            <v>Funding Reserve fund required amount</v>
          </cell>
          <cell r="M118"/>
          <cell r="N118"/>
          <cell r="O118"/>
          <cell r="P118"/>
          <cell r="Q118">
            <v>0</v>
          </cell>
          <cell r="R118">
            <v>0</v>
          </cell>
          <cell r="S118">
            <v>0</v>
          </cell>
          <cell r="T118">
            <v>0</v>
          </cell>
          <cell r="U118"/>
          <cell r="V118"/>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row>
        <row r="119">
          <cell r="C119" t="str">
            <v>Start up loan amounts</v>
          </cell>
          <cell r="M119"/>
          <cell r="N119"/>
          <cell r="O119"/>
          <cell r="P119"/>
          <cell r="Q119">
            <v>0</v>
          </cell>
          <cell r="R119">
            <v>0</v>
          </cell>
          <cell r="S119">
            <v>0</v>
          </cell>
          <cell r="T119">
            <v>0</v>
          </cell>
          <cell r="U119"/>
          <cell r="V119">
            <v>1672788.9550000001</v>
          </cell>
          <cell r="W119">
            <v>1672788.9550000001</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row>
        <row r="120">
          <cell r="C120" t="str">
            <v>Profit</v>
          </cell>
          <cell r="M120"/>
          <cell r="N120"/>
          <cell r="O120"/>
          <cell r="P120"/>
          <cell r="Q120">
            <v>104.16666666666667</v>
          </cell>
          <cell r="R120">
            <v>104.16666666666667</v>
          </cell>
          <cell r="S120">
            <v>104.16666666666667</v>
          </cell>
          <cell r="T120">
            <v>104.16666666666667</v>
          </cell>
          <cell r="U120">
            <v>104.16666666666667</v>
          </cell>
          <cell r="V120">
            <v>104.16666666666667</v>
          </cell>
          <cell r="W120">
            <v>104.16666666666667</v>
          </cell>
          <cell r="X120">
            <v>104.16666666666667</v>
          </cell>
          <cell r="Y120">
            <v>104.16666666666667</v>
          </cell>
          <cell r="Z120">
            <v>104.16666666666667</v>
          </cell>
          <cell r="AA120">
            <v>104.16666666666667</v>
          </cell>
          <cell r="AB120">
            <v>104.16666666666667</v>
          </cell>
          <cell r="AC120">
            <v>104.16666666666667</v>
          </cell>
          <cell r="AD120">
            <v>104.16666666666667</v>
          </cell>
          <cell r="AE120">
            <v>104.16666666666667</v>
          </cell>
          <cell r="AF120">
            <v>104.16666666666667</v>
          </cell>
          <cell r="AG120">
            <v>104.16666666666667</v>
          </cell>
          <cell r="AH120">
            <v>104.16666666666667</v>
          </cell>
          <cell r="AI120">
            <v>104.16666666666667</v>
          </cell>
          <cell r="AJ120">
            <v>104.16666666666667</v>
          </cell>
          <cell r="AK120">
            <v>104.16666666666667</v>
          </cell>
          <cell r="AL120">
            <v>104.16666666666667</v>
          </cell>
        </row>
        <row r="121">
          <cell r="C121" t="str">
            <v>Def con</v>
          </cell>
          <cell r="M121"/>
          <cell r="N121"/>
          <cell r="O121"/>
          <cell r="P121"/>
          <cell r="Q121">
            <v>0</v>
          </cell>
          <cell r="R121">
            <v>0</v>
          </cell>
          <cell r="S121">
            <v>0</v>
          </cell>
          <cell r="T121">
            <v>0</v>
          </cell>
          <cell r="U121"/>
          <cell r="V121"/>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row>
        <row r="122">
          <cell r="C122" t="str">
            <v>Def con - postponed</v>
          </cell>
          <cell r="M122"/>
          <cell r="N122"/>
          <cell r="O122"/>
          <cell r="P122"/>
          <cell r="Q122">
            <v>2435599.1005906779</v>
          </cell>
          <cell r="R122">
            <v>12004114.142074848</v>
          </cell>
          <cell r="S122">
            <v>12656758.107847756</v>
          </cell>
          <cell r="T122">
            <v>4520822.5971056335</v>
          </cell>
          <cell r="U122">
            <v>193690.93411734141</v>
          </cell>
          <cell r="V122">
            <v>3075529.5314106569</v>
          </cell>
          <cell r="W122">
            <v>1363126.5563155003</v>
          </cell>
          <cell r="X122">
            <v>3733539.1853038426</v>
          </cell>
          <cell r="Y122">
            <v>2840095.0153038427</v>
          </cell>
          <cell r="Z122">
            <v>3289924.4963074783</v>
          </cell>
          <cell r="AA122">
            <v>2228762.0999438753</v>
          </cell>
          <cell r="AB122">
            <v>2332623.7252867678</v>
          </cell>
          <cell r="AC122">
            <v>1928793.416660198</v>
          </cell>
          <cell r="AD122">
            <v>2180176.1997242151</v>
          </cell>
          <cell r="AE122">
            <v>2434983.0271475185</v>
          </cell>
          <cell r="AF122">
            <v>106874802.6826077</v>
          </cell>
          <cell r="AG122">
            <v>873245.03881437704</v>
          </cell>
          <cell r="AH122">
            <v>601066.67900909949</v>
          </cell>
          <cell r="AI122">
            <v>603794.78655777965</v>
          </cell>
          <cell r="AJ122">
            <v>668994.35309677199</v>
          </cell>
          <cell r="AK122">
            <v>485352.95813793037</v>
          </cell>
          <cell r="AL122">
            <v>343595.96868587425</v>
          </cell>
        </row>
        <row r="123">
          <cell r="C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row>
        <row r="124">
          <cell r="C124" t="str">
            <v>Revenue Received C/fwd</v>
          </cell>
          <cell r="M124"/>
          <cell r="N124"/>
          <cell r="O124"/>
          <cell r="P124"/>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row>
        <row r="126">
          <cell r="M126"/>
          <cell r="N126"/>
          <cell r="O126"/>
          <cell r="P126"/>
          <cell r="Q126" t="str">
            <v>OK</v>
          </cell>
          <cell r="R126" t="str">
            <v>OK</v>
          </cell>
          <cell r="S126" t="str">
            <v>OK</v>
          </cell>
          <cell r="T126" t="str">
            <v>OK</v>
          </cell>
          <cell r="U126" t="str">
            <v>OK</v>
          </cell>
          <cell r="V126" t="str">
            <v>OK</v>
          </cell>
          <cell r="W126" t="str">
            <v>OK</v>
          </cell>
          <cell r="X126" t="str">
            <v>OK</v>
          </cell>
          <cell r="Y126" t="str">
            <v>OK</v>
          </cell>
          <cell r="Z126" t="str">
            <v>OK</v>
          </cell>
          <cell r="AA126" t="str">
            <v>OK</v>
          </cell>
          <cell r="AB126" t="str">
            <v>OK</v>
          </cell>
          <cell r="AC126" t="str">
            <v>OK</v>
          </cell>
          <cell r="AD126" t="str">
            <v>OK</v>
          </cell>
          <cell r="AE126" t="str">
            <v>OK</v>
          </cell>
          <cell r="AF126" t="str">
            <v>OK</v>
          </cell>
          <cell r="AG126" t="str">
            <v>OK</v>
          </cell>
          <cell r="AH126" t="str">
            <v>OK</v>
          </cell>
          <cell r="AI126" t="str">
            <v>OK</v>
          </cell>
          <cell r="AJ126" t="str">
            <v>OK</v>
          </cell>
          <cell r="AK126" t="str">
            <v>OK</v>
          </cell>
          <cell r="AL126" t="str">
            <v>OK</v>
          </cell>
        </row>
        <row r="128">
          <cell r="C128" t="str">
            <v>PRINCIPAL WATERFALL - AVAILABLE</v>
          </cell>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30">
          <cell r="C130" t="str">
            <v>Principal Ledger B/fwd</v>
          </cell>
          <cell r="M130"/>
          <cell r="N130"/>
          <cell r="O130"/>
          <cell r="P130"/>
          <cell r="Q130">
            <v>303440929.92000002</v>
          </cell>
          <cell r="R130">
            <v>0</v>
          </cell>
          <cell r="S130">
            <v>117338819.34</v>
          </cell>
          <cell r="T130">
            <v>253930832.28999999</v>
          </cell>
          <cell r="U130">
            <v>0</v>
          </cell>
          <cell r="V130">
            <v>88906708.670000002</v>
          </cell>
          <cell r="W130">
            <v>214081531</v>
          </cell>
          <cell r="X130">
            <v>0</v>
          </cell>
          <cell r="Y130">
            <v>122315037.79000001</v>
          </cell>
          <cell r="Z130">
            <v>242342528.18000001</v>
          </cell>
          <cell r="AA130">
            <v>0</v>
          </cell>
          <cell r="AB130">
            <v>120518626.7</v>
          </cell>
          <cell r="AC130">
            <v>230569203.54000002</v>
          </cell>
          <cell r="AD130">
            <v>0</v>
          </cell>
          <cell r="AE130">
            <v>88174228.760000005</v>
          </cell>
          <cell r="AF130">
            <v>184596329.18000001</v>
          </cell>
          <cell r="AG130">
            <v>0</v>
          </cell>
          <cell r="AH130">
            <v>101993083.93000001</v>
          </cell>
          <cell r="AI130">
            <v>213455813.93000001</v>
          </cell>
          <cell r="AJ130">
            <v>49171148.990000069</v>
          </cell>
          <cell r="AK130">
            <v>167144102.84000006</v>
          </cell>
          <cell r="AL130">
            <v>288352286.17000008</v>
          </cell>
        </row>
        <row r="131">
          <cell r="C131" t="str">
            <v>Principal Credit during interest period</v>
          </cell>
          <cell r="M131"/>
          <cell r="N131"/>
          <cell r="O131"/>
          <cell r="P131"/>
          <cell r="Q131">
            <v>125199265.12</v>
          </cell>
          <cell r="R131">
            <v>117338819.34</v>
          </cell>
          <cell r="S131">
            <v>136592012.94999999</v>
          </cell>
          <cell r="T131">
            <v>161612453.28999999</v>
          </cell>
          <cell r="U131">
            <v>88906708.670000002</v>
          </cell>
          <cell r="V131">
            <v>125174822.33</v>
          </cell>
          <cell r="W131">
            <v>38915221.800000042</v>
          </cell>
          <cell r="X131">
            <v>122315037.79000001</v>
          </cell>
          <cell r="Y131">
            <v>120027490.39</v>
          </cell>
          <cell r="Z131">
            <v>119114122.48</v>
          </cell>
          <cell r="AA131">
            <v>120518626.7</v>
          </cell>
          <cell r="AB131">
            <v>110050576.84</v>
          </cell>
          <cell r="AC131">
            <v>10102860.819999948</v>
          </cell>
          <cell r="AD131">
            <v>88174228.760000005</v>
          </cell>
          <cell r="AE131">
            <v>96422100.420000002</v>
          </cell>
          <cell r="AF131">
            <v>106244916.27</v>
          </cell>
          <cell r="AG131">
            <v>101993083.93000001</v>
          </cell>
          <cell r="AH131">
            <v>111462730</v>
          </cell>
          <cell r="AI131">
            <v>107772856.63</v>
          </cell>
          <cell r="AJ131">
            <v>117972953.84999999</v>
          </cell>
          <cell r="AK131">
            <v>121208183.33</v>
          </cell>
          <cell r="AL131">
            <v>109935811.02</v>
          </cell>
        </row>
        <row r="132">
          <cell r="C132" t="str">
            <v>Refinancing Contribution</v>
          </cell>
          <cell r="M132"/>
          <cell r="N132"/>
          <cell r="O132"/>
          <cell r="P132"/>
          <cell r="Q132">
            <v>79342645.329999864</v>
          </cell>
          <cell r="R132">
            <v>0</v>
          </cell>
          <cell r="S132">
            <v>0</v>
          </cell>
          <cell r="T132">
            <v>180806564.5500024</v>
          </cell>
          <cell r="U132">
            <v>0</v>
          </cell>
          <cell r="V132">
            <v>0</v>
          </cell>
          <cell r="W132">
            <v>0</v>
          </cell>
          <cell r="X132">
            <v>0</v>
          </cell>
          <cell r="Y132">
            <v>0</v>
          </cell>
          <cell r="Z132">
            <v>107637603.69</v>
          </cell>
          <cell r="AA132">
            <v>0</v>
          </cell>
          <cell r="AB132">
            <v>0</v>
          </cell>
          <cell r="AC132">
            <v>0</v>
          </cell>
          <cell r="AD132">
            <v>0</v>
          </cell>
          <cell r="AE132">
            <v>0</v>
          </cell>
          <cell r="AF132">
            <v>171757477.76000005</v>
          </cell>
          <cell r="AG132">
            <v>0</v>
          </cell>
          <cell r="AH132">
            <v>0</v>
          </cell>
          <cell r="AI132">
            <v>0</v>
          </cell>
          <cell r="AJ132">
            <v>0</v>
          </cell>
          <cell r="AK132">
            <v>0</v>
          </cell>
          <cell r="AL132">
            <v>638666125.63999987</v>
          </cell>
        </row>
        <row r="133">
          <cell r="C133" t="str">
            <v>Principal Debit in period</v>
          </cell>
          <cell r="M133"/>
          <cell r="N133"/>
          <cell r="O133"/>
          <cell r="P133"/>
          <cell r="Q133">
            <v>507982840.36999989</v>
          </cell>
          <cell r="R133">
            <v>0</v>
          </cell>
          <cell r="S133">
            <v>0</v>
          </cell>
          <cell r="T133">
            <v>596349850.13000238</v>
          </cell>
          <cell r="U133">
            <v>0</v>
          </cell>
          <cell r="V133">
            <v>0</v>
          </cell>
          <cell r="W133">
            <v>252996752.80000004</v>
          </cell>
          <cell r="X133">
            <v>0</v>
          </cell>
          <cell r="Y133">
            <v>0</v>
          </cell>
          <cell r="Z133">
            <v>469094254.35000002</v>
          </cell>
          <cell r="AA133">
            <v>0</v>
          </cell>
          <cell r="AB133">
            <v>0</v>
          </cell>
          <cell r="AC133">
            <v>240672064.35999995</v>
          </cell>
          <cell r="AD133">
            <v>0</v>
          </cell>
          <cell r="AE133">
            <v>0</v>
          </cell>
          <cell r="AF133">
            <v>462598723.21000004</v>
          </cell>
          <cell r="AG133">
            <v>0</v>
          </cell>
          <cell r="AH133">
            <v>0</v>
          </cell>
          <cell r="AI133">
            <v>272057521.56999993</v>
          </cell>
          <cell r="AJ133">
            <v>0</v>
          </cell>
          <cell r="AK133">
            <v>0</v>
          </cell>
          <cell r="AL133">
            <v>1036954222.8299999</v>
          </cell>
        </row>
        <row r="134">
          <cell r="C134" t="str">
            <v>Principal Ledger C/fwd</v>
          </cell>
          <cell r="M134"/>
          <cell r="N134"/>
          <cell r="O134"/>
          <cell r="P134"/>
          <cell r="Q134">
            <v>0</v>
          </cell>
          <cell r="R134">
            <v>117338819.34</v>
          </cell>
          <cell r="S134">
            <v>253930832.28999999</v>
          </cell>
          <cell r="T134">
            <v>0</v>
          </cell>
          <cell r="U134">
            <v>88906708.670000002</v>
          </cell>
          <cell r="V134">
            <v>214081531</v>
          </cell>
          <cell r="W134">
            <v>0</v>
          </cell>
          <cell r="X134">
            <v>122315037.79000001</v>
          </cell>
          <cell r="Y134">
            <v>242342528.18000001</v>
          </cell>
          <cell r="Z134">
            <v>0</v>
          </cell>
          <cell r="AA134">
            <v>120518626.7</v>
          </cell>
          <cell r="AB134">
            <v>230569203.54000002</v>
          </cell>
          <cell r="AC134">
            <v>0</v>
          </cell>
          <cell r="AD134">
            <v>88174228.760000005</v>
          </cell>
          <cell r="AE134">
            <v>184596329.18000001</v>
          </cell>
          <cell r="AF134">
            <v>0</v>
          </cell>
          <cell r="AG134">
            <v>101993083.93000001</v>
          </cell>
          <cell r="AH134">
            <v>213455813.93000001</v>
          </cell>
          <cell r="AI134">
            <v>49171148.990000069</v>
          </cell>
          <cell r="AJ134">
            <v>167144102.84000006</v>
          </cell>
          <cell r="AK134">
            <v>288352286.17000008</v>
          </cell>
          <cell r="AL134">
            <v>0</v>
          </cell>
        </row>
        <row r="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row>
        <row r="136">
          <cell r="C136"/>
          <cell r="M136"/>
          <cell r="N136"/>
          <cell r="O136"/>
          <cell r="P136"/>
          <cell r="Q136" t="str">
            <v>OK</v>
          </cell>
          <cell r="R136" t="str">
            <v>OK</v>
          </cell>
          <cell r="S136" t="str">
            <v>OK</v>
          </cell>
          <cell r="T136" t="str">
            <v>OK</v>
          </cell>
          <cell r="U136" t="str">
            <v>OK</v>
          </cell>
          <cell r="V136" t="str">
            <v>OK</v>
          </cell>
          <cell r="W136" t="str">
            <v>OK</v>
          </cell>
          <cell r="X136" t="str">
            <v>OK</v>
          </cell>
          <cell r="Y136" t="str">
            <v>OK</v>
          </cell>
          <cell r="Z136" t="str">
            <v>OK</v>
          </cell>
          <cell r="AA136" t="str">
            <v>OK</v>
          </cell>
          <cell r="AB136" t="str">
            <v>OK</v>
          </cell>
          <cell r="AC136" t="str">
            <v>OK</v>
          </cell>
          <cell r="AD136" t="str">
            <v>OK</v>
          </cell>
          <cell r="AE136" t="str">
            <v>OK</v>
          </cell>
          <cell r="AF136" t="str">
            <v>OK</v>
          </cell>
          <cell r="AG136" t="str">
            <v>OK</v>
          </cell>
          <cell r="AH136" t="str">
            <v>OK</v>
          </cell>
          <cell r="AI136" t="str">
            <v>CHECK</v>
          </cell>
          <cell r="AJ136" t="str">
            <v>OK</v>
          </cell>
          <cell r="AK136" t="str">
            <v>OK</v>
          </cell>
          <cell r="AL136" t="str">
            <v>OK</v>
          </cell>
        </row>
        <row r="137">
          <cell r="C137"/>
          <cell r="M137"/>
          <cell r="N137"/>
          <cell r="O137"/>
          <cell r="P137"/>
          <cell r="Q137"/>
          <cell r="R137"/>
          <cell r="S137"/>
          <cell r="T137"/>
          <cell r="U137"/>
          <cell r="V137"/>
          <cell r="W137"/>
          <cell r="X137"/>
          <cell r="Y137"/>
          <cell r="Z137" t="str">
            <v>OK</v>
          </cell>
          <cell r="AA137" t="str">
            <v>OK</v>
          </cell>
          <cell r="AB137" t="str">
            <v>OK</v>
          </cell>
          <cell r="AC137" t="str">
            <v>OK</v>
          </cell>
          <cell r="AD137" t="str">
            <v>OK</v>
          </cell>
          <cell r="AE137" t="str">
            <v>OK</v>
          </cell>
          <cell r="AF137" t="str">
            <v>OK</v>
          </cell>
          <cell r="AG137" t="str">
            <v>OK</v>
          </cell>
          <cell r="AH137" t="str">
            <v>OK</v>
          </cell>
          <cell r="AI137" t="str">
            <v>OK</v>
          </cell>
          <cell r="AJ137" t="str">
            <v>OK</v>
          </cell>
          <cell r="AK137" t="str">
            <v>OK</v>
          </cell>
          <cell r="AL137" t="str">
            <v>OK</v>
          </cell>
        </row>
        <row r="138">
          <cell r="C138" t="str">
            <v>Cash accumulation ledger</v>
          </cell>
          <cell r="M138"/>
          <cell r="N138"/>
          <cell r="O138"/>
          <cell r="P138"/>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row>
        <row r="139">
          <cell r="C139" t="str">
            <v>Credits to Funding Principal Deficiency Ledger</v>
          </cell>
          <cell r="M139"/>
          <cell r="N139"/>
          <cell r="O139"/>
          <cell r="P139"/>
          <cell r="Q139">
            <v>167215.32</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row>
        <row r="140">
          <cell r="C140" t="str">
            <v>Funding Reserve Fund available</v>
          </cell>
          <cell r="M140"/>
          <cell r="N140"/>
          <cell r="O140"/>
          <cell r="P140"/>
          <cell r="Q140">
            <v>465000000</v>
          </cell>
          <cell r="R140">
            <v>100000000</v>
          </cell>
          <cell r="S140">
            <v>465000000</v>
          </cell>
          <cell r="T140">
            <v>465000000</v>
          </cell>
          <cell r="U140">
            <v>465000000</v>
          </cell>
          <cell r="V140">
            <v>465000000</v>
          </cell>
          <cell r="W140">
            <v>465000000</v>
          </cell>
          <cell r="X140">
            <v>205000000</v>
          </cell>
          <cell r="Y140">
            <v>205000000</v>
          </cell>
          <cell r="Z140">
            <v>205000000</v>
          </cell>
          <cell r="AA140">
            <v>205000000</v>
          </cell>
          <cell r="AB140">
            <v>205000000</v>
          </cell>
          <cell r="AC140">
            <v>205000000</v>
          </cell>
          <cell r="AD140">
            <v>205000000</v>
          </cell>
          <cell r="AE140">
            <v>205000000</v>
          </cell>
          <cell r="AF140">
            <v>205000000</v>
          </cell>
          <cell r="AG140">
            <v>100000000</v>
          </cell>
          <cell r="AH140">
            <v>100000000</v>
          </cell>
          <cell r="AI140">
            <v>100000000</v>
          </cell>
          <cell r="AJ140">
            <v>100000000</v>
          </cell>
          <cell r="AK140">
            <v>100000000</v>
          </cell>
          <cell r="AL140">
            <v>100000000</v>
          </cell>
        </row>
        <row r="141">
          <cell r="C141" t="str">
            <v>Funding Liquidity Reserve Fund available</v>
          </cell>
          <cell r="M141"/>
          <cell r="N141"/>
          <cell r="O141"/>
          <cell r="P141"/>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row>
        <row r="142">
          <cell r="C142" t="str">
            <v>Interco Loan Interest Payments</v>
          </cell>
          <cell r="M142"/>
          <cell r="N142"/>
          <cell r="O142"/>
          <cell r="P142"/>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row>
        <row r="143">
          <cell r="C143"/>
        </row>
        <row r="145">
          <cell r="C145" t="str">
            <v>PRINCIPAL WATERFALL - EXPENDITURE</v>
          </cell>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7">
          <cell r="B147" t="str">
            <v>(i)</v>
          </cell>
          <cell r="C147" t="str">
            <v>Funding Reserve Fund</v>
          </cell>
          <cell r="M147"/>
          <cell r="N147"/>
          <cell r="O147"/>
          <cell r="P147"/>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row>
        <row r="148">
          <cell r="B148" t="str">
            <v>(ii)</v>
          </cell>
          <cell r="C148" t="str">
            <v>Funding Liquidity Reserve fund</v>
          </cell>
          <cell r="M148"/>
          <cell r="N148"/>
          <cell r="O148"/>
          <cell r="P148"/>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row>
        <row r="149">
          <cell r="B149" t="str">
            <v>(iii)</v>
          </cell>
          <cell r="C149" t="str">
            <v>AAA Intercompany loan</v>
          </cell>
          <cell r="M149"/>
          <cell r="N149"/>
          <cell r="O149"/>
          <cell r="P149"/>
          <cell r="Q149">
            <v>507982840.36999989</v>
          </cell>
          <cell r="R149">
            <v>0</v>
          </cell>
          <cell r="S149">
            <v>0</v>
          </cell>
          <cell r="T149">
            <v>596349850.13000059</v>
          </cell>
          <cell r="U149">
            <v>0</v>
          </cell>
          <cell r="V149">
            <v>0</v>
          </cell>
          <cell r="W149">
            <v>252996752.80000004</v>
          </cell>
          <cell r="X149">
            <v>0</v>
          </cell>
          <cell r="Y149">
            <v>0</v>
          </cell>
          <cell r="Z149">
            <v>469094254.34999996</v>
          </cell>
          <cell r="AA149">
            <v>0</v>
          </cell>
          <cell r="AB149">
            <v>0</v>
          </cell>
          <cell r="AC149">
            <v>240672064.35999998</v>
          </cell>
          <cell r="AD149">
            <v>0</v>
          </cell>
          <cell r="AE149">
            <v>0</v>
          </cell>
          <cell r="AF149">
            <v>462598723.21000004</v>
          </cell>
          <cell r="AG149">
            <v>0</v>
          </cell>
          <cell r="AH149">
            <v>0</v>
          </cell>
          <cell r="AI149">
            <v>231002582.91999996</v>
          </cell>
          <cell r="AJ149">
            <v>0</v>
          </cell>
          <cell r="AK149">
            <v>0</v>
          </cell>
          <cell r="AL149">
            <v>760391647.81999993</v>
          </cell>
        </row>
        <row r="150">
          <cell r="B150" t="str">
            <v>(iv)</v>
          </cell>
          <cell r="C150" t="str">
            <v>Cash accumulation ledger</v>
          </cell>
          <cell r="M150"/>
          <cell r="N150"/>
          <cell r="O150"/>
          <cell r="P150"/>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row>
        <row r="151">
          <cell r="B151" t="str">
            <v>(v)</v>
          </cell>
          <cell r="C151" t="str">
            <v>AAA Term Advances - pass through</v>
          </cell>
          <cell r="M151"/>
          <cell r="N151"/>
          <cell r="O151"/>
          <cell r="P151"/>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row>
        <row r="152">
          <cell r="B152" t="str">
            <v>(vi)</v>
          </cell>
          <cell r="C152" t="str">
            <v>Remaining term advances</v>
          </cell>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row>
        <row r="153">
          <cell r="C153" t="str">
            <v>Class B</v>
          </cell>
          <cell r="M153"/>
          <cell r="N153"/>
          <cell r="O153"/>
          <cell r="P153"/>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41054938.649999999</v>
          </cell>
          <cell r="AJ153">
            <v>0</v>
          </cell>
          <cell r="AK153">
            <v>0</v>
          </cell>
          <cell r="AL153">
            <v>82122195.00999999</v>
          </cell>
        </row>
        <row r="154">
          <cell r="C154" t="str">
            <v>Class M</v>
          </cell>
          <cell r="M154"/>
          <cell r="N154"/>
          <cell r="O154"/>
          <cell r="P154"/>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row>
        <row r="155">
          <cell r="C155" t="str">
            <v>Class C</v>
          </cell>
          <cell r="M155"/>
          <cell r="N155"/>
          <cell r="O155"/>
          <cell r="P155"/>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row>
        <row r="156">
          <cell r="C156" t="str">
            <v>Class Z</v>
          </cell>
          <cell r="M156"/>
          <cell r="N156"/>
          <cell r="O156"/>
          <cell r="P156"/>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194440380</v>
          </cell>
        </row>
        <row r="157">
          <cell r="B157" t="str">
            <v>(vii)</v>
          </cell>
          <cell r="C157" t="str">
            <v>Funding principal ledger</v>
          </cell>
          <cell r="M157"/>
          <cell r="N157"/>
          <cell r="O157"/>
          <cell r="P157"/>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row>
        <row r="159">
          <cell r="M159"/>
          <cell r="N159"/>
          <cell r="O159"/>
          <cell r="P159"/>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CHECK</v>
          </cell>
          <cell r="AJ159" t="str">
            <v>OK</v>
          </cell>
          <cell r="AK159" t="str">
            <v>OK</v>
          </cell>
          <cell r="AL159" t="str">
            <v>OK</v>
          </cell>
        </row>
        <row r="165">
          <cell r="C165" t="str">
            <v>Excess Spread</v>
          </cell>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row>
        <row r="166">
          <cell r="C166" t="str">
            <v>Excess Spread( inclduing Z notes)</v>
          </cell>
          <cell r="J166">
            <v>8.2933267218242568E-3</v>
          </cell>
          <cell r="K166">
            <v>1.0630944711740753E-2</v>
          </cell>
          <cell r="L166">
            <v>6.6209623936133166E-3</v>
          </cell>
          <cell r="M166">
            <v>7.6580542731711221E-3</v>
          </cell>
          <cell r="N166">
            <v>9.7999999999999997E-3</v>
          </cell>
          <cell r="O166">
            <v>1.1462387139101415E-2</v>
          </cell>
          <cell r="P166">
            <v>1.0676649022830387E-2</v>
          </cell>
          <cell r="Q166">
            <v>9.3095639485978321E-3</v>
          </cell>
          <cell r="R166">
            <v>1.2610516986348075E-2</v>
          </cell>
          <cell r="S166">
            <v>1.1627961502021167E-2</v>
          </cell>
          <cell r="T166">
            <v>1.1627961502021167E-2</v>
          </cell>
          <cell r="U166">
            <v>1.7299999999999999E-2</v>
          </cell>
          <cell r="V166">
            <v>1.9308941255371914E-2</v>
          </cell>
          <cell r="W166">
            <v>1.2081615956848297</v>
          </cell>
          <cell r="X166">
            <v>2.018924481961502E-2</v>
          </cell>
          <cell r="Y166">
            <v>1.5048697867554386E-2</v>
          </cell>
          <cell r="Z166">
            <v>1.37612591667151E-2</v>
          </cell>
          <cell r="AA166">
            <v>1.1690292300647089E-2</v>
          </cell>
          <cell r="AB166">
            <v>1.2616427962060318E-2</v>
          </cell>
          <cell r="AC166">
            <v>1.1001303681975569E-2</v>
          </cell>
          <cell r="AD166">
            <v>1.3224244017226071E-2</v>
          </cell>
          <cell r="AE166">
            <v>1.4745320119074782E-2</v>
          </cell>
          <cell r="AF166">
            <v>0.52392999133113527</v>
          </cell>
          <cell r="AG166">
            <v>8.5030020556168106E-3</v>
          </cell>
          <cell r="AH166">
            <v>7.407866005111262E-3</v>
          </cell>
          <cell r="AI166">
            <v>8.4819579291306787E-3</v>
          </cell>
          <cell r="AJ166">
            <v>7.5317223785062249E-3</v>
          </cell>
          <cell r="AK166">
            <v>6.7991500859862939E-3</v>
          </cell>
          <cell r="AL166">
            <v>8.2012699388939354E-3</v>
          </cell>
          <cell r="AM166"/>
          <cell r="AN166"/>
          <cell r="AO166"/>
          <cell r="AP166"/>
          <cell r="AQ166"/>
          <cell r="AR166"/>
          <cell r="AS166"/>
          <cell r="AT166"/>
          <cell r="AU166"/>
          <cell r="AV166"/>
          <cell r="AW166"/>
          <cell r="AX166"/>
          <cell r="AY166"/>
        </row>
        <row r="167">
          <cell r="C167" t="str">
            <v>Excess Spread(excluding Z notes)</v>
          </cell>
          <cell r="J167">
            <v>1.3187186573754062E-2</v>
          </cell>
          <cell r="K167">
            <v>1.5057792629004974E-2</v>
          </cell>
          <cell r="L167">
            <v>1.0878175400412804E-2</v>
          </cell>
          <cell r="M167">
            <v>2.7651651244685604E-3</v>
          </cell>
          <cell r="N167">
            <v>5.5999999999999999E-3</v>
          </cell>
          <cell r="O167">
            <v>6.7899941420133114E-3</v>
          </cell>
          <cell r="P167">
            <v>5.6778713863091523E-3</v>
          </cell>
          <cell r="Q167">
            <v>4.9120048391879667E-3</v>
          </cell>
          <cell r="R167">
            <v>7.1620999146160269E-3</v>
          </cell>
          <cell r="S167">
            <v>7.1106866357948384E-3</v>
          </cell>
          <cell r="T167">
            <v>7.1106866357948384E-3</v>
          </cell>
          <cell r="U167">
            <v>9.1000000000000004E-3</v>
          </cell>
          <cell r="V167">
            <v>2.2658892920003414E-2</v>
          </cell>
          <cell r="W167">
            <v>0.72545490517001732</v>
          </cell>
          <cell r="X167">
            <v>1.3512459113751029E-2</v>
          </cell>
          <cell r="Y167">
            <v>1.1737553393172187E-2</v>
          </cell>
          <cell r="Z167">
            <v>1.1272537862516613E-2</v>
          </cell>
          <cell r="AA167">
            <v>8.4595495116140378E-3</v>
          </cell>
          <cell r="AB167">
            <v>9.159033776412584E-3</v>
          </cell>
          <cell r="AC167">
            <v>7.3210867082106933E-3</v>
          </cell>
          <cell r="AD167">
            <v>9.5837738528860537E-3</v>
          </cell>
          <cell r="AE167">
            <v>1.1100200567551699E-2</v>
          </cell>
          <cell r="AF167">
            <v>0.51921257764503315</v>
          </cell>
          <cell r="AG167">
            <v>4.5464454141461276E-3</v>
          </cell>
          <cell r="AH167">
            <v>3.0217981062650918E-3</v>
          </cell>
          <cell r="AI167">
            <v>3.404316193783606E-3</v>
          </cell>
          <cell r="AJ167">
            <v>3.6460710522873791E-3</v>
          </cell>
          <cell r="AK167">
            <v>2.6455228062351138E-3</v>
          </cell>
          <cell r="AL167">
            <v>2.5490173720686569E-3</v>
          </cell>
        </row>
        <row r="168">
          <cell r="C168" t="str">
            <v>Quarterly Excess Spread annualised ( inclduing Z notes)%</v>
          </cell>
          <cell r="J168"/>
          <cell r="K168">
            <v>1.9500041362928378E-2</v>
          </cell>
          <cell r="L168">
            <v>1.9500041362928378E-2</v>
          </cell>
          <cell r="M168">
            <v>2.4147899819318308E-2</v>
          </cell>
          <cell r="N168">
            <v>1.4989461594664077E-2</v>
          </cell>
          <cell r="O168">
            <v>1.4989461594664077E-2</v>
          </cell>
          <cell r="P168">
            <v>1.4989461594664077E-2</v>
          </cell>
          <cell r="Q168">
            <v>1.3764703944999845E-2</v>
          </cell>
          <cell r="R168">
            <v>1.3764703944999845E-2</v>
          </cell>
          <cell r="S168">
            <v>1.3764703944999845E-2</v>
          </cell>
          <cell r="T168">
            <v>1.5876194158127133E-2</v>
          </cell>
          <cell r="U168">
            <v>1.5876194158127133E-2</v>
          </cell>
          <cell r="V168">
            <v>1.5900000000000001E-2</v>
          </cell>
          <cell r="W168">
            <v>5.8533666424541234E-2</v>
          </cell>
          <cell r="X168">
            <v>5.8533666424541199E-2</v>
          </cell>
          <cell r="Y168">
            <v>5.8533666424541199E-2</v>
          </cell>
          <cell r="Z168">
            <v>4.8999201853884504E-2</v>
          </cell>
          <cell r="AA168">
            <v>4.8999201853884504E-2</v>
          </cell>
          <cell r="AB168">
            <v>4.8999201853884504E-2</v>
          </cell>
          <cell r="AC168">
            <v>4.9069283111398077E-2</v>
          </cell>
          <cell r="AD168">
            <v>4.8999201853884504E-2</v>
          </cell>
          <cell r="AE168">
            <v>4.8999201853884504E-2</v>
          </cell>
          <cell r="AF168">
            <v>0.60096883857883421</v>
          </cell>
          <cell r="AG168">
            <v>4.8999201853884504E-2</v>
          </cell>
          <cell r="AH168">
            <v>4.8999201853884504E-2</v>
          </cell>
          <cell r="AI168">
            <v>2.439282598985875E-2</v>
          </cell>
          <cell r="AJ168">
            <v>2.439282598985875E-2</v>
          </cell>
          <cell r="AK168">
            <v>2.439282598985875E-2</v>
          </cell>
          <cell r="AL168">
            <v>2.2532142403386454E-2</v>
          </cell>
          <cell r="AM168"/>
          <cell r="AN168"/>
          <cell r="AO168"/>
          <cell r="AP168"/>
          <cell r="AQ168"/>
          <cell r="AR168"/>
          <cell r="AS168"/>
          <cell r="AT168"/>
          <cell r="AU168"/>
          <cell r="AV168"/>
          <cell r="AW168"/>
          <cell r="AX168"/>
        </row>
        <row r="169">
          <cell r="C169" t="str">
            <v>Quarterly Excess Spread annualised ( exclduing Z notes)%</v>
          </cell>
          <cell r="J169"/>
          <cell r="K169">
            <v>2.4147899819318308E-2</v>
          </cell>
          <cell r="L169">
            <v>2.4147899819318308E-2</v>
          </cell>
          <cell r="M169">
            <v>1.9500041362928378E-2</v>
          </cell>
          <cell r="N169">
            <v>1.0384366344842744E-2</v>
          </cell>
          <cell r="O169">
            <v>1.0384366344842744E-2</v>
          </cell>
          <cell r="P169">
            <v>1.0384366344842744E-2</v>
          </cell>
          <cell r="Q169">
            <v>9.0424139709680551E-3</v>
          </cell>
          <cell r="R169">
            <v>9.0424139709680603E-3</v>
          </cell>
          <cell r="S169">
            <v>9.0424139709680603E-3</v>
          </cell>
          <cell r="T169">
            <v>1.0671873355715178E-2</v>
          </cell>
          <cell r="U169">
            <v>1.0671873355715178E-2</v>
          </cell>
          <cell r="V169">
            <v>1.0699999999999999E-2</v>
          </cell>
          <cell r="W169">
            <v>5.7618925061247162E-2</v>
          </cell>
          <cell r="X169">
            <v>5.7618925061247162E-2</v>
          </cell>
          <cell r="Y169">
            <v>5.7618925061247162E-2</v>
          </cell>
          <cell r="Z169">
            <v>3.6522550369439827E-2</v>
          </cell>
          <cell r="AA169">
            <v>3.6522550369439827E-2</v>
          </cell>
          <cell r="AB169">
            <v>3.6522550369439827E-2</v>
          </cell>
          <cell r="AC169">
            <v>3.6212207858753932E-2</v>
          </cell>
          <cell r="AD169">
            <v>3.6522550369439827E-2</v>
          </cell>
          <cell r="AE169">
            <v>3.6522550369439827E-2</v>
          </cell>
          <cell r="AF169">
            <v>0.57610875992422483</v>
          </cell>
          <cell r="AG169">
            <v>3.6522550369439827E-2</v>
          </cell>
          <cell r="AH169">
            <v>3.6522550369439827E-2</v>
          </cell>
          <cell r="AI169">
            <v>1.0972559714194826E-2</v>
          </cell>
          <cell r="AJ169">
            <v>3.6522550369439827E-2</v>
          </cell>
          <cell r="AK169">
            <v>1.0972559714194826E-2</v>
          </cell>
          <cell r="AL169">
            <v>8.8406112305911486E-3</v>
          </cell>
          <cell r="AM169"/>
          <cell r="AN169"/>
          <cell r="AO169"/>
          <cell r="AP169"/>
          <cell r="AQ169"/>
          <cell r="AR169"/>
          <cell r="AS169"/>
          <cell r="AT169"/>
          <cell r="AU169"/>
          <cell r="AV169"/>
          <cell r="AW169"/>
          <cell r="AX169"/>
        </row>
        <row r="170">
          <cell r="C170" t="str">
            <v>Quarterly Excess Spread rolling 12 month average ( exclduing Z notes)%</v>
          </cell>
          <cell r="J170"/>
          <cell r="K170"/>
          <cell r="L170"/>
          <cell r="M170"/>
          <cell r="N170"/>
          <cell r="O170"/>
          <cell r="P170"/>
          <cell r="Q170"/>
          <cell r="R170"/>
          <cell r="S170"/>
          <cell r="T170"/>
          <cell r="U170"/>
          <cell r="V170">
            <v>1.7314416763018269E-2</v>
          </cell>
          <cell r="W170">
            <v>1.7196548699433413E-2</v>
          </cell>
          <cell r="X170">
            <v>2.2927509800303902E-2</v>
          </cell>
          <cell r="Y170"/>
          <cell r="Z170">
            <v>2.862713537234084E-2</v>
          </cell>
          <cell r="AA170">
            <v>3.1461280393942546E-2</v>
          </cell>
          <cell r="AB170">
            <v>3.2810351275476539E-2</v>
          </cell>
          <cell r="AC170">
            <v>3.397170354947094E-2</v>
          </cell>
          <cell r="AD170">
            <v>3.4973536769765175E-2</v>
          </cell>
          <cell r="AE170">
            <v>3.585014083752263E-2</v>
          </cell>
          <cell r="AF170">
            <v>6.9092417175246834E-2</v>
          </cell>
          <cell r="AG170">
            <v>6.797612743517116E-2</v>
          </cell>
          <cell r="AH170">
            <v>6.6977341878261334E-2</v>
          </cell>
          <cell r="AI170">
            <v>9.454105779219707E-2</v>
          </cell>
          <cell r="AJ170">
            <v>9.169598775597354E-2</v>
          </cell>
          <cell r="AK170">
            <v>8.8850917719749997E-2</v>
          </cell>
          <cell r="AL170">
            <v>8.6645329432208484E-2</v>
          </cell>
        </row>
        <row r="171">
          <cell r="C171" t="str">
            <v>Quarterly Excess Spread rolling 12 month average ( inclduing Z notes)%</v>
          </cell>
          <cell r="J171"/>
          <cell r="K171"/>
          <cell r="L171"/>
          <cell r="M171"/>
          <cell r="N171"/>
          <cell r="O171"/>
          <cell r="P171"/>
          <cell r="Q171"/>
          <cell r="R171"/>
          <cell r="S171"/>
          <cell r="T171"/>
          <cell r="U171"/>
          <cell r="V171"/>
          <cell r="W171">
            <v>1.5578591287163887E-2</v>
          </cell>
          <cell r="X171">
            <v>1.5578591287163887E-2</v>
          </cell>
          <cell r="Y171"/>
          <cell r="Z171">
            <v>2.4109920572266779E-2</v>
          </cell>
          <cell r="AA171">
            <v>2.5867026774138453E-2</v>
          </cell>
          <cell r="AB171">
            <v>2.7075367789326024E-2</v>
          </cell>
          <cell r="AC171">
            <v>2.7727999222856591E-2</v>
          </cell>
          <cell r="AD171">
            <v>2.8314302632628803E-2</v>
          </cell>
          <cell r="AE171">
            <v>2.8827318116179494E-2</v>
          </cell>
          <cell r="AF171">
            <v>6.1020344104888047E-2</v>
          </cell>
          <cell r="AG171">
            <v>5.9659355564029806E-2</v>
          </cell>
          <cell r="AH171">
            <v>5.8441628974840856E-2</v>
          </cell>
          <cell r="AI171">
            <v>8.284910251714557E-2</v>
          </cell>
          <cell r="AJ171">
            <v>8.109107129282829E-2</v>
          </cell>
          <cell r="AK171">
            <v>7.7203874180573936E-2</v>
          </cell>
          <cell r="AL171">
            <v>7.4897045919003202E-2</v>
          </cell>
        </row>
        <row r="172">
          <cell r="Z172"/>
          <cell r="AA172"/>
          <cell r="AB172"/>
          <cell r="AC172"/>
          <cell r="AD172"/>
          <cell r="AE172"/>
          <cell r="AF172"/>
          <cell r="AG172"/>
          <cell r="AH172"/>
          <cell r="AI172"/>
          <cell r="AJ172"/>
          <cell r="AK172"/>
          <cell r="AL172"/>
        </row>
        <row r="173">
          <cell r="C173" t="str">
            <v>GIC Balance</v>
          </cell>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row>
        <row r="174">
          <cell r="C174" t="str">
            <v xml:space="preserve">Funding GIC </v>
          </cell>
          <cell r="Y174">
            <v>466028678.68000001</v>
          </cell>
          <cell r="Z174">
            <v>204628009.03999999</v>
          </cell>
          <cell r="AA174">
            <v>332810899.57999998</v>
          </cell>
          <cell r="AB174">
            <v>450212914.69</v>
          </cell>
          <cell r="AC174">
            <v>204786956.72999999</v>
          </cell>
          <cell r="AD174">
            <v>300653366.81999999</v>
          </cell>
          <cell r="AE174">
            <v>403791619.19</v>
          </cell>
          <cell r="AF174">
            <v>100449556.73000179</v>
          </cell>
          <cell r="AG174">
            <v>208321995.28000179</v>
          </cell>
          <cell r="AH174">
            <v>325327665.01000184</v>
          </cell>
          <cell r="AI174">
            <v>149636768.21000001</v>
          </cell>
          <cell r="AJ174">
            <v>272674760.55000001</v>
          </cell>
          <cell r="AK174">
            <v>398624370.4083333</v>
          </cell>
          <cell r="AL174">
            <v>100480491.21000001</v>
          </cell>
        </row>
        <row r="175">
          <cell r="C175" t="str">
            <v>Funding Transaction Account</v>
          </cell>
          <cell r="Y175">
            <v>46036.11</v>
          </cell>
          <cell r="Z175">
            <v>46036.11</v>
          </cell>
          <cell r="AA175">
            <v>46036.11</v>
          </cell>
          <cell r="AB175">
            <v>46041.81</v>
          </cell>
          <cell r="AC175">
            <v>46041.81</v>
          </cell>
          <cell r="AD175">
            <v>0</v>
          </cell>
          <cell r="AE175">
            <v>2.73</v>
          </cell>
          <cell r="AF175">
            <v>2.73</v>
          </cell>
          <cell r="AG175">
            <v>2.73</v>
          </cell>
          <cell r="AH175">
            <v>2.73</v>
          </cell>
          <cell r="AI175">
            <v>2.73</v>
          </cell>
          <cell r="AJ175">
            <v>2.73</v>
          </cell>
          <cell r="AK175">
            <v>2.73</v>
          </cell>
          <cell r="AL175">
            <v>2.73</v>
          </cell>
        </row>
        <row r="177">
          <cell r="C177" t="str">
            <v>Funidng Swap</v>
          </cell>
        </row>
        <row r="178">
          <cell r="C178" t="str">
            <v>Notional</v>
          </cell>
          <cell r="Z178">
            <v>3562067428.8699989</v>
          </cell>
          <cell r="AA178">
            <v>0</v>
          </cell>
          <cell r="AB178">
            <v>0</v>
          </cell>
          <cell r="AC178">
            <v>3097496419.7633338</v>
          </cell>
          <cell r="AD178">
            <v>0</v>
          </cell>
          <cell r="AE178">
            <v>0</v>
          </cell>
          <cell r="AF178">
            <v>2882930112.8366661</v>
          </cell>
          <cell r="AG178">
            <v>0</v>
          </cell>
          <cell r="AH178">
            <v>0</v>
          </cell>
          <cell r="AI178">
            <v>2406105276.3200002</v>
          </cell>
          <cell r="AJ178">
            <v>0</v>
          </cell>
          <cell r="AK178">
            <v>0</v>
          </cell>
          <cell r="AL178">
            <v>2070974874.7033331</v>
          </cell>
          <cell r="AM178"/>
          <cell r="AN178"/>
          <cell r="AO178"/>
        </row>
        <row r="179">
          <cell r="C179" t="str">
            <v>Receive Margin</v>
          </cell>
          <cell r="Z179">
            <v>1.794481820180216E-2</v>
          </cell>
          <cell r="AA179">
            <v>0</v>
          </cell>
          <cell r="AB179">
            <v>0</v>
          </cell>
          <cell r="AC179">
            <v>1.772186932394337E-2</v>
          </cell>
          <cell r="AD179">
            <v>0</v>
          </cell>
          <cell r="AE179">
            <v>0</v>
          </cell>
          <cell r="AF179">
            <v>1.7543976789896908E-2</v>
          </cell>
          <cell r="AG179">
            <v>0</v>
          </cell>
          <cell r="AH179">
            <v>0</v>
          </cell>
          <cell r="AI179">
            <v>1.7429240660751268E-2</v>
          </cell>
          <cell r="AJ179">
            <v>0</v>
          </cell>
          <cell r="AK179">
            <v>0</v>
          </cell>
          <cell r="AL179">
            <v>1.7366096315339891E-2</v>
          </cell>
          <cell r="AM179"/>
          <cell r="AN179"/>
          <cell r="AO179"/>
        </row>
        <row r="180">
          <cell r="C180" t="str">
            <v>Receive Rate</v>
          </cell>
          <cell r="Z180">
            <v>2.3219818201802158E-2</v>
          </cell>
          <cell r="AA180">
            <v>0</v>
          </cell>
          <cell r="AB180">
            <v>0</v>
          </cell>
          <cell r="AC180">
            <v>2.173186932394337E-2</v>
          </cell>
          <cell r="AD180">
            <v>0</v>
          </cell>
          <cell r="AE180">
            <v>0</v>
          </cell>
          <cell r="AF180">
            <v>2.1110276789896909E-2</v>
          </cell>
          <cell r="AG180">
            <v>0</v>
          </cell>
          <cell r="AH180">
            <v>0</v>
          </cell>
          <cell r="AI180">
            <v>2.0784840660751269E-2</v>
          </cell>
          <cell r="AJ180">
            <v>0</v>
          </cell>
          <cell r="AK180">
            <v>0</v>
          </cell>
          <cell r="AL180">
            <v>2.0312996315339889E-2</v>
          </cell>
          <cell r="AM180"/>
          <cell r="AN180"/>
          <cell r="AO180"/>
        </row>
        <row r="181">
          <cell r="C181" t="str">
            <v>Interest Received</v>
          </cell>
          <cell r="Z181">
            <v>21292528.072914418</v>
          </cell>
          <cell r="AA181">
            <v>0</v>
          </cell>
          <cell r="AB181">
            <v>0</v>
          </cell>
          <cell r="AC181">
            <v>16938025.767155506</v>
          </cell>
          <cell r="AD181">
            <v>0</v>
          </cell>
          <cell r="AE181">
            <v>0</v>
          </cell>
          <cell r="AF181">
            <v>15143577.613592789</v>
          </cell>
          <cell r="AG181">
            <v>0</v>
          </cell>
          <cell r="AH181">
            <v>0</v>
          </cell>
          <cell r="AI181">
            <v>12300308.961802946</v>
          </cell>
          <cell r="AJ181">
            <v>0</v>
          </cell>
          <cell r="AK181">
            <v>0</v>
          </cell>
          <cell r="AL181">
            <v>10474373.726873029</v>
          </cell>
          <cell r="AM181"/>
          <cell r="AN181"/>
          <cell r="AO181"/>
          <cell r="AQ181"/>
        </row>
        <row r="182">
          <cell r="C182" t="str">
            <v>Prinicpal Received</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P182"/>
          <cell r="AQ182"/>
        </row>
        <row r="183">
          <cell r="C183" t="str">
            <v>£ Notional</v>
          </cell>
          <cell r="Z183">
            <v>3562067428.8699989</v>
          </cell>
          <cell r="AA183">
            <v>0</v>
          </cell>
          <cell r="AB183">
            <v>0</v>
          </cell>
          <cell r="AC183">
            <v>3097496419.7633338</v>
          </cell>
          <cell r="AD183">
            <v>0</v>
          </cell>
          <cell r="AE183">
            <v>0</v>
          </cell>
          <cell r="AF183">
            <v>2882930112.8366661</v>
          </cell>
          <cell r="AG183">
            <v>0</v>
          </cell>
          <cell r="AH183">
            <v>0</v>
          </cell>
          <cell r="AI183">
            <v>2406105276.3200002</v>
          </cell>
          <cell r="AJ183">
            <v>0</v>
          </cell>
          <cell r="AK183">
            <v>0</v>
          </cell>
          <cell r="AL183">
            <v>2070974874.7033331</v>
          </cell>
        </row>
        <row r="184">
          <cell r="C184" t="str">
            <v>Pay Reference Rate</v>
          </cell>
          <cell r="Z184" t="str">
            <v>3M GBP LIBOR</v>
          </cell>
          <cell r="AA184" t="str">
            <v>3M GBP LIBOR</v>
          </cell>
          <cell r="AB184" t="str">
            <v>3M GBP LIBOR</v>
          </cell>
          <cell r="AC184" t="str">
            <v>3M GBP LIBOR</v>
          </cell>
          <cell r="AD184" t="str">
            <v>3M GBP LIBOR</v>
          </cell>
          <cell r="AE184" t="str">
            <v>3M GBP LIBOR</v>
          </cell>
          <cell r="AF184" t="str">
            <v>3M GBP LIBOR</v>
          </cell>
          <cell r="AG184" t="str">
            <v>3M GBP LIBOR</v>
          </cell>
          <cell r="AH184" t="str">
            <v>3M GBP LIBOR</v>
          </cell>
          <cell r="AI184" t="str">
            <v>3M GBP LIBOR</v>
          </cell>
          <cell r="AJ184" t="str">
            <v>3M GBP LIBOR</v>
          </cell>
          <cell r="AK184" t="str">
            <v>3M GBP LIBOR</v>
          </cell>
          <cell r="AL184" t="str">
            <v>3M GBP LIBOR</v>
          </cell>
        </row>
        <row r="185">
          <cell r="C185" t="str">
            <v>Pay Margin</v>
          </cell>
          <cell r="Z185">
            <v>0</v>
          </cell>
          <cell r="AA185">
            <v>0</v>
          </cell>
          <cell r="AB185">
            <v>0</v>
          </cell>
          <cell r="AC185">
            <v>0</v>
          </cell>
          <cell r="AD185">
            <v>0</v>
          </cell>
          <cell r="AE185">
            <v>0</v>
          </cell>
          <cell r="AF185">
            <v>0</v>
          </cell>
          <cell r="AG185">
            <v>0</v>
          </cell>
          <cell r="AH185">
            <v>0</v>
          </cell>
          <cell r="AI185">
            <v>0</v>
          </cell>
          <cell r="AJ185">
            <v>0</v>
          </cell>
          <cell r="AK185">
            <v>0</v>
          </cell>
          <cell r="AL185">
            <v>0</v>
          </cell>
        </row>
        <row r="186">
          <cell r="C186" t="str">
            <v>Pay Rate</v>
          </cell>
          <cell r="Z186">
            <v>2.4571720424527033E-2</v>
          </cell>
          <cell r="AA186">
            <v>0</v>
          </cell>
          <cell r="AB186">
            <v>0</v>
          </cell>
          <cell r="AC186">
            <v>2.3707318158255775E-2</v>
          </cell>
          <cell r="AD186">
            <v>0</v>
          </cell>
          <cell r="AE186">
            <v>0</v>
          </cell>
          <cell r="AF186">
            <v>2.3118823187842443E-2</v>
          </cell>
          <cell r="AG186">
            <v>0</v>
          </cell>
          <cell r="AH186">
            <v>0</v>
          </cell>
          <cell r="AI186">
            <v>2.7328150502530599E-2</v>
          </cell>
          <cell r="AJ186">
            <v>0</v>
          </cell>
          <cell r="AK186">
            <v>0</v>
          </cell>
          <cell r="AL186">
            <v>2.6785162371455073E-2</v>
          </cell>
        </row>
        <row r="187">
          <cell r="C187" t="str">
            <v>Interets Paid</v>
          </cell>
          <cell r="Z187">
            <v>22540974.65637726</v>
          </cell>
          <cell r="AA187">
            <v>0</v>
          </cell>
          <cell r="AB187">
            <v>0</v>
          </cell>
          <cell r="AC187">
            <v>18509223.689862065</v>
          </cell>
          <cell r="AD187">
            <v>0</v>
          </cell>
          <cell r="AE187">
            <v>0</v>
          </cell>
          <cell r="AF187">
            <v>16616837.233653579</v>
          </cell>
          <cell r="AG187">
            <v>0</v>
          </cell>
          <cell r="AH187">
            <v>0</v>
          </cell>
          <cell r="AI187">
            <v>16213415.45331105</v>
          </cell>
          <cell r="AJ187">
            <v>0</v>
          </cell>
          <cell r="AK187">
            <v>0</v>
          </cell>
          <cell r="AL187">
            <v>13829855.463117993</v>
          </cell>
        </row>
        <row r="188">
          <cell r="C188" t="str">
            <v>Principal Paid</v>
          </cell>
          <cell r="Z188">
            <v>0</v>
          </cell>
          <cell r="AA188">
            <v>0</v>
          </cell>
          <cell r="AB188">
            <v>0</v>
          </cell>
          <cell r="AC188">
            <v>0</v>
          </cell>
          <cell r="AD188">
            <v>0</v>
          </cell>
          <cell r="AE188">
            <v>0</v>
          </cell>
          <cell r="AF188">
            <v>0</v>
          </cell>
          <cell r="AG188">
            <v>0</v>
          </cell>
          <cell r="AH188">
            <v>0</v>
          </cell>
          <cell r="AI188">
            <v>0</v>
          </cell>
          <cell r="AJ188">
            <v>0</v>
          </cell>
          <cell r="AK188">
            <v>0</v>
          </cell>
          <cell r="AL188">
            <v>0</v>
          </cell>
        </row>
        <row r="190">
          <cell r="C190" t="str">
            <v>Fixed (%)</v>
          </cell>
          <cell r="Z190">
            <v>5.9278051324500765E-2</v>
          </cell>
          <cell r="AA190">
            <v>0</v>
          </cell>
          <cell r="AB190">
            <v>0</v>
          </cell>
          <cell r="AC190">
            <v>5.7049759619090763E-2</v>
          </cell>
          <cell r="AD190">
            <v>0</v>
          </cell>
          <cell r="AE190">
            <v>0</v>
          </cell>
          <cell r="AF190">
            <v>5.334039251239104E-2</v>
          </cell>
          <cell r="AG190">
            <v>0</v>
          </cell>
          <cell r="AH190">
            <v>0</v>
          </cell>
          <cell r="AI190">
            <v>4.3709873877315439E-2</v>
          </cell>
          <cell r="AJ190">
            <v>0</v>
          </cell>
          <cell r="AK190">
            <v>0</v>
          </cell>
          <cell r="AL190">
            <v>2.7698891649687231E-2</v>
          </cell>
        </row>
        <row r="191">
          <cell r="C191" t="str">
            <v>Tracker (%)</v>
          </cell>
          <cell r="Z191">
            <v>0.48077699778834443</v>
          </cell>
          <cell r="AA191">
            <v>0</v>
          </cell>
          <cell r="AB191">
            <v>0</v>
          </cell>
          <cell r="AC191">
            <v>0.49258225647007431</v>
          </cell>
          <cell r="AD191">
            <v>0</v>
          </cell>
          <cell r="AE191">
            <v>0</v>
          </cell>
          <cell r="AF191">
            <v>0.50345030607493835</v>
          </cell>
          <cell r="AG191">
            <v>0</v>
          </cell>
          <cell r="AH191">
            <v>0</v>
          </cell>
          <cell r="AI191">
            <v>0.51588847364877422</v>
          </cell>
          <cell r="AJ191">
            <v>0</v>
          </cell>
          <cell r="AK191">
            <v>0</v>
          </cell>
          <cell r="AL191">
            <v>0.53076690783819391</v>
          </cell>
        </row>
        <row r="192">
          <cell r="C192" t="str">
            <v>Variable (%)</v>
          </cell>
          <cell r="Z192">
            <v>0.45994495088715481</v>
          </cell>
          <cell r="AA192">
            <v>0</v>
          </cell>
          <cell r="AB192">
            <v>0</v>
          </cell>
          <cell r="AC192">
            <v>0.45036798391083499</v>
          </cell>
          <cell r="AD192">
            <v>0</v>
          </cell>
          <cell r="AE192">
            <v>0</v>
          </cell>
          <cell r="AF192">
            <v>0.44320930141267079</v>
          </cell>
          <cell r="AG192">
            <v>0</v>
          </cell>
          <cell r="AH192">
            <v>0</v>
          </cell>
          <cell r="AI192">
            <v>0.4404016524739105</v>
          </cell>
          <cell r="AJ192">
            <v>0</v>
          </cell>
          <cell r="AK192">
            <v>0</v>
          </cell>
          <cell r="AL192">
            <v>0.44153420051211872</v>
          </cell>
        </row>
        <row r="194">
          <cell r="C194" t="str">
            <v>Fixed Margin</v>
          </cell>
          <cell r="Z194">
            <v>1.3000000000000001E-2</v>
          </cell>
          <cell r="AA194">
            <v>0</v>
          </cell>
          <cell r="AB194">
            <v>0</v>
          </cell>
          <cell r="AC194">
            <v>1.3000000000000001E-2</v>
          </cell>
          <cell r="AD194">
            <v>0</v>
          </cell>
          <cell r="AE194">
            <v>0</v>
          </cell>
          <cell r="AF194">
            <v>1.3000000000000001E-2</v>
          </cell>
          <cell r="AG194">
            <v>0</v>
          </cell>
          <cell r="AH194">
            <v>0</v>
          </cell>
          <cell r="AI194">
            <v>1.3000000000000001E-2</v>
          </cell>
          <cell r="AJ194">
            <v>0</v>
          </cell>
          <cell r="AK194">
            <v>0</v>
          </cell>
          <cell r="AL194">
            <v>1.3000000000000001E-2</v>
          </cell>
        </row>
        <row r="195">
          <cell r="C195" t="str">
            <v>Tracker Margin</v>
          </cell>
          <cell r="Z195">
            <v>7.4999999999999997E-3</v>
          </cell>
          <cell r="AA195">
            <v>0</v>
          </cell>
          <cell r="AB195">
            <v>0</v>
          </cell>
          <cell r="AC195">
            <v>7.4999999999999997E-3</v>
          </cell>
          <cell r="AD195">
            <v>0</v>
          </cell>
          <cell r="AE195">
            <v>0</v>
          </cell>
          <cell r="AF195">
            <v>7.4999999999999997E-3</v>
          </cell>
          <cell r="AG195">
            <v>0</v>
          </cell>
          <cell r="AH195">
            <v>0</v>
          </cell>
          <cell r="AI195">
            <v>7.4999999999999997E-3</v>
          </cell>
          <cell r="AJ195">
            <v>0</v>
          </cell>
          <cell r="AK195">
            <v>0</v>
          </cell>
          <cell r="AL195">
            <v>7.4999999999999997E-3</v>
          </cell>
        </row>
        <row r="196">
          <cell r="C196" t="str">
            <v>Variable Margin</v>
          </cell>
          <cell r="Z196">
            <v>2.9500000000000002E-2</v>
          </cell>
          <cell r="AA196">
            <v>0</v>
          </cell>
          <cell r="AB196">
            <v>0</v>
          </cell>
          <cell r="AC196">
            <v>2.9500000000000002E-2</v>
          </cell>
          <cell r="AD196">
            <v>0</v>
          </cell>
          <cell r="AE196">
            <v>0</v>
          </cell>
          <cell r="AF196">
            <v>2.9500000000000002E-2</v>
          </cell>
          <cell r="AG196">
            <v>0</v>
          </cell>
          <cell r="AH196">
            <v>0</v>
          </cell>
          <cell r="AI196">
            <v>2.9500000000000002E-2</v>
          </cell>
          <cell r="AJ196">
            <v>0</v>
          </cell>
          <cell r="AK196">
            <v>0</v>
          </cell>
          <cell r="AL196">
            <v>2.9500000000000002E-2</v>
          </cell>
        </row>
        <row r="198">
          <cell r="C198" t="str">
            <v>Number of Days (Period)</v>
          </cell>
          <cell r="Z198">
            <v>94</v>
          </cell>
          <cell r="AA198">
            <v>0</v>
          </cell>
          <cell r="AB198">
            <v>0</v>
          </cell>
          <cell r="AC198">
            <v>92</v>
          </cell>
          <cell r="AD198">
            <v>0</v>
          </cell>
          <cell r="AE198">
            <v>0</v>
          </cell>
          <cell r="AF198">
            <v>91</v>
          </cell>
          <cell r="AG198">
            <v>0</v>
          </cell>
          <cell r="AH198">
            <v>0</v>
          </cell>
          <cell r="AI198">
            <v>90</v>
          </cell>
          <cell r="AJ198">
            <v>0</v>
          </cell>
          <cell r="AK198">
            <v>0</v>
          </cell>
          <cell r="AL198">
            <v>91</v>
          </cell>
        </row>
        <row r="200">
          <cell r="C200" t="str">
            <v>Funidng Swap</v>
          </cell>
        </row>
        <row r="201">
          <cell r="C201" t="str">
            <v>Interest Received</v>
          </cell>
          <cell r="AB201">
            <v>6313732.474506191</v>
          </cell>
          <cell r="AC201">
            <v>5850269.1285211537</v>
          </cell>
          <cell r="AD201">
            <v>5002458.5829586424</v>
          </cell>
          <cell r="AE201">
            <v>4672400.2425561827</v>
          </cell>
          <cell r="AF201">
            <v>5468718.7880779626</v>
          </cell>
          <cell r="AG201">
            <v>3866442.0893380512</v>
          </cell>
          <cell r="AH201">
            <v>4251144.9139966806</v>
          </cell>
          <cell r="AI201">
            <v>4182721.9584682155</v>
          </cell>
          <cell r="AJ201">
            <v>3541581.4840818513</v>
          </cell>
          <cell r="AK201">
            <v>3576346.5885387389</v>
          </cell>
          <cell r="AL201">
            <v>3356445.6542524416</v>
          </cell>
        </row>
        <row r="202">
          <cell r="C202" t="str">
            <v>Interets Paid</v>
          </cell>
          <cell r="AB202">
            <v>6469817.9981307322</v>
          </cell>
          <cell r="AC202">
            <v>5981484.2313088402</v>
          </cell>
          <cell r="AD202">
            <v>5934065.8553338964</v>
          </cell>
          <cell r="AE202">
            <v>5177133.6581237409</v>
          </cell>
          <cell r="AF202">
            <v>5505637.7201959426</v>
          </cell>
          <cell r="AG202">
            <v>5616558.5717806388</v>
          </cell>
          <cell r="AH202">
            <v>5528367.0217379471</v>
          </cell>
          <cell r="AI202">
            <v>5068489.8597924653</v>
          </cell>
          <cell r="AJ202">
            <v>4962546.5943232002</v>
          </cell>
          <cell r="AK202">
            <v>4656524.2123984313</v>
          </cell>
          <cell r="AL202">
            <v>4210784.6563963648</v>
          </cell>
        </row>
        <row r="203">
          <cell r="C203" t="str">
            <v>£ Notional</v>
          </cell>
          <cell r="AB203">
            <v>3214525696.5100002</v>
          </cell>
          <cell r="AC203">
            <v>2983956492.9700003</v>
          </cell>
          <cell r="AD203">
            <v>2973853632.1499996</v>
          </cell>
          <cell r="AE203">
            <v>2885679403.3899994</v>
          </cell>
          <cell r="AF203">
            <v>2789257302.9699998</v>
          </cell>
          <cell r="AG203">
            <v>2511254908.9400001</v>
          </cell>
          <cell r="AH203">
            <v>2409261825.0100002</v>
          </cell>
          <cell r="AI203">
            <v>2297799095.0100002</v>
          </cell>
          <cell r="AJ203">
            <v>2190026238.3800001</v>
          </cell>
          <cell r="AK203">
            <v>2072053284.5299997</v>
          </cell>
          <cell r="AL203">
            <v>1950845101.1999998</v>
          </cell>
        </row>
        <row r="206">
          <cell r="Z206"/>
          <cell r="AA206"/>
          <cell r="AB206"/>
          <cell r="AC206"/>
          <cell r="AD206"/>
          <cell r="AE206"/>
          <cell r="AF206"/>
          <cell r="AG206"/>
          <cell r="AH206"/>
          <cell r="AI206"/>
          <cell r="AJ206"/>
          <cell r="AK206"/>
          <cell r="AL206"/>
        </row>
        <row r="210">
          <cell r="Z210"/>
          <cell r="AA210"/>
          <cell r="AB210"/>
          <cell r="AC210"/>
          <cell r="AD210"/>
          <cell r="AE210"/>
          <cell r="AF210"/>
          <cell r="AG210"/>
          <cell r="AH210"/>
          <cell r="AI210"/>
          <cell r="AJ210"/>
          <cell r="AK210"/>
          <cell r="AL210"/>
        </row>
      </sheetData>
      <sheetData sheetId="15"/>
      <sheetData sheetId="16"/>
      <sheetData sheetId="17"/>
      <sheetData sheetId="18">
        <row r="2">
          <cell r="I2"/>
          <cell r="J2"/>
          <cell r="K2"/>
          <cell r="L2"/>
          <cell r="M2"/>
          <cell r="N2">
            <v>42522</v>
          </cell>
          <cell r="O2">
            <v>42552</v>
          </cell>
          <cell r="P2" t="str">
            <v>Aug16</v>
          </cell>
          <cell r="Q2" t="str">
            <v>Sep16</v>
          </cell>
          <cell r="R2" t="str">
            <v>Oct16</v>
          </cell>
          <cell r="S2" t="str">
            <v>Nov16</v>
          </cell>
          <cell r="T2" t="str">
            <v>Dec16</v>
          </cell>
          <cell r="U2" t="str">
            <v>Jan17</v>
          </cell>
          <cell r="V2" t="str">
            <v>Feb17</v>
          </cell>
          <cell r="W2" t="str">
            <v>Mar17</v>
          </cell>
          <cell r="X2" t="str">
            <v>Apr17</v>
          </cell>
          <cell r="Y2" t="str">
            <v>May17</v>
          </cell>
          <cell r="Z2" t="str">
            <v>Jun17</v>
          </cell>
          <cell r="AA2" t="str">
            <v>Jul17</v>
          </cell>
          <cell r="AB2" t="str">
            <v>Aug17</v>
          </cell>
          <cell r="AC2" t="str">
            <v>Sep17</v>
          </cell>
          <cell r="AD2" t="str">
            <v>Oct17</v>
          </cell>
        </row>
        <row r="3">
          <cell r="A3"/>
          <cell r="C3" t="str">
            <v>HOLMES MASTER ISSUER WATERFALL</v>
          </cell>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cell r="BF3"/>
          <cell r="BG3"/>
          <cell r="BH3"/>
          <cell r="BI3"/>
          <cell r="BJ3"/>
          <cell r="BK3"/>
          <cell r="BL3"/>
          <cell r="BM3"/>
          <cell r="BN3"/>
          <cell r="BO3"/>
          <cell r="BP3"/>
          <cell r="BQ3"/>
          <cell r="BR3"/>
          <cell r="BS3"/>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row>
        <row r="4">
          <cell r="I4"/>
          <cell r="J4"/>
          <cell r="K4"/>
          <cell r="L4"/>
          <cell r="M4"/>
          <cell r="N4"/>
          <cell r="O4"/>
          <cell r="P4"/>
          <cell r="Q4"/>
          <cell r="R4"/>
          <cell r="S4"/>
          <cell r="T4"/>
          <cell r="U4"/>
          <cell r="V4"/>
          <cell r="W4"/>
          <cell r="X4"/>
          <cell r="Y4"/>
          <cell r="Z4"/>
          <cell r="AA4"/>
          <cell r="AB4"/>
          <cell r="AC4"/>
          <cell r="AD4"/>
        </row>
        <row r="5">
          <cell r="C5" t="str">
            <v>Distribution Period Start</v>
          </cell>
          <cell r="I5">
            <v>42353</v>
          </cell>
          <cell r="J5">
            <v>42384</v>
          </cell>
          <cell r="K5">
            <v>42416</v>
          </cell>
          <cell r="L5">
            <v>42444</v>
          </cell>
          <cell r="M5">
            <v>42475</v>
          </cell>
          <cell r="N5">
            <v>42506</v>
          </cell>
          <cell r="O5">
            <v>42536</v>
          </cell>
          <cell r="P5">
            <v>42566</v>
          </cell>
          <cell r="Q5">
            <v>42597</v>
          </cell>
          <cell r="R5">
            <v>42628</v>
          </cell>
          <cell r="S5">
            <v>42660</v>
          </cell>
          <cell r="T5">
            <v>42660</v>
          </cell>
          <cell r="U5">
            <v>42660</v>
          </cell>
          <cell r="V5">
            <v>42752</v>
          </cell>
          <cell r="W5">
            <v>42781</v>
          </cell>
          <cell r="X5">
            <v>42809</v>
          </cell>
          <cell r="Y5">
            <v>42843</v>
          </cell>
          <cell r="Z5">
            <v>42870</v>
          </cell>
          <cell r="AA5">
            <v>42901</v>
          </cell>
          <cell r="AB5">
            <v>42933</v>
          </cell>
          <cell r="AC5">
            <v>42962</v>
          </cell>
          <cell r="AD5">
            <v>42962</v>
          </cell>
        </row>
        <row r="6">
          <cell r="C6" t="str">
            <v>Distribution Period End</v>
          </cell>
          <cell r="I6">
            <v>42384</v>
          </cell>
          <cell r="J6">
            <v>42416</v>
          </cell>
          <cell r="K6">
            <v>42444</v>
          </cell>
          <cell r="L6">
            <v>42475</v>
          </cell>
          <cell r="M6">
            <v>42506</v>
          </cell>
          <cell r="N6">
            <v>42536</v>
          </cell>
          <cell r="O6">
            <v>42566</v>
          </cell>
          <cell r="P6">
            <v>42597</v>
          </cell>
          <cell r="Q6">
            <v>42628</v>
          </cell>
          <cell r="R6">
            <v>42660</v>
          </cell>
          <cell r="S6">
            <v>42689</v>
          </cell>
          <cell r="T6">
            <v>42719</v>
          </cell>
          <cell r="U6">
            <v>42752</v>
          </cell>
          <cell r="V6">
            <v>42781</v>
          </cell>
          <cell r="W6">
            <v>42809</v>
          </cell>
          <cell r="X6">
            <v>42843</v>
          </cell>
          <cell r="Y6">
            <v>42870</v>
          </cell>
          <cell r="Z6">
            <v>42901</v>
          </cell>
          <cell r="AA6">
            <v>42933</v>
          </cell>
          <cell r="AB6">
            <v>42962</v>
          </cell>
          <cell r="AC6">
            <v>42993</v>
          </cell>
          <cell r="AD6">
            <v>43024</v>
          </cell>
        </row>
        <row r="7">
          <cell r="I7"/>
          <cell r="J7"/>
          <cell r="K7"/>
          <cell r="L7"/>
          <cell r="M7"/>
          <cell r="N7"/>
          <cell r="O7"/>
          <cell r="P7"/>
          <cell r="Q7"/>
          <cell r="R7"/>
          <cell r="S7"/>
          <cell r="T7"/>
          <cell r="U7"/>
          <cell r="V7"/>
          <cell r="W7"/>
          <cell r="X7"/>
          <cell r="Y7"/>
          <cell r="Z7"/>
          <cell r="AA7"/>
          <cell r="AB7"/>
          <cell r="AC7"/>
          <cell r="AD7"/>
        </row>
        <row r="8">
          <cell r="C8" t="str">
            <v>Calculation Period Day Count</v>
          </cell>
          <cell r="I8">
            <v>31</v>
          </cell>
          <cell r="J8">
            <v>32</v>
          </cell>
          <cell r="K8">
            <v>28</v>
          </cell>
          <cell r="L8">
            <v>31</v>
          </cell>
          <cell r="M8">
            <v>31</v>
          </cell>
          <cell r="N8">
            <v>30</v>
          </cell>
          <cell r="O8">
            <v>30</v>
          </cell>
          <cell r="P8">
            <v>31</v>
          </cell>
          <cell r="Q8">
            <v>31</v>
          </cell>
          <cell r="R8">
            <v>32</v>
          </cell>
          <cell r="S8">
            <v>29</v>
          </cell>
          <cell r="T8">
            <v>59</v>
          </cell>
          <cell r="U8">
            <v>92</v>
          </cell>
          <cell r="V8">
            <v>29</v>
          </cell>
          <cell r="W8">
            <v>28</v>
          </cell>
          <cell r="X8">
            <v>34</v>
          </cell>
          <cell r="Y8">
            <v>27</v>
          </cell>
          <cell r="Z8">
            <v>31</v>
          </cell>
          <cell r="AA8">
            <v>32</v>
          </cell>
          <cell r="AB8">
            <v>29</v>
          </cell>
          <cell r="AC8">
            <v>31</v>
          </cell>
          <cell r="AD8">
            <v>62</v>
          </cell>
        </row>
        <row r="9">
          <cell r="I9"/>
          <cell r="J9"/>
          <cell r="K9"/>
          <cell r="L9"/>
          <cell r="M9"/>
          <cell r="N9"/>
          <cell r="O9"/>
          <cell r="P9"/>
          <cell r="Q9"/>
          <cell r="R9"/>
          <cell r="S9"/>
          <cell r="T9"/>
          <cell r="U9"/>
          <cell r="V9"/>
          <cell r="W9"/>
          <cell r="X9"/>
          <cell r="Y9"/>
          <cell r="Z9"/>
          <cell r="AA9"/>
          <cell r="AB9"/>
          <cell r="AC9"/>
          <cell r="AD9"/>
        </row>
        <row r="10">
          <cell r="C10" t="str">
            <v>Note payment date - Previous</v>
          </cell>
          <cell r="I10">
            <v>42292</v>
          </cell>
          <cell r="J10">
            <v>42384</v>
          </cell>
          <cell r="K10">
            <v>42384</v>
          </cell>
          <cell r="L10">
            <v>42384</v>
          </cell>
          <cell r="M10">
            <v>42475</v>
          </cell>
          <cell r="N10">
            <v>42475</v>
          </cell>
          <cell r="O10">
            <v>42475</v>
          </cell>
          <cell r="P10">
            <v>42566</v>
          </cell>
          <cell r="Q10">
            <v>42566</v>
          </cell>
          <cell r="R10">
            <v>42566</v>
          </cell>
          <cell r="S10">
            <v>42660</v>
          </cell>
          <cell r="T10">
            <v>42660</v>
          </cell>
          <cell r="U10">
            <v>42660</v>
          </cell>
          <cell r="V10">
            <v>42752</v>
          </cell>
          <cell r="W10">
            <v>42752</v>
          </cell>
          <cell r="X10">
            <v>42752</v>
          </cell>
          <cell r="Y10">
            <v>42843</v>
          </cell>
          <cell r="Z10">
            <v>42843</v>
          </cell>
          <cell r="AA10">
            <v>42843</v>
          </cell>
          <cell r="AB10">
            <v>42933</v>
          </cell>
          <cell r="AC10">
            <v>42933</v>
          </cell>
          <cell r="AD10">
            <v>42933</v>
          </cell>
        </row>
        <row r="11">
          <cell r="I11"/>
          <cell r="J11"/>
          <cell r="K11"/>
          <cell r="L11"/>
          <cell r="M11"/>
          <cell r="N11"/>
          <cell r="O11"/>
          <cell r="P11"/>
          <cell r="Q11"/>
          <cell r="R11"/>
          <cell r="S11"/>
          <cell r="T11"/>
          <cell r="U11"/>
          <cell r="V11"/>
          <cell r="W11"/>
          <cell r="X11"/>
          <cell r="Y11"/>
          <cell r="Z11"/>
          <cell r="AA11"/>
          <cell r="AB11"/>
          <cell r="AC11"/>
          <cell r="AD11"/>
        </row>
        <row r="12">
          <cell r="C12" t="str">
            <v>Note payment date - Next</v>
          </cell>
          <cell r="I12">
            <v>42384</v>
          </cell>
          <cell r="J12">
            <v>42475</v>
          </cell>
          <cell r="K12">
            <v>42475</v>
          </cell>
          <cell r="L12">
            <v>42475</v>
          </cell>
          <cell r="M12">
            <v>42566</v>
          </cell>
          <cell r="N12">
            <v>42566</v>
          </cell>
          <cell r="O12">
            <v>42566</v>
          </cell>
          <cell r="P12">
            <v>42660</v>
          </cell>
          <cell r="Q12">
            <v>42660</v>
          </cell>
          <cell r="R12">
            <v>42660</v>
          </cell>
          <cell r="S12">
            <v>42752</v>
          </cell>
          <cell r="T12">
            <v>42752</v>
          </cell>
          <cell r="U12">
            <v>42752</v>
          </cell>
          <cell r="V12">
            <v>42843</v>
          </cell>
          <cell r="W12">
            <v>42843</v>
          </cell>
          <cell r="X12">
            <v>42843</v>
          </cell>
          <cell r="Y12">
            <v>42933</v>
          </cell>
          <cell r="Z12">
            <v>42933</v>
          </cell>
          <cell r="AA12">
            <v>42933</v>
          </cell>
          <cell r="AB12">
            <v>43024</v>
          </cell>
          <cell r="AC12">
            <v>43024</v>
          </cell>
          <cell r="AD12">
            <v>43024</v>
          </cell>
        </row>
        <row r="13">
          <cell r="I13"/>
          <cell r="J13"/>
          <cell r="K13"/>
          <cell r="L13"/>
          <cell r="M13"/>
          <cell r="N13"/>
          <cell r="O13"/>
          <cell r="P13"/>
          <cell r="Q13"/>
          <cell r="R13"/>
          <cell r="S13"/>
          <cell r="T13"/>
          <cell r="U13"/>
          <cell r="V13"/>
          <cell r="W13"/>
          <cell r="X13"/>
          <cell r="Y13"/>
          <cell r="Z13"/>
          <cell r="AA13"/>
          <cell r="AB13"/>
          <cell r="AC13"/>
          <cell r="AD13"/>
        </row>
        <row r="14">
          <cell r="I14"/>
          <cell r="J14"/>
          <cell r="K14"/>
          <cell r="L14"/>
          <cell r="M14"/>
          <cell r="N14"/>
          <cell r="O14"/>
          <cell r="P14"/>
          <cell r="Q14"/>
          <cell r="R14"/>
          <cell r="S14"/>
          <cell r="T14"/>
          <cell r="U14"/>
          <cell r="V14"/>
          <cell r="W14"/>
          <cell r="X14"/>
          <cell r="Y14"/>
          <cell r="Z14"/>
          <cell r="AA14"/>
          <cell r="AB14"/>
          <cell r="AC14"/>
          <cell r="AD14"/>
        </row>
        <row r="15">
          <cell r="I15"/>
          <cell r="J15"/>
          <cell r="K15"/>
          <cell r="L15"/>
          <cell r="M15"/>
          <cell r="N15"/>
          <cell r="O15"/>
          <cell r="P15"/>
          <cell r="Q15"/>
          <cell r="R15"/>
          <cell r="S15"/>
          <cell r="T15"/>
          <cell r="U15">
            <v>42736</v>
          </cell>
          <cell r="V15">
            <v>42767</v>
          </cell>
          <cell r="W15">
            <v>42795</v>
          </cell>
          <cell r="X15">
            <v>42826</v>
          </cell>
          <cell r="Y15">
            <v>42856</v>
          </cell>
          <cell r="Z15">
            <v>42887</v>
          </cell>
          <cell r="AA15">
            <v>42917</v>
          </cell>
          <cell r="AB15">
            <v>42948</v>
          </cell>
          <cell r="AC15">
            <v>42979</v>
          </cell>
          <cell r="AD15">
            <v>43009</v>
          </cell>
        </row>
        <row r="16">
          <cell r="I16" t="str">
            <v>CHECK</v>
          </cell>
          <cell r="J16" t="str">
            <v>OK</v>
          </cell>
          <cell r="K16" t="str">
            <v>OK</v>
          </cell>
          <cell r="L16" t="str">
            <v>CHECK</v>
          </cell>
          <cell r="M16" t="str">
            <v>CHECK</v>
          </cell>
          <cell r="N16" t="str">
            <v>OK</v>
          </cell>
          <cell r="O16" t="str">
            <v>OK</v>
          </cell>
          <cell r="P16" t="str">
            <v>OK</v>
          </cell>
          <cell r="Q16" t="str">
            <v>OK</v>
          </cell>
          <cell r="R16" t="str">
            <v>OK</v>
          </cell>
          <cell r="S16" t="str">
            <v>OK</v>
          </cell>
          <cell r="T16" t="str">
            <v>OK</v>
          </cell>
          <cell r="U16" t="str">
            <v>OK</v>
          </cell>
          <cell r="V16" t="str">
            <v>OK</v>
          </cell>
          <cell r="W16" t="str">
            <v>OK</v>
          </cell>
          <cell r="X16" t="str">
            <v>OK</v>
          </cell>
          <cell r="Y16" t="str">
            <v>OK</v>
          </cell>
          <cell r="Z16" t="str">
            <v>OK</v>
          </cell>
          <cell r="AA16" t="str">
            <v>OK</v>
          </cell>
          <cell r="AB16" t="str">
            <v>OK</v>
          </cell>
          <cell r="AC16" t="str">
            <v>OK</v>
          </cell>
          <cell r="AD16" t="str">
            <v>OK</v>
          </cell>
        </row>
        <row r="17">
          <cell r="I17"/>
          <cell r="J17"/>
          <cell r="K17"/>
          <cell r="L17"/>
          <cell r="M17"/>
          <cell r="N17"/>
          <cell r="O17"/>
          <cell r="P17"/>
          <cell r="Q17"/>
          <cell r="R17"/>
          <cell r="S17"/>
          <cell r="T17"/>
          <cell r="U17"/>
          <cell r="V17"/>
          <cell r="W17"/>
          <cell r="X17"/>
          <cell r="Y17"/>
          <cell r="Z17"/>
          <cell r="AA17"/>
          <cell r="AB17"/>
          <cell r="AC17"/>
          <cell r="AD17"/>
        </row>
        <row r="18">
          <cell r="C18" t="str">
            <v>ISSUER AVAILABLE REVENUE</v>
          </cell>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cell r="CW18"/>
          <cell r="CX18"/>
        </row>
        <row r="19">
          <cell r="I19"/>
          <cell r="J19"/>
          <cell r="K19"/>
          <cell r="L19"/>
          <cell r="M19"/>
          <cell r="N19"/>
          <cell r="O19"/>
          <cell r="P19"/>
          <cell r="Q19"/>
          <cell r="R19"/>
          <cell r="S19"/>
          <cell r="T19"/>
          <cell r="U19"/>
          <cell r="V19"/>
          <cell r="W19"/>
          <cell r="X19"/>
          <cell r="Y19"/>
          <cell r="Z19"/>
          <cell r="AA19"/>
          <cell r="AB19"/>
          <cell r="AC19"/>
          <cell r="AD19"/>
        </row>
        <row r="20">
          <cell r="C20" t="str">
            <v>Interest Received from Funding - GBP</v>
          </cell>
          <cell r="I20"/>
          <cell r="J20"/>
          <cell r="K20"/>
          <cell r="L20"/>
          <cell r="M20"/>
          <cell r="N20"/>
          <cell r="O20"/>
          <cell r="P20"/>
          <cell r="Q20"/>
          <cell r="R20"/>
          <cell r="S20"/>
          <cell r="T20"/>
          <cell r="U20"/>
          <cell r="V20"/>
          <cell r="W20"/>
          <cell r="X20"/>
          <cell r="Y20"/>
          <cell r="Z20"/>
          <cell r="AA20"/>
          <cell r="AB20"/>
          <cell r="AC20"/>
          <cell r="AD20"/>
        </row>
        <row r="21">
          <cell r="C21"/>
          <cell r="I21"/>
          <cell r="J21"/>
          <cell r="K21"/>
          <cell r="L21"/>
          <cell r="M21"/>
          <cell r="N21"/>
          <cell r="O21"/>
          <cell r="P21"/>
          <cell r="Q21"/>
          <cell r="R21"/>
          <cell r="S21"/>
          <cell r="T21"/>
          <cell r="U21"/>
          <cell r="V21"/>
          <cell r="W21"/>
          <cell r="X21"/>
          <cell r="Y21"/>
          <cell r="Z21"/>
          <cell r="AA21"/>
          <cell r="AB21"/>
          <cell r="AC21"/>
          <cell r="AD21"/>
        </row>
        <row r="22">
          <cell r="C22" t="str">
            <v>Class A</v>
          </cell>
          <cell r="I22">
            <v>19590726.8506657</v>
          </cell>
          <cell r="J22">
            <v>0</v>
          </cell>
          <cell r="K22">
            <v>0</v>
          </cell>
          <cell r="L22">
            <v>16786890.533748452</v>
          </cell>
          <cell r="M22">
            <v>0</v>
          </cell>
          <cell r="N22">
            <v>0</v>
          </cell>
          <cell r="O22">
            <v>14594681.31928762</v>
          </cell>
          <cell r="P22">
            <v>0</v>
          </cell>
          <cell r="Q22">
            <v>0</v>
          </cell>
          <cell r="R22">
            <v>14299518.429731328</v>
          </cell>
          <cell r="S22">
            <v>0</v>
          </cell>
          <cell r="T22">
            <v>0</v>
          </cell>
          <cell r="U22">
            <v>11230729.811193975</v>
          </cell>
          <cell r="V22">
            <v>0</v>
          </cell>
          <cell r="W22">
            <v>0</v>
          </cell>
          <cell r="X22">
            <v>9763316.4177820478</v>
          </cell>
          <cell r="Y22">
            <v>0</v>
          </cell>
          <cell r="Z22">
            <v>0</v>
          </cell>
          <cell r="AA22">
            <v>8109061.8459831532</v>
          </cell>
          <cell r="AB22">
            <v>0</v>
          </cell>
          <cell r="AC22">
            <v>0</v>
          </cell>
          <cell r="AD22">
            <v>6996920.2369027678</v>
          </cell>
        </row>
        <row r="23">
          <cell r="C23" t="str">
            <v>Class B</v>
          </cell>
          <cell r="I23">
            <v>853138.93288438953</v>
          </cell>
          <cell r="J23">
            <v>0</v>
          </cell>
          <cell r="K23">
            <v>0</v>
          </cell>
          <cell r="L23">
            <v>846759.72502731578</v>
          </cell>
          <cell r="M23">
            <v>0</v>
          </cell>
          <cell r="N23">
            <v>0</v>
          </cell>
          <cell r="O23">
            <v>845894.33932400122</v>
          </cell>
          <cell r="P23">
            <v>0</v>
          </cell>
          <cell r="Q23">
            <v>0</v>
          </cell>
          <cell r="R23">
            <v>854663.2326471759</v>
          </cell>
          <cell r="S23">
            <v>0</v>
          </cell>
          <cell r="T23">
            <v>0</v>
          </cell>
          <cell r="U23">
            <v>797341.44285162794</v>
          </cell>
          <cell r="V23">
            <v>0</v>
          </cell>
          <cell r="W23">
            <v>0</v>
          </cell>
          <cell r="X23">
            <v>775559.55362892454</v>
          </cell>
          <cell r="Y23">
            <v>0</v>
          </cell>
          <cell r="Z23">
            <v>0</v>
          </cell>
          <cell r="AA23">
            <v>760637.4472383277</v>
          </cell>
          <cell r="AB23">
            <v>0</v>
          </cell>
          <cell r="AC23">
            <v>0</v>
          </cell>
          <cell r="AD23">
            <v>504383.77256021893</v>
          </cell>
        </row>
        <row r="24">
          <cell r="C24" t="str">
            <v>Class M</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row>
        <row r="25">
          <cell r="C25" t="str">
            <v>Class C</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row>
        <row r="26">
          <cell r="C26" t="str">
            <v>Class Z</v>
          </cell>
          <cell r="I26">
            <v>6839591.5632457528</v>
          </cell>
          <cell r="J26">
            <v>0</v>
          </cell>
          <cell r="K26">
            <v>0</v>
          </cell>
          <cell r="L26">
            <v>6800897.556010928</v>
          </cell>
          <cell r="M26">
            <v>0</v>
          </cell>
          <cell r="N26">
            <v>0</v>
          </cell>
          <cell r="O26">
            <v>4201226.4829508197</v>
          </cell>
          <cell r="P26">
            <v>0</v>
          </cell>
          <cell r="Q26">
            <v>0</v>
          </cell>
          <cell r="R26">
            <v>2133761.475409836</v>
          </cell>
          <cell r="S26">
            <v>0</v>
          </cell>
          <cell r="T26">
            <v>0</v>
          </cell>
          <cell r="U26">
            <v>1904205.8890635525</v>
          </cell>
          <cell r="V26">
            <v>0</v>
          </cell>
          <cell r="W26">
            <v>0</v>
          </cell>
          <cell r="X26">
            <v>1823387.3441095888</v>
          </cell>
          <cell r="Y26">
            <v>0</v>
          </cell>
          <cell r="Z26">
            <v>0</v>
          </cell>
          <cell r="AA26">
            <v>1773113.2273972603</v>
          </cell>
          <cell r="AB26">
            <v>0</v>
          </cell>
          <cell r="AC26">
            <v>0</v>
          </cell>
          <cell r="AD26">
            <v>1733511.5556164384</v>
          </cell>
        </row>
        <row r="27">
          <cell r="I27"/>
          <cell r="J27"/>
          <cell r="K27"/>
          <cell r="L27"/>
          <cell r="M27"/>
          <cell r="N27"/>
          <cell r="O27"/>
          <cell r="P27"/>
          <cell r="Q27"/>
          <cell r="R27"/>
          <cell r="S27"/>
          <cell r="T27"/>
          <cell r="U27"/>
          <cell r="V27"/>
          <cell r="W27"/>
          <cell r="X27"/>
          <cell r="Y27"/>
          <cell r="Z27"/>
          <cell r="AA27"/>
          <cell r="AB27"/>
          <cell r="AC27"/>
          <cell r="AD27"/>
        </row>
        <row r="28">
          <cell r="C28" t="str">
            <v>Other fees from Funding</v>
          </cell>
          <cell r="I28">
            <v>115475</v>
          </cell>
          <cell r="J28">
            <v>0</v>
          </cell>
          <cell r="K28">
            <v>0</v>
          </cell>
          <cell r="L28">
            <v>144263.52499999999</v>
          </cell>
          <cell r="M28">
            <v>0</v>
          </cell>
          <cell r="N28">
            <v>0</v>
          </cell>
          <cell r="O28">
            <v>349794.4799669981</v>
          </cell>
          <cell r="P28">
            <v>0</v>
          </cell>
          <cell r="Q28">
            <v>0</v>
          </cell>
          <cell r="R28">
            <v>144263.52499999999</v>
          </cell>
          <cell r="S28">
            <v>0</v>
          </cell>
          <cell r="T28">
            <v>0</v>
          </cell>
          <cell r="U28">
            <v>144263.52499999999</v>
          </cell>
          <cell r="V28">
            <v>0</v>
          </cell>
          <cell r="W28">
            <v>0</v>
          </cell>
          <cell r="X28">
            <v>144263.52499999999</v>
          </cell>
          <cell r="Y28">
            <v>0</v>
          </cell>
          <cell r="Z28">
            <v>0</v>
          </cell>
          <cell r="AA28">
            <v>144263.52499999999</v>
          </cell>
          <cell r="AB28">
            <v>0</v>
          </cell>
          <cell r="AC28">
            <v>0</v>
          </cell>
          <cell r="AD28">
            <v>144263.52499999999</v>
          </cell>
        </row>
        <row r="29">
          <cell r="I29"/>
          <cell r="J29"/>
          <cell r="K29"/>
          <cell r="L29"/>
          <cell r="M29"/>
          <cell r="N29"/>
          <cell r="O29"/>
          <cell r="P29"/>
          <cell r="Q29"/>
          <cell r="R29"/>
          <cell r="S29"/>
          <cell r="T29"/>
          <cell r="U29"/>
          <cell r="V29"/>
          <cell r="W29"/>
          <cell r="X29"/>
          <cell r="Y29"/>
          <cell r="Z29"/>
          <cell r="AA29"/>
          <cell r="AB29"/>
          <cell r="AC29"/>
          <cell r="AD29"/>
        </row>
        <row r="30">
          <cell r="C30" t="str">
            <v>Interest on bank account (GBP)</v>
          </cell>
          <cell r="I30">
            <v>2323.4499999999998</v>
          </cell>
          <cell r="J30">
            <v>13.03</v>
          </cell>
          <cell r="K30">
            <v>13.03</v>
          </cell>
          <cell r="L30">
            <v>13.03</v>
          </cell>
          <cell r="M30">
            <v>12.75</v>
          </cell>
          <cell r="N30">
            <v>24.3</v>
          </cell>
          <cell r="O30">
            <v>33.700000000000003</v>
          </cell>
          <cell r="P30">
            <v>74.760000000000005</v>
          </cell>
          <cell r="Q30">
            <v>74.760000000000005</v>
          </cell>
          <cell r="R30">
            <v>94.95</v>
          </cell>
          <cell r="S30">
            <v>80.87</v>
          </cell>
          <cell r="T30">
            <v>94.95</v>
          </cell>
          <cell r="U30">
            <v>70.900000000000006</v>
          </cell>
          <cell r="V30">
            <v>52.45</v>
          </cell>
          <cell r="W30">
            <v>21.89</v>
          </cell>
          <cell r="X30">
            <v>4.07</v>
          </cell>
          <cell r="Y30">
            <v>5.63</v>
          </cell>
          <cell r="Z30">
            <v>3.86</v>
          </cell>
          <cell r="AA30">
            <v>1.22</v>
          </cell>
          <cell r="AB30">
            <v>1.22</v>
          </cell>
          <cell r="AC30">
            <v>1.22</v>
          </cell>
          <cell r="AD30">
            <v>2.04</v>
          </cell>
        </row>
        <row r="31">
          <cell r="C31" t="str">
            <v>Interest on bank account (USD)</v>
          </cell>
          <cell r="I31"/>
          <cell r="J31"/>
          <cell r="K31"/>
          <cell r="L31"/>
          <cell r="M31"/>
          <cell r="N31"/>
          <cell r="O31"/>
          <cell r="P31"/>
          <cell r="Q31"/>
          <cell r="R31"/>
          <cell r="S31"/>
          <cell r="T31"/>
          <cell r="U31"/>
          <cell r="V31"/>
          <cell r="W31"/>
          <cell r="X31"/>
          <cell r="Y31"/>
          <cell r="Z31"/>
          <cell r="AA31"/>
          <cell r="AB31"/>
          <cell r="AC31"/>
          <cell r="AD31"/>
        </row>
        <row r="32">
          <cell r="C32" t="str">
            <v>Interest on bank account (EUR)</v>
          </cell>
          <cell r="I32"/>
          <cell r="J32"/>
          <cell r="K32"/>
          <cell r="L32"/>
          <cell r="M32"/>
          <cell r="N32"/>
          <cell r="O32"/>
          <cell r="P32"/>
          <cell r="Q32"/>
          <cell r="R32"/>
          <cell r="S32"/>
          <cell r="T32"/>
          <cell r="U32"/>
          <cell r="V32"/>
          <cell r="W32"/>
          <cell r="X32"/>
          <cell r="Y32"/>
          <cell r="Z32"/>
          <cell r="AA32"/>
          <cell r="AB32"/>
          <cell r="AC32"/>
          <cell r="AD32"/>
        </row>
        <row r="33">
          <cell r="I33"/>
          <cell r="J33"/>
          <cell r="K33"/>
          <cell r="L33"/>
          <cell r="M33"/>
          <cell r="N33"/>
          <cell r="O33"/>
          <cell r="P33"/>
          <cell r="Q33"/>
          <cell r="R33"/>
          <cell r="S33"/>
          <cell r="T33"/>
          <cell r="U33"/>
          <cell r="V33"/>
          <cell r="W33"/>
          <cell r="X33"/>
          <cell r="Y33"/>
          <cell r="Z33"/>
          <cell r="AA33"/>
          <cell r="AB33"/>
          <cell r="AC33"/>
          <cell r="AD33"/>
        </row>
        <row r="34">
          <cell r="C34" t="str">
            <v>Other Net Income</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row>
        <row r="35">
          <cell r="I35"/>
          <cell r="J35"/>
          <cell r="K35"/>
          <cell r="L35"/>
          <cell r="M35"/>
          <cell r="N35"/>
          <cell r="O35"/>
          <cell r="P35"/>
          <cell r="Q35"/>
          <cell r="R35"/>
          <cell r="S35"/>
          <cell r="T35"/>
          <cell r="U35"/>
          <cell r="V35"/>
          <cell r="W35"/>
          <cell r="X35"/>
          <cell r="Y35"/>
          <cell r="Z35"/>
          <cell r="AA35"/>
          <cell r="AB35"/>
          <cell r="AC35"/>
          <cell r="AD35"/>
        </row>
        <row r="36">
          <cell r="I36"/>
          <cell r="J36"/>
          <cell r="K36"/>
          <cell r="L36"/>
          <cell r="M36"/>
          <cell r="N36"/>
          <cell r="O36"/>
          <cell r="P36"/>
          <cell r="Q36"/>
          <cell r="R36"/>
          <cell r="S36"/>
          <cell r="T36"/>
          <cell r="U36"/>
          <cell r="V36"/>
          <cell r="W36"/>
          <cell r="X36"/>
          <cell r="Y36"/>
          <cell r="Z36"/>
          <cell r="AA36"/>
          <cell r="AB36"/>
          <cell r="AC36"/>
          <cell r="AD36"/>
        </row>
        <row r="37">
          <cell r="I37"/>
          <cell r="J37"/>
          <cell r="K37"/>
          <cell r="L37"/>
          <cell r="M37"/>
          <cell r="N37"/>
          <cell r="O37"/>
          <cell r="P37"/>
          <cell r="Q37"/>
          <cell r="R37"/>
          <cell r="S37"/>
          <cell r="T37"/>
          <cell r="U37"/>
          <cell r="V37"/>
          <cell r="W37"/>
          <cell r="X37"/>
          <cell r="Y37"/>
          <cell r="Z37"/>
          <cell r="AA37"/>
          <cell r="AB37"/>
          <cell r="AC37"/>
          <cell r="AD37"/>
        </row>
        <row r="38">
          <cell r="C38" t="str">
            <v>Total Revenue (GBP)</v>
          </cell>
          <cell r="D38"/>
          <cell r="E38"/>
          <cell r="F38"/>
          <cell r="G38"/>
          <cell r="H38"/>
          <cell r="I38">
            <v>27401255.796795841</v>
          </cell>
          <cell r="J38">
            <v>13.03</v>
          </cell>
          <cell r="K38">
            <v>13.03</v>
          </cell>
          <cell r="L38">
            <v>32080811.099786695</v>
          </cell>
          <cell r="M38">
            <v>12.75</v>
          </cell>
          <cell r="N38">
            <v>24.3</v>
          </cell>
          <cell r="O38">
            <v>19991630.321529437</v>
          </cell>
          <cell r="P38">
            <v>74.760000000000005</v>
          </cell>
          <cell r="Q38">
            <v>74.760000000000005</v>
          </cell>
          <cell r="R38">
            <v>24949176.612788338</v>
          </cell>
          <cell r="S38">
            <v>9037594.9499999993</v>
          </cell>
          <cell r="T38">
            <v>94.95</v>
          </cell>
          <cell r="U38">
            <v>14076611.568109155</v>
          </cell>
          <cell r="V38">
            <v>52.45</v>
          </cell>
          <cell r="W38">
            <v>21.89</v>
          </cell>
          <cell r="X38">
            <v>20023405.910520561</v>
          </cell>
          <cell r="Y38">
            <v>5.63</v>
          </cell>
          <cell r="Z38">
            <v>3.86</v>
          </cell>
          <cell r="AA38">
            <v>12418344.822394317</v>
          </cell>
          <cell r="AB38">
            <v>1.22</v>
          </cell>
          <cell r="AC38">
            <v>1.22</v>
          </cell>
          <cell r="AD38">
            <v>18513103.607090935</v>
          </cell>
        </row>
        <row r="39">
          <cell r="I39"/>
          <cell r="J39"/>
          <cell r="K39"/>
          <cell r="L39"/>
          <cell r="M39"/>
          <cell r="N39"/>
          <cell r="O39"/>
          <cell r="P39"/>
          <cell r="Q39"/>
          <cell r="R39"/>
          <cell r="S39"/>
          <cell r="T39"/>
          <cell r="U39"/>
          <cell r="V39"/>
          <cell r="W39"/>
          <cell r="X39"/>
          <cell r="Y39"/>
          <cell r="Z39"/>
          <cell r="AA39"/>
          <cell r="AB39"/>
          <cell r="AC39"/>
          <cell r="AD39"/>
        </row>
        <row r="40">
          <cell r="C40" t="str">
            <v>Check</v>
          </cell>
          <cell r="I40" t="str">
            <v>OK</v>
          </cell>
          <cell r="J40" t="str">
            <v>OK</v>
          </cell>
          <cell r="K40" t="str">
            <v>OK</v>
          </cell>
          <cell r="L40" t="str">
            <v>OK</v>
          </cell>
          <cell r="M40" t="str">
            <v>OK</v>
          </cell>
          <cell r="N40" t="str">
            <v>OK</v>
          </cell>
          <cell r="O40" t="str">
            <v>OK</v>
          </cell>
          <cell r="P40" t="str">
            <v>OK</v>
          </cell>
          <cell r="Q40" t="str">
            <v>OK</v>
          </cell>
          <cell r="R40" t="str">
            <v>OK</v>
          </cell>
          <cell r="S40" t="str">
            <v>OK</v>
          </cell>
          <cell r="T40" t="str">
            <v>OK</v>
          </cell>
          <cell r="U40" t="str">
            <v>OK</v>
          </cell>
          <cell r="V40" t="str">
            <v>OK</v>
          </cell>
          <cell r="W40" t="str">
            <v>OK</v>
          </cell>
          <cell r="X40" t="str">
            <v>OK</v>
          </cell>
          <cell r="Y40" t="str">
            <v>OK</v>
          </cell>
          <cell r="Z40" t="str">
            <v>OK</v>
          </cell>
          <cell r="AA40" t="str">
            <v>OK</v>
          </cell>
          <cell r="AB40" t="str">
            <v>OK</v>
          </cell>
          <cell r="AC40" t="str">
            <v>OK</v>
          </cell>
          <cell r="AD40" t="str">
            <v>OK</v>
          </cell>
          <cell r="AF40"/>
        </row>
        <row r="41">
          <cell r="C41"/>
          <cell r="I41"/>
          <cell r="J41"/>
          <cell r="K41"/>
          <cell r="L41"/>
          <cell r="M41"/>
          <cell r="N41"/>
          <cell r="O41"/>
          <cell r="P41"/>
          <cell r="Q41"/>
          <cell r="R41"/>
          <cell r="S41"/>
          <cell r="T41"/>
          <cell r="U41"/>
          <cell r="V41"/>
          <cell r="W41"/>
          <cell r="X41"/>
          <cell r="Y41"/>
          <cell r="Z41"/>
          <cell r="AA41"/>
          <cell r="AB41"/>
          <cell r="AC41"/>
          <cell r="AD41"/>
        </row>
        <row r="42">
          <cell r="C42" t="str">
            <v>Interest Received from Funding - USD</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row>
        <row r="43">
          <cell r="C43"/>
          <cell r="I43"/>
          <cell r="J43"/>
          <cell r="K43"/>
          <cell r="L43"/>
          <cell r="M43"/>
          <cell r="N43"/>
          <cell r="O43"/>
          <cell r="P43"/>
          <cell r="Q43"/>
          <cell r="R43"/>
          <cell r="S43"/>
          <cell r="T43"/>
          <cell r="U43"/>
          <cell r="V43"/>
          <cell r="W43"/>
          <cell r="X43"/>
          <cell r="Y43"/>
          <cell r="Z43"/>
          <cell r="AA43"/>
          <cell r="AB43"/>
          <cell r="AC43"/>
          <cell r="AD43"/>
        </row>
        <row r="44">
          <cell r="C44" t="str">
            <v>Class A</v>
          </cell>
          <cell r="I44">
            <v>0</v>
          </cell>
          <cell r="J44">
            <v>0</v>
          </cell>
          <cell r="K44">
            <v>0</v>
          </cell>
          <cell r="L44">
            <v>0</v>
          </cell>
          <cell r="M44">
            <v>0</v>
          </cell>
          <cell r="N44">
            <v>0</v>
          </cell>
          <cell r="O44">
            <v>17862343.060000002</v>
          </cell>
          <cell r="P44">
            <v>349185.9375</v>
          </cell>
          <cell r="Q44">
            <v>357678.64583333331</v>
          </cell>
          <cell r="R44">
            <v>9103978.6600000001</v>
          </cell>
          <cell r="S44">
            <v>17653789.817499999</v>
          </cell>
          <cell r="T44">
            <v>355678.12500000006</v>
          </cell>
          <cell r="U44">
            <v>17653789.817499999</v>
          </cell>
          <cell r="V44">
            <v>413349.6875</v>
          </cell>
          <cell r="W44">
            <v>399583.33333333331</v>
          </cell>
          <cell r="X44">
            <v>7908385.8866666667</v>
          </cell>
          <cell r="Y44">
            <v>0</v>
          </cell>
          <cell r="Z44">
            <v>0</v>
          </cell>
          <cell r="AA44">
            <v>15484957.300000001</v>
          </cell>
          <cell r="AB44">
            <v>0</v>
          </cell>
          <cell r="AC44">
            <v>0</v>
          </cell>
          <cell r="AD44">
            <v>5148067.1499999994</v>
          </cell>
        </row>
        <row r="45">
          <cell r="C45" t="str">
            <v>Class B</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row>
        <row r="46">
          <cell r="C46" t="str">
            <v>Class M</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row>
        <row r="47">
          <cell r="C47" t="str">
            <v>Class C</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row>
        <row r="48">
          <cell r="C48" t="str">
            <v>Class Z</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row>
        <row r="49">
          <cell r="I49"/>
          <cell r="J49"/>
          <cell r="K49"/>
          <cell r="L49"/>
          <cell r="M49"/>
          <cell r="N49"/>
          <cell r="O49"/>
          <cell r="P49"/>
          <cell r="Q49"/>
          <cell r="R49"/>
          <cell r="S49"/>
          <cell r="T49"/>
          <cell r="U49"/>
          <cell r="V49"/>
          <cell r="W49"/>
          <cell r="X49"/>
          <cell r="Y49"/>
          <cell r="Z49"/>
          <cell r="AA49"/>
          <cell r="AB49"/>
          <cell r="AC49"/>
          <cell r="AD49"/>
        </row>
        <row r="50">
          <cell r="C50" t="str">
            <v>Other fees from Funding</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row>
        <row r="51">
          <cell r="I51"/>
          <cell r="J51"/>
          <cell r="K51"/>
          <cell r="L51"/>
          <cell r="M51"/>
          <cell r="N51"/>
          <cell r="O51"/>
          <cell r="P51"/>
          <cell r="Q51"/>
          <cell r="R51"/>
          <cell r="S51"/>
          <cell r="T51"/>
          <cell r="U51"/>
          <cell r="V51"/>
          <cell r="W51"/>
          <cell r="X51"/>
          <cell r="Y51"/>
          <cell r="Z51"/>
          <cell r="AA51"/>
          <cell r="AB51"/>
          <cell r="AC51"/>
          <cell r="AD51"/>
        </row>
        <row r="52">
          <cell r="C52" t="str">
            <v>Interest on bank account (GBP)</v>
          </cell>
          <cell r="I52"/>
          <cell r="J52"/>
          <cell r="K52"/>
          <cell r="L52"/>
          <cell r="M52"/>
          <cell r="N52"/>
          <cell r="O52"/>
          <cell r="P52"/>
          <cell r="Q52"/>
          <cell r="R52"/>
          <cell r="S52"/>
          <cell r="T52"/>
          <cell r="U52"/>
          <cell r="V52"/>
          <cell r="W52"/>
          <cell r="X52"/>
          <cell r="Y52"/>
          <cell r="Z52"/>
          <cell r="AA52"/>
          <cell r="AB52"/>
          <cell r="AC52"/>
          <cell r="AD52"/>
        </row>
        <row r="53">
          <cell r="C53" t="str">
            <v>Interest on bank account (USD)</v>
          </cell>
          <cell r="I53">
            <v>2.4500000000000002</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row>
        <row r="54">
          <cell r="C54" t="str">
            <v>Interest on bank account (EUR)</v>
          </cell>
          <cell r="I54"/>
          <cell r="J54"/>
          <cell r="K54"/>
          <cell r="L54"/>
          <cell r="M54"/>
          <cell r="N54"/>
          <cell r="O54"/>
          <cell r="P54"/>
          <cell r="Q54"/>
          <cell r="R54"/>
          <cell r="S54"/>
          <cell r="T54"/>
          <cell r="U54"/>
          <cell r="V54"/>
          <cell r="W54"/>
          <cell r="X54"/>
          <cell r="Y54"/>
          <cell r="Z54"/>
          <cell r="AA54"/>
          <cell r="AB54"/>
          <cell r="AC54"/>
          <cell r="AD54"/>
        </row>
        <row r="55">
          <cell r="I55"/>
          <cell r="J55"/>
          <cell r="K55"/>
          <cell r="L55"/>
          <cell r="M55"/>
          <cell r="N55"/>
          <cell r="O55"/>
          <cell r="P55"/>
          <cell r="Q55"/>
          <cell r="R55"/>
          <cell r="S55"/>
          <cell r="T55"/>
          <cell r="U55"/>
          <cell r="V55"/>
          <cell r="W55"/>
          <cell r="X55"/>
          <cell r="Y55"/>
          <cell r="Z55"/>
          <cell r="AA55"/>
          <cell r="AB55"/>
          <cell r="AC55"/>
          <cell r="AD55"/>
        </row>
        <row r="56">
          <cell r="C56" t="str">
            <v>Other Net Income</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row>
        <row r="57">
          <cell r="I57"/>
          <cell r="J57"/>
          <cell r="K57"/>
          <cell r="L57"/>
          <cell r="M57"/>
          <cell r="N57"/>
          <cell r="O57"/>
          <cell r="P57"/>
          <cell r="Q57"/>
          <cell r="R57"/>
          <cell r="S57"/>
          <cell r="T57"/>
          <cell r="U57"/>
          <cell r="V57"/>
          <cell r="W57"/>
          <cell r="X57"/>
          <cell r="Y57"/>
          <cell r="Z57"/>
          <cell r="AA57"/>
          <cell r="AB57"/>
          <cell r="AC57"/>
          <cell r="AD57"/>
        </row>
        <row r="58">
          <cell r="I58"/>
          <cell r="J58"/>
          <cell r="K58"/>
          <cell r="L58"/>
          <cell r="M58"/>
          <cell r="N58"/>
          <cell r="O58"/>
          <cell r="P58"/>
          <cell r="Q58"/>
          <cell r="R58"/>
          <cell r="S58"/>
          <cell r="T58"/>
          <cell r="U58"/>
          <cell r="V58"/>
          <cell r="W58"/>
          <cell r="X58"/>
          <cell r="Y58"/>
          <cell r="Z58"/>
          <cell r="AA58"/>
          <cell r="AB58"/>
          <cell r="AC58"/>
          <cell r="AD58"/>
        </row>
        <row r="59">
          <cell r="I59"/>
          <cell r="J59"/>
          <cell r="K59"/>
          <cell r="L59"/>
          <cell r="M59"/>
          <cell r="N59"/>
          <cell r="O59"/>
          <cell r="P59"/>
          <cell r="Q59"/>
          <cell r="R59"/>
          <cell r="S59"/>
          <cell r="T59"/>
          <cell r="U59"/>
          <cell r="V59"/>
          <cell r="W59"/>
          <cell r="X59"/>
          <cell r="Y59"/>
          <cell r="Z59"/>
          <cell r="AA59"/>
          <cell r="AB59"/>
          <cell r="AC59"/>
          <cell r="AD59"/>
        </row>
        <row r="60">
          <cell r="C60" t="str">
            <v>Total Revenue (USD)</v>
          </cell>
          <cell r="D60"/>
          <cell r="E60"/>
          <cell r="F60"/>
          <cell r="G60"/>
          <cell r="H60"/>
          <cell r="I60">
            <v>17237299.199999999</v>
          </cell>
          <cell r="J60">
            <v>0</v>
          </cell>
          <cell r="K60">
            <v>0</v>
          </cell>
          <cell r="L60">
            <v>9360563.3300000001</v>
          </cell>
          <cell r="M60">
            <v>17862343.060000002</v>
          </cell>
          <cell r="N60">
            <v>0</v>
          </cell>
          <cell r="O60">
            <v>17862343.060000002</v>
          </cell>
          <cell r="P60">
            <v>349185.9375</v>
          </cell>
          <cell r="Q60">
            <v>357678.64583333331</v>
          </cell>
          <cell r="R60">
            <v>9103978.6600000001</v>
          </cell>
          <cell r="S60">
            <v>17653789.817499999</v>
          </cell>
          <cell r="T60">
            <v>355678.12500000006</v>
          </cell>
          <cell r="U60">
            <v>17653789.817499999</v>
          </cell>
          <cell r="V60">
            <v>413349.6875</v>
          </cell>
          <cell r="W60">
            <v>399583.33333333331</v>
          </cell>
          <cell r="X60">
            <v>7908385.8866666667</v>
          </cell>
          <cell r="Y60">
            <v>0</v>
          </cell>
          <cell r="Z60">
            <v>0</v>
          </cell>
          <cell r="AA60">
            <v>15484957.300000001</v>
          </cell>
          <cell r="AB60">
            <v>0</v>
          </cell>
          <cell r="AC60">
            <v>0</v>
          </cell>
          <cell r="AD60">
            <v>5148067.1499999994</v>
          </cell>
        </row>
        <row r="61">
          <cell r="I61"/>
          <cell r="J61"/>
          <cell r="K61"/>
          <cell r="L61"/>
          <cell r="M61"/>
          <cell r="N61"/>
          <cell r="O61"/>
          <cell r="P61"/>
          <cell r="Q61"/>
          <cell r="R61"/>
          <cell r="S61"/>
          <cell r="T61"/>
          <cell r="U61"/>
          <cell r="V61"/>
          <cell r="W61"/>
          <cell r="X61"/>
          <cell r="Y61"/>
          <cell r="Z61"/>
          <cell r="AA61"/>
          <cell r="AB61"/>
          <cell r="AC61"/>
          <cell r="AD61"/>
        </row>
        <row r="62">
          <cell r="C62" t="str">
            <v>Check</v>
          </cell>
          <cell r="I62" t="str">
            <v>CHECK</v>
          </cell>
          <cell r="J62" t="str">
            <v>OK</v>
          </cell>
          <cell r="K62" t="str">
            <v>OK</v>
          </cell>
          <cell r="L62" t="str">
            <v>CHECK</v>
          </cell>
          <cell r="M62" t="str">
            <v>CHECK</v>
          </cell>
          <cell r="N62" t="str">
            <v>OK</v>
          </cell>
          <cell r="O62" t="str">
            <v>OK</v>
          </cell>
          <cell r="P62" t="str">
            <v>OK</v>
          </cell>
          <cell r="Q62" t="str">
            <v>OK</v>
          </cell>
          <cell r="R62" t="str">
            <v>OK</v>
          </cell>
          <cell r="S62" t="str">
            <v>OK</v>
          </cell>
          <cell r="T62" t="str">
            <v>OK</v>
          </cell>
          <cell r="U62" t="str">
            <v>OK</v>
          </cell>
          <cell r="V62" t="str">
            <v>OK</v>
          </cell>
          <cell r="W62" t="str">
            <v>OK</v>
          </cell>
          <cell r="X62" t="str">
            <v>OK</v>
          </cell>
          <cell r="Y62" t="str">
            <v>OK</v>
          </cell>
          <cell r="Z62" t="str">
            <v>OK</v>
          </cell>
          <cell r="AA62" t="str">
            <v>OK</v>
          </cell>
          <cell r="AB62" t="str">
            <v>OK</v>
          </cell>
          <cell r="AC62" t="str">
            <v>OK</v>
          </cell>
          <cell r="AD62" t="str">
            <v>OK</v>
          </cell>
        </row>
        <row r="63">
          <cell r="C63"/>
          <cell r="I63"/>
          <cell r="J63"/>
          <cell r="K63"/>
          <cell r="L63"/>
          <cell r="M63"/>
          <cell r="N63"/>
          <cell r="O63"/>
          <cell r="P63"/>
          <cell r="Q63"/>
          <cell r="R63"/>
          <cell r="S63"/>
          <cell r="T63"/>
          <cell r="U63"/>
          <cell r="V63"/>
          <cell r="W63"/>
          <cell r="X63"/>
          <cell r="Y63"/>
          <cell r="Z63"/>
          <cell r="AA63"/>
          <cell r="AB63"/>
          <cell r="AC63"/>
          <cell r="AD63"/>
        </row>
        <row r="64">
          <cell r="C64"/>
          <cell r="I64"/>
          <cell r="J64"/>
          <cell r="K64"/>
          <cell r="L64"/>
          <cell r="M64"/>
          <cell r="N64"/>
          <cell r="O64"/>
          <cell r="P64"/>
          <cell r="Q64"/>
          <cell r="R64"/>
          <cell r="S64"/>
          <cell r="T64"/>
          <cell r="U64"/>
          <cell r="V64"/>
          <cell r="W64"/>
          <cell r="X64"/>
          <cell r="Y64"/>
          <cell r="Z64"/>
          <cell r="AA64"/>
          <cell r="AB64"/>
          <cell r="AC64"/>
          <cell r="AD64"/>
        </row>
        <row r="65">
          <cell r="C65" t="str">
            <v>Interest Received from Funding - EUR</v>
          </cell>
        </row>
        <row r="66">
          <cell r="C66"/>
          <cell r="I66"/>
          <cell r="J66"/>
          <cell r="K66"/>
          <cell r="L66"/>
          <cell r="M66"/>
          <cell r="N66"/>
          <cell r="O66"/>
          <cell r="P66"/>
          <cell r="Q66"/>
          <cell r="R66"/>
          <cell r="S66"/>
          <cell r="T66"/>
          <cell r="U66"/>
          <cell r="V66"/>
          <cell r="W66"/>
          <cell r="X66"/>
          <cell r="Y66"/>
          <cell r="Z66"/>
          <cell r="AA66"/>
          <cell r="AB66"/>
          <cell r="AC66"/>
          <cell r="AD66"/>
        </row>
        <row r="67">
          <cell r="C67" t="str">
            <v>Class A</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row>
        <row r="68">
          <cell r="C68" t="str">
            <v>Class B</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row>
        <row r="69">
          <cell r="C69" t="str">
            <v>Class M</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row>
        <row r="70">
          <cell r="C70" t="str">
            <v>Class C</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row>
        <row r="71">
          <cell r="C71" t="str">
            <v>Class Z</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row>
        <row r="72">
          <cell r="I72"/>
          <cell r="J72"/>
          <cell r="K72"/>
          <cell r="L72"/>
          <cell r="M72"/>
          <cell r="N72"/>
          <cell r="O72"/>
          <cell r="P72"/>
          <cell r="Q72"/>
          <cell r="R72"/>
          <cell r="S72"/>
          <cell r="T72"/>
          <cell r="U72"/>
          <cell r="V72"/>
          <cell r="W72"/>
          <cell r="X72"/>
          <cell r="Y72"/>
          <cell r="Z72"/>
          <cell r="AA72"/>
          <cell r="AB72"/>
          <cell r="AC72"/>
          <cell r="AD72"/>
        </row>
        <row r="73">
          <cell r="C73" t="str">
            <v>Other fees from Funding</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row>
        <row r="74">
          <cell r="I74"/>
          <cell r="J74"/>
          <cell r="K74"/>
          <cell r="L74"/>
          <cell r="M74"/>
          <cell r="N74"/>
          <cell r="O74"/>
          <cell r="P74"/>
          <cell r="Q74"/>
          <cell r="R74"/>
          <cell r="S74"/>
          <cell r="T74"/>
          <cell r="U74"/>
          <cell r="V74"/>
          <cell r="W74"/>
          <cell r="X74"/>
          <cell r="Y74"/>
          <cell r="Z74"/>
          <cell r="AA74"/>
          <cell r="AB74"/>
          <cell r="AC74"/>
          <cell r="AD74"/>
        </row>
        <row r="75">
          <cell r="C75" t="str">
            <v>Interest on bank account (GBP)</v>
          </cell>
          <cell r="I75"/>
          <cell r="J75"/>
          <cell r="K75"/>
          <cell r="L75"/>
          <cell r="M75"/>
          <cell r="N75"/>
          <cell r="O75"/>
          <cell r="P75"/>
          <cell r="Q75"/>
          <cell r="R75"/>
          <cell r="S75"/>
          <cell r="T75"/>
          <cell r="U75"/>
          <cell r="V75"/>
          <cell r="W75"/>
          <cell r="X75"/>
          <cell r="Y75"/>
          <cell r="Z75"/>
          <cell r="AA75"/>
          <cell r="AB75"/>
          <cell r="AC75"/>
          <cell r="AD75"/>
        </row>
        <row r="76">
          <cell r="C76" t="str">
            <v>Interest on bank account (USD)</v>
          </cell>
          <cell r="I76"/>
          <cell r="J76"/>
          <cell r="K76"/>
          <cell r="L76"/>
          <cell r="M76"/>
          <cell r="N76"/>
          <cell r="O76"/>
          <cell r="P76"/>
          <cell r="Q76"/>
          <cell r="R76"/>
          <cell r="S76"/>
          <cell r="T76"/>
          <cell r="U76"/>
          <cell r="V76"/>
          <cell r="W76"/>
          <cell r="X76"/>
          <cell r="Y76"/>
          <cell r="Z76"/>
          <cell r="AA76"/>
          <cell r="AB76"/>
          <cell r="AC76"/>
          <cell r="AD76"/>
        </row>
        <row r="77">
          <cell r="C77" t="str">
            <v>Interest on bank account (EUR)</v>
          </cell>
          <cell r="I77">
            <v>3.97</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row>
        <row r="78">
          <cell r="I78"/>
          <cell r="J78"/>
          <cell r="K78"/>
          <cell r="L78"/>
          <cell r="M78"/>
          <cell r="N78"/>
          <cell r="O78"/>
          <cell r="P78"/>
          <cell r="Q78"/>
          <cell r="R78"/>
          <cell r="S78"/>
          <cell r="T78"/>
          <cell r="U78"/>
          <cell r="V78"/>
          <cell r="W78"/>
          <cell r="X78"/>
          <cell r="Y78"/>
          <cell r="Z78"/>
          <cell r="AA78"/>
          <cell r="AB78"/>
          <cell r="AC78"/>
          <cell r="AD78"/>
        </row>
        <row r="79">
          <cell r="C79" t="str">
            <v>Other Net Income</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row>
        <row r="80">
          <cell r="I80"/>
          <cell r="J80"/>
          <cell r="K80"/>
          <cell r="L80"/>
          <cell r="M80"/>
          <cell r="N80"/>
          <cell r="O80"/>
          <cell r="P80"/>
          <cell r="Q80"/>
          <cell r="R80"/>
          <cell r="S80"/>
          <cell r="T80"/>
          <cell r="U80"/>
          <cell r="V80"/>
          <cell r="W80"/>
          <cell r="X80"/>
          <cell r="Y80"/>
          <cell r="Z80"/>
          <cell r="AA80"/>
          <cell r="AB80"/>
          <cell r="AC80"/>
          <cell r="AD80"/>
        </row>
        <row r="81">
          <cell r="I81"/>
          <cell r="J81"/>
          <cell r="K81"/>
          <cell r="L81"/>
          <cell r="M81"/>
          <cell r="N81"/>
          <cell r="O81"/>
          <cell r="P81"/>
          <cell r="Q81"/>
          <cell r="R81"/>
          <cell r="S81"/>
          <cell r="T81"/>
          <cell r="U81"/>
          <cell r="V81"/>
          <cell r="W81"/>
          <cell r="X81"/>
          <cell r="Y81"/>
          <cell r="Z81"/>
          <cell r="AA81"/>
          <cell r="AB81"/>
          <cell r="AC81"/>
          <cell r="AD81"/>
        </row>
        <row r="82">
          <cell r="I82"/>
          <cell r="J82"/>
          <cell r="K82"/>
          <cell r="L82"/>
          <cell r="M82"/>
          <cell r="N82"/>
          <cell r="O82"/>
          <cell r="P82"/>
          <cell r="Q82"/>
          <cell r="R82"/>
          <cell r="S82"/>
          <cell r="T82"/>
          <cell r="U82"/>
          <cell r="V82"/>
          <cell r="W82"/>
          <cell r="X82"/>
          <cell r="Y82"/>
          <cell r="Z82"/>
          <cell r="AA82"/>
          <cell r="AB82"/>
          <cell r="AC82"/>
          <cell r="AD82"/>
        </row>
        <row r="83">
          <cell r="C83" t="str">
            <v>Total Revenue (EUR)</v>
          </cell>
          <cell r="D83"/>
          <cell r="E83"/>
          <cell r="F83"/>
          <cell r="G83"/>
          <cell r="H83"/>
          <cell r="I83">
            <v>2495700</v>
          </cell>
          <cell r="J83">
            <v>0</v>
          </cell>
          <cell r="K83">
            <v>0</v>
          </cell>
          <cell r="L83">
            <v>856277.57</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row>
        <row r="84">
          <cell r="I84"/>
          <cell r="J84"/>
          <cell r="K84"/>
          <cell r="L84"/>
          <cell r="M84"/>
          <cell r="N84"/>
          <cell r="O84"/>
          <cell r="P84"/>
          <cell r="Q84"/>
          <cell r="R84"/>
          <cell r="S84"/>
          <cell r="T84"/>
          <cell r="U84"/>
          <cell r="V84"/>
          <cell r="W84"/>
          <cell r="X84"/>
          <cell r="Y84"/>
          <cell r="Z84"/>
          <cell r="AA84"/>
          <cell r="AB84"/>
          <cell r="AC84"/>
          <cell r="AD84"/>
        </row>
        <row r="85">
          <cell r="C85" t="str">
            <v>Check</v>
          </cell>
          <cell r="I85" t="str">
            <v>CHECK</v>
          </cell>
          <cell r="J85" t="str">
            <v>OK</v>
          </cell>
          <cell r="K85" t="str">
            <v>OK</v>
          </cell>
          <cell r="L85" t="str">
            <v>CHECK</v>
          </cell>
          <cell r="M85" t="str">
            <v>OK</v>
          </cell>
          <cell r="N85" t="str">
            <v>OK</v>
          </cell>
          <cell r="O85" t="str">
            <v>OK</v>
          </cell>
          <cell r="P85" t="str">
            <v>OK</v>
          </cell>
          <cell r="Q85" t="str">
            <v>OK</v>
          </cell>
          <cell r="R85" t="str">
            <v>OK</v>
          </cell>
          <cell r="S85" t="str">
            <v>OK</v>
          </cell>
          <cell r="T85" t="str">
            <v>OK</v>
          </cell>
          <cell r="U85" t="str">
            <v>OK</v>
          </cell>
          <cell r="V85" t="str">
            <v>OK</v>
          </cell>
          <cell r="W85" t="str">
            <v>OK</v>
          </cell>
          <cell r="X85" t="str">
            <v>OK</v>
          </cell>
          <cell r="Y85" t="str">
            <v>OK</v>
          </cell>
          <cell r="Z85" t="str">
            <v>OK</v>
          </cell>
          <cell r="AA85" t="str">
            <v>OK</v>
          </cell>
          <cell r="AB85" t="str">
            <v>OK</v>
          </cell>
          <cell r="AC85" t="str">
            <v>OK</v>
          </cell>
          <cell r="AD85" t="str">
            <v>OK</v>
          </cell>
        </row>
        <row r="86">
          <cell r="C86"/>
          <cell r="I86"/>
          <cell r="J86"/>
          <cell r="K86"/>
          <cell r="L86"/>
          <cell r="M86"/>
          <cell r="N86"/>
          <cell r="O86"/>
          <cell r="P86"/>
          <cell r="Q86"/>
          <cell r="R86"/>
          <cell r="S86"/>
          <cell r="T86"/>
          <cell r="U86"/>
          <cell r="V86"/>
          <cell r="W86"/>
          <cell r="X86"/>
          <cell r="Y86"/>
          <cell r="Z86"/>
          <cell r="AA86"/>
          <cell r="AB86"/>
          <cell r="AC86"/>
          <cell r="AD86"/>
        </row>
        <row r="87">
          <cell r="C87"/>
          <cell r="I87"/>
          <cell r="J87"/>
          <cell r="K87"/>
          <cell r="L87"/>
          <cell r="M87"/>
          <cell r="N87"/>
          <cell r="O87"/>
          <cell r="P87"/>
          <cell r="Q87"/>
          <cell r="R87"/>
          <cell r="S87"/>
          <cell r="T87"/>
          <cell r="U87"/>
          <cell r="V87"/>
          <cell r="W87"/>
          <cell r="X87"/>
          <cell r="Y87"/>
          <cell r="Z87"/>
          <cell r="AA87"/>
          <cell r="AB87"/>
          <cell r="AC87"/>
          <cell r="AD87"/>
        </row>
        <row r="88">
          <cell r="C88"/>
          <cell r="I88"/>
          <cell r="J88"/>
          <cell r="K88"/>
          <cell r="L88"/>
          <cell r="M88"/>
          <cell r="N88"/>
          <cell r="O88"/>
          <cell r="P88"/>
          <cell r="Q88"/>
          <cell r="R88"/>
          <cell r="S88"/>
          <cell r="T88"/>
          <cell r="U88"/>
          <cell r="V88"/>
          <cell r="W88"/>
          <cell r="X88"/>
          <cell r="Y88"/>
          <cell r="Z88"/>
          <cell r="AA88"/>
          <cell r="AB88"/>
          <cell r="AC88"/>
          <cell r="AD88"/>
        </row>
        <row r="89">
          <cell r="C89" t="str">
            <v>Amounts received under swap arrangements</v>
          </cell>
          <cell r="I89"/>
          <cell r="J89"/>
          <cell r="K89"/>
          <cell r="L89"/>
          <cell r="M89"/>
          <cell r="N89"/>
          <cell r="O89"/>
          <cell r="P89"/>
          <cell r="Q89"/>
          <cell r="R89"/>
          <cell r="S89"/>
          <cell r="T89"/>
          <cell r="U89"/>
          <cell r="V89"/>
          <cell r="W89"/>
          <cell r="X89"/>
          <cell r="Y89"/>
          <cell r="Z89"/>
          <cell r="AA89"/>
          <cell r="AB89"/>
          <cell r="AC89"/>
          <cell r="AD89"/>
        </row>
        <row r="90">
          <cell r="C90"/>
          <cell r="I90"/>
          <cell r="J90"/>
          <cell r="K90"/>
          <cell r="L90"/>
          <cell r="M90"/>
          <cell r="N90"/>
          <cell r="O90"/>
          <cell r="P90"/>
          <cell r="Q90"/>
          <cell r="R90"/>
          <cell r="S90"/>
          <cell r="T90"/>
          <cell r="U90"/>
          <cell r="V90"/>
          <cell r="W90"/>
          <cell r="X90"/>
          <cell r="Y90"/>
          <cell r="Z90"/>
          <cell r="AA90"/>
          <cell r="AB90"/>
          <cell r="AC90"/>
          <cell r="AD90"/>
        </row>
        <row r="91">
          <cell r="C91" t="str">
            <v>GBP</v>
          </cell>
          <cell r="I91">
            <v>13978325.800000001</v>
          </cell>
          <cell r="J91">
            <v>0</v>
          </cell>
          <cell r="K91">
            <v>0</v>
          </cell>
          <cell r="L91">
            <v>7501986.7300000004</v>
          </cell>
          <cell r="M91">
            <v>0</v>
          </cell>
          <cell r="N91">
            <v>0</v>
          </cell>
          <cell r="O91">
            <v>0</v>
          </cell>
          <cell r="P91">
            <v>0</v>
          </cell>
          <cell r="Q91">
            <v>0</v>
          </cell>
          <cell r="R91">
            <v>7516875</v>
          </cell>
          <cell r="S91">
            <v>0</v>
          </cell>
          <cell r="T91">
            <v>0</v>
          </cell>
          <cell r="U91">
            <v>0</v>
          </cell>
          <cell r="V91">
            <v>0</v>
          </cell>
          <cell r="W91">
            <v>0</v>
          </cell>
          <cell r="X91">
            <v>7516875</v>
          </cell>
          <cell r="Y91">
            <v>0</v>
          </cell>
          <cell r="Z91">
            <v>0</v>
          </cell>
          <cell r="AA91">
            <v>1631267.5567755748</v>
          </cell>
          <cell r="AB91">
            <v>0</v>
          </cell>
          <cell r="AC91">
            <v>0</v>
          </cell>
          <cell r="AD91">
            <v>9134022.477011513</v>
          </cell>
        </row>
        <row r="92">
          <cell r="C92"/>
          <cell r="I92"/>
          <cell r="J92"/>
          <cell r="K92"/>
          <cell r="L92"/>
          <cell r="M92"/>
          <cell r="N92"/>
          <cell r="O92"/>
          <cell r="P92"/>
          <cell r="Q92"/>
          <cell r="R92"/>
          <cell r="S92"/>
          <cell r="T92"/>
          <cell r="U92"/>
          <cell r="V92"/>
          <cell r="W92"/>
          <cell r="X92"/>
          <cell r="Y92"/>
          <cell r="Z92"/>
          <cell r="AA92"/>
          <cell r="AB92"/>
          <cell r="AC92"/>
          <cell r="AD92"/>
        </row>
        <row r="93">
          <cell r="C93" t="str">
            <v>2010-1 A4</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row>
        <row r="94">
          <cell r="C94" t="str">
            <v>2010-1 A5</v>
          </cell>
          <cell r="I94">
            <v>0</v>
          </cell>
          <cell r="J94">
            <v>0</v>
          </cell>
          <cell r="K94">
            <v>0</v>
          </cell>
          <cell r="L94">
            <v>7501986.7300000004</v>
          </cell>
          <cell r="M94">
            <v>0</v>
          </cell>
          <cell r="N94">
            <v>0</v>
          </cell>
          <cell r="O94">
            <v>0</v>
          </cell>
          <cell r="P94">
            <v>0</v>
          </cell>
          <cell r="Q94">
            <v>0</v>
          </cell>
          <cell r="R94">
            <v>7516875</v>
          </cell>
          <cell r="S94">
            <v>0</v>
          </cell>
          <cell r="T94">
            <v>0</v>
          </cell>
          <cell r="U94">
            <v>0</v>
          </cell>
          <cell r="V94">
            <v>0</v>
          </cell>
          <cell r="W94">
            <v>0</v>
          </cell>
          <cell r="X94">
            <v>7516875</v>
          </cell>
          <cell r="Y94">
            <v>0</v>
          </cell>
          <cell r="Z94">
            <v>0</v>
          </cell>
          <cell r="AA94">
            <v>0</v>
          </cell>
          <cell r="AB94">
            <v>0</v>
          </cell>
          <cell r="AC94">
            <v>0</v>
          </cell>
          <cell r="AD94">
            <v>7516875</v>
          </cell>
        </row>
        <row r="95">
          <cell r="C95" t="str">
            <v>2010-1 Z</v>
          </cell>
          <cell r="I95">
            <v>2236380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row>
        <row r="96">
          <cell r="C96" t="str">
            <v>2011-1 A4</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row>
        <row r="97">
          <cell r="C97" t="str">
            <v>2011-1 A5</v>
          </cell>
          <cell r="I97">
            <v>977437.5</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row>
        <row r="98">
          <cell r="C98" t="str">
            <v>2011-1 Z</v>
          </cell>
          <cell r="I98">
            <v>1677285</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C99" t="str">
            <v>2011-3 A4</v>
          </cell>
          <cell r="I99">
            <v>677886</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row>
        <row r="100">
          <cell r="C100" t="str">
            <v>2011-3 A5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1631267.5567755748</v>
          </cell>
          <cell r="AB100">
            <v>0</v>
          </cell>
          <cell r="AC100">
            <v>0</v>
          </cell>
          <cell r="AD100">
            <v>1617147.477011512</v>
          </cell>
        </row>
        <row r="101">
          <cell r="C101" t="str">
            <v>2011-3 A6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row>
        <row r="102">
          <cell r="C102" t="str">
            <v>2012-1 A6</v>
          </cell>
          <cell r="I102">
            <v>1315972</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row>
        <row r="103">
          <cell r="C103" t="str">
            <v>2012-1 Z</v>
          </cell>
          <cell r="I103">
            <v>2273653</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row>
        <row r="104">
          <cell r="C104" t="str">
            <v>2012-2 A1</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row>
        <row r="105">
          <cell r="C105" t="str">
            <v>2012-2 Z</v>
          </cell>
          <cell r="I105">
            <v>652277.5</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row>
        <row r="106">
          <cell r="C106" t="str">
            <v>2012-3 A1</v>
          </cell>
          <cell r="I106">
            <v>2762975</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row>
        <row r="107">
          <cell r="C107" t="str">
            <v>2012-3 B1</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row>
        <row r="108">
          <cell r="C108" t="str">
            <v>2012-3 B2</v>
          </cell>
          <cell r="I108">
            <v>243559.8</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row>
        <row r="109">
          <cell r="C109" t="str">
            <v>2013-1 A2</v>
          </cell>
          <cell r="I109">
            <v>951750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row>
        <row r="110">
          <cell r="C110" t="str">
            <v>2013-1 A3</v>
          </cell>
          <cell r="I110">
            <v>209150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row>
        <row r="111">
          <cell r="C111"/>
          <cell r="I111"/>
          <cell r="J111"/>
          <cell r="K111"/>
          <cell r="L111"/>
          <cell r="M111"/>
          <cell r="N111"/>
          <cell r="O111"/>
          <cell r="P111"/>
          <cell r="Q111"/>
          <cell r="R111"/>
          <cell r="S111"/>
          <cell r="T111"/>
          <cell r="U111"/>
          <cell r="V111"/>
          <cell r="W111"/>
          <cell r="X111"/>
          <cell r="Y111"/>
          <cell r="Z111"/>
          <cell r="AA111"/>
          <cell r="AB111"/>
          <cell r="AC111"/>
          <cell r="AD111"/>
        </row>
        <row r="112">
          <cell r="C112"/>
          <cell r="I112"/>
          <cell r="J112"/>
          <cell r="K112"/>
          <cell r="L112"/>
          <cell r="M112"/>
          <cell r="N112"/>
          <cell r="O112"/>
          <cell r="P112"/>
          <cell r="Q112"/>
          <cell r="R112"/>
          <cell r="S112"/>
          <cell r="T112"/>
          <cell r="U112"/>
          <cell r="V112"/>
          <cell r="W112"/>
          <cell r="X112"/>
          <cell r="Y112"/>
          <cell r="Z112"/>
          <cell r="AA112"/>
          <cell r="AB112"/>
          <cell r="AC112"/>
          <cell r="AD112"/>
        </row>
        <row r="113">
          <cell r="C113"/>
          <cell r="I113"/>
          <cell r="J113"/>
          <cell r="K113"/>
          <cell r="L113"/>
          <cell r="M113"/>
          <cell r="N113"/>
          <cell r="O113"/>
          <cell r="P113"/>
          <cell r="Q113"/>
          <cell r="R113"/>
          <cell r="S113"/>
          <cell r="T113"/>
          <cell r="U113"/>
          <cell r="V113"/>
          <cell r="W113"/>
          <cell r="X113"/>
          <cell r="Y113"/>
          <cell r="Z113"/>
          <cell r="AA113"/>
          <cell r="AB113"/>
          <cell r="AC113"/>
          <cell r="AD113"/>
        </row>
        <row r="114">
          <cell r="C114"/>
          <cell r="I114"/>
          <cell r="J114"/>
          <cell r="K114"/>
          <cell r="L114"/>
          <cell r="M114"/>
          <cell r="N114"/>
          <cell r="O114"/>
          <cell r="P114"/>
          <cell r="Q114"/>
          <cell r="R114"/>
          <cell r="S114"/>
          <cell r="T114"/>
          <cell r="U114"/>
          <cell r="V114"/>
          <cell r="W114"/>
          <cell r="X114"/>
          <cell r="Y114"/>
          <cell r="Z114"/>
          <cell r="AA114"/>
          <cell r="AB114"/>
          <cell r="AC114"/>
          <cell r="AD114"/>
        </row>
        <row r="115">
          <cell r="C115"/>
          <cell r="I115"/>
          <cell r="J115"/>
          <cell r="K115"/>
          <cell r="L115"/>
          <cell r="M115"/>
          <cell r="N115"/>
          <cell r="O115"/>
          <cell r="P115"/>
          <cell r="Q115"/>
          <cell r="R115"/>
          <cell r="S115"/>
          <cell r="T115"/>
          <cell r="U115"/>
          <cell r="V115"/>
          <cell r="W115"/>
          <cell r="X115"/>
          <cell r="Y115"/>
          <cell r="Z115"/>
          <cell r="AA115"/>
          <cell r="AB115"/>
          <cell r="AC115"/>
          <cell r="AD115"/>
        </row>
        <row r="116">
          <cell r="C116"/>
          <cell r="I116"/>
          <cell r="J116"/>
          <cell r="K116"/>
          <cell r="L116"/>
          <cell r="M116"/>
          <cell r="N116"/>
          <cell r="O116"/>
          <cell r="P116"/>
          <cell r="Q116"/>
          <cell r="R116"/>
          <cell r="S116"/>
          <cell r="T116"/>
          <cell r="U116"/>
          <cell r="V116"/>
          <cell r="W116"/>
          <cell r="X116"/>
          <cell r="Y116"/>
          <cell r="Z116"/>
          <cell r="AA116"/>
          <cell r="AB116"/>
          <cell r="AC116"/>
          <cell r="AD116"/>
        </row>
        <row r="117">
          <cell r="C117"/>
          <cell r="I117"/>
          <cell r="J117"/>
          <cell r="K117"/>
          <cell r="L117"/>
          <cell r="M117"/>
          <cell r="N117"/>
          <cell r="O117"/>
          <cell r="P117"/>
          <cell r="Q117"/>
          <cell r="R117"/>
          <cell r="S117"/>
          <cell r="T117"/>
          <cell r="U117"/>
          <cell r="V117"/>
          <cell r="W117"/>
          <cell r="X117"/>
          <cell r="Y117"/>
          <cell r="Z117"/>
          <cell r="AA117"/>
          <cell r="AB117"/>
          <cell r="AC117"/>
          <cell r="AD117"/>
        </row>
        <row r="118">
          <cell r="C118"/>
          <cell r="I118"/>
          <cell r="J118"/>
          <cell r="K118"/>
          <cell r="L118"/>
          <cell r="M118"/>
          <cell r="N118"/>
          <cell r="O118"/>
          <cell r="P118"/>
          <cell r="Q118"/>
          <cell r="R118"/>
          <cell r="S118"/>
          <cell r="T118"/>
          <cell r="U118"/>
          <cell r="V118"/>
          <cell r="W118"/>
          <cell r="X118"/>
          <cell r="Y118"/>
          <cell r="Z118"/>
          <cell r="AA118"/>
          <cell r="AB118"/>
          <cell r="AC118"/>
          <cell r="AD118"/>
        </row>
        <row r="119">
          <cell r="C119"/>
          <cell r="I119"/>
          <cell r="J119"/>
          <cell r="K119"/>
          <cell r="L119"/>
          <cell r="M119"/>
          <cell r="N119"/>
          <cell r="O119"/>
          <cell r="P119"/>
          <cell r="Q119"/>
          <cell r="R119"/>
          <cell r="S119"/>
          <cell r="T119"/>
          <cell r="U119"/>
          <cell r="V119"/>
          <cell r="W119"/>
          <cell r="X119"/>
          <cell r="Y119"/>
          <cell r="Z119"/>
          <cell r="AA119"/>
          <cell r="AB119"/>
          <cell r="AC119"/>
          <cell r="AD119"/>
        </row>
        <row r="120">
          <cell r="C120"/>
          <cell r="I120"/>
          <cell r="J120"/>
          <cell r="K120"/>
          <cell r="L120"/>
          <cell r="M120"/>
          <cell r="N120"/>
          <cell r="O120"/>
          <cell r="P120"/>
          <cell r="Q120"/>
          <cell r="R120"/>
          <cell r="S120"/>
          <cell r="T120"/>
          <cell r="U120"/>
          <cell r="V120"/>
          <cell r="W120"/>
          <cell r="X120"/>
          <cell r="Y120"/>
          <cell r="Z120"/>
          <cell r="AA120"/>
          <cell r="AB120"/>
          <cell r="AC120"/>
          <cell r="AD120"/>
        </row>
        <row r="121">
          <cell r="C121"/>
          <cell r="I121"/>
          <cell r="J121"/>
          <cell r="K121"/>
          <cell r="L121"/>
          <cell r="M121"/>
          <cell r="N121"/>
          <cell r="O121"/>
          <cell r="P121"/>
          <cell r="Q121"/>
          <cell r="R121"/>
          <cell r="S121"/>
          <cell r="T121"/>
          <cell r="U121"/>
          <cell r="V121"/>
          <cell r="W121"/>
          <cell r="X121"/>
          <cell r="Y121"/>
          <cell r="Z121"/>
          <cell r="AA121"/>
          <cell r="AB121"/>
          <cell r="AC121"/>
          <cell r="AD121"/>
        </row>
        <row r="122">
          <cell r="C122"/>
          <cell r="I122"/>
          <cell r="J122"/>
          <cell r="K122"/>
          <cell r="L122"/>
          <cell r="M122"/>
          <cell r="N122"/>
          <cell r="O122"/>
          <cell r="P122"/>
          <cell r="Q122"/>
          <cell r="R122"/>
          <cell r="S122"/>
          <cell r="T122"/>
          <cell r="U122"/>
          <cell r="V122"/>
          <cell r="W122"/>
          <cell r="X122"/>
          <cell r="Y122"/>
          <cell r="Z122"/>
          <cell r="AA122"/>
          <cell r="AB122"/>
          <cell r="AC122"/>
          <cell r="AD122"/>
        </row>
        <row r="123">
          <cell r="C123"/>
          <cell r="I123"/>
          <cell r="J123"/>
          <cell r="K123"/>
          <cell r="L123"/>
          <cell r="M123"/>
          <cell r="N123"/>
          <cell r="O123"/>
          <cell r="P123"/>
          <cell r="Q123"/>
          <cell r="R123"/>
          <cell r="S123"/>
          <cell r="T123"/>
          <cell r="U123"/>
          <cell r="V123"/>
          <cell r="W123"/>
          <cell r="X123"/>
          <cell r="Y123"/>
          <cell r="Z123"/>
          <cell r="AA123"/>
          <cell r="AB123"/>
          <cell r="AC123"/>
          <cell r="AD123"/>
        </row>
        <row r="124">
          <cell r="C124"/>
          <cell r="I124"/>
          <cell r="J124"/>
          <cell r="K124"/>
          <cell r="L124"/>
          <cell r="M124"/>
          <cell r="N124"/>
          <cell r="O124"/>
          <cell r="P124"/>
          <cell r="Q124"/>
          <cell r="R124"/>
          <cell r="S124"/>
          <cell r="T124"/>
          <cell r="U124"/>
          <cell r="V124"/>
          <cell r="W124"/>
          <cell r="X124"/>
          <cell r="Y124"/>
          <cell r="Z124"/>
          <cell r="AA124"/>
          <cell r="AB124"/>
          <cell r="AC124"/>
          <cell r="AD124"/>
        </row>
        <row r="125">
          <cell r="C125"/>
          <cell r="I125"/>
          <cell r="J125"/>
          <cell r="K125"/>
          <cell r="L125"/>
          <cell r="M125"/>
          <cell r="N125"/>
          <cell r="O125"/>
          <cell r="P125"/>
          <cell r="Q125"/>
          <cell r="R125"/>
          <cell r="S125"/>
          <cell r="T125"/>
          <cell r="U125"/>
          <cell r="V125"/>
          <cell r="W125"/>
          <cell r="X125"/>
          <cell r="Y125"/>
          <cell r="Z125"/>
          <cell r="AA125"/>
          <cell r="AB125"/>
          <cell r="AC125"/>
          <cell r="AD125"/>
        </row>
        <row r="126">
          <cell r="C126"/>
          <cell r="I126"/>
          <cell r="J126"/>
          <cell r="K126"/>
          <cell r="L126"/>
          <cell r="M126"/>
          <cell r="N126"/>
          <cell r="O126"/>
          <cell r="P126"/>
          <cell r="Q126"/>
          <cell r="R126"/>
          <cell r="S126"/>
          <cell r="T126"/>
          <cell r="U126"/>
          <cell r="V126"/>
          <cell r="W126"/>
          <cell r="X126"/>
          <cell r="Y126"/>
          <cell r="Z126"/>
          <cell r="AA126"/>
          <cell r="AB126"/>
          <cell r="AC126"/>
          <cell r="AD126"/>
        </row>
        <row r="127">
          <cell r="C127"/>
          <cell r="I127"/>
          <cell r="J127"/>
          <cell r="K127"/>
          <cell r="L127"/>
          <cell r="M127"/>
          <cell r="N127"/>
          <cell r="O127"/>
          <cell r="P127"/>
          <cell r="Q127"/>
          <cell r="R127"/>
          <cell r="S127"/>
          <cell r="T127"/>
          <cell r="U127"/>
          <cell r="V127"/>
          <cell r="W127"/>
          <cell r="X127"/>
          <cell r="Y127"/>
          <cell r="Z127"/>
          <cell r="AA127"/>
          <cell r="AB127"/>
          <cell r="AC127"/>
          <cell r="AD127"/>
        </row>
        <row r="128">
          <cell r="C128"/>
          <cell r="I128"/>
          <cell r="J128"/>
          <cell r="K128"/>
          <cell r="L128"/>
          <cell r="M128"/>
          <cell r="N128"/>
          <cell r="O128"/>
          <cell r="P128"/>
          <cell r="Q128"/>
          <cell r="R128"/>
          <cell r="S128"/>
          <cell r="T128"/>
          <cell r="U128"/>
          <cell r="V128"/>
          <cell r="W128"/>
          <cell r="X128"/>
          <cell r="Y128"/>
          <cell r="Z128"/>
          <cell r="AA128"/>
          <cell r="AB128"/>
          <cell r="AC128"/>
          <cell r="AD128"/>
        </row>
        <row r="129">
          <cell r="C129"/>
          <cell r="I129"/>
          <cell r="J129"/>
          <cell r="K129"/>
          <cell r="L129"/>
          <cell r="M129"/>
          <cell r="N129"/>
          <cell r="O129"/>
          <cell r="P129"/>
          <cell r="Q129"/>
          <cell r="R129"/>
          <cell r="S129"/>
          <cell r="T129"/>
          <cell r="U129"/>
          <cell r="V129"/>
          <cell r="W129"/>
          <cell r="X129"/>
          <cell r="Y129"/>
          <cell r="Z129"/>
          <cell r="AA129"/>
          <cell r="AB129"/>
          <cell r="AC129"/>
          <cell r="AD129"/>
        </row>
        <row r="130">
          <cell r="C130"/>
          <cell r="I130"/>
          <cell r="J130"/>
          <cell r="K130"/>
          <cell r="L130"/>
          <cell r="M130"/>
          <cell r="N130"/>
          <cell r="O130"/>
          <cell r="P130"/>
          <cell r="Q130"/>
          <cell r="R130"/>
          <cell r="S130"/>
          <cell r="T130"/>
          <cell r="U130"/>
          <cell r="V130"/>
          <cell r="W130"/>
          <cell r="X130"/>
          <cell r="Y130"/>
          <cell r="Z130"/>
          <cell r="AA130"/>
          <cell r="AB130"/>
          <cell r="AC130"/>
          <cell r="AD130"/>
        </row>
        <row r="131">
          <cell r="C131"/>
          <cell r="I131"/>
          <cell r="J131"/>
          <cell r="K131"/>
          <cell r="L131"/>
          <cell r="M131"/>
          <cell r="N131"/>
          <cell r="O131"/>
          <cell r="P131"/>
          <cell r="Q131"/>
          <cell r="R131"/>
          <cell r="S131"/>
          <cell r="T131"/>
          <cell r="U131"/>
          <cell r="V131"/>
          <cell r="W131"/>
          <cell r="X131"/>
          <cell r="Y131"/>
          <cell r="Z131"/>
          <cell r="AA131"/>
          <cell r="AB131"/>
          <cell r="AC131"/>
          <cell r="AD131"/>
        </row>
        <row r="132">
          <cell r="C132" t="str">
            <v>USD</v>
          </cell>
          <cell r="I132">
            <v>17237299.199999999</v>
          </cell>
          <cell r="J132">
            <v>0</v>
          </cell>
          <cell r="K132">
            <v>0</v>
          </cell>
          <cell r="L132">
            <v>9360563.3300000001</v>
          </cell>
          <cell r="M132">
            <v>17862343.060000002</v>
          </cell>
          <cell r="N132">
            <v>17862343.060000002</v>
          </cell>
          <cell r="O132">
            <v>17862343.060000002</v>
          </cell>
          <cell r="P132">
            <v>0</v>
          </cell>
          <cell r="Q132">
            <v>0</v>
          </cell>
          <cell r="R132">
            <v>8729218.6600000001</v>
          </cell>
          <cell r="S132">
            <v>17205577.629999999</v>
          </cell>
          <cell r="T132">
            <v>0</v>
          </cell>
          <cell r="U132">
            <v>17205577.629999999</v>
          </cell>
          <cell r="V132">
            <v>0</v>
          </cell>
          <cell r="W132">
            <v>0</v>
          </cell>
          <cell r="X132">
            <v>7372807.9699999997</v>
          </cell>
          <cell r="Y132">
            <v>0</v>
          </cell>
          <cell r="Z132">
            <v>0</v>
          </cell>
          <cell r="AA132">
            <v>15484957.300000001</v>
          </cell>
          <cell r="AB132">
            <v>0</v>
          </cell>
          <cell r="AC132">
            <v>0</v>
          </cell>
          <cell r="AD132">
            <v>5148067.1499999994</v>
          </cell>
        </row>
        <row r="133">
          <cell r="C133"/>
          <cell r="I133"/>
          <cell r="J133"/>
          <cell r="K133"/>
          <cell r="L133"/>
          <cell r="M133"/>
          <cell r="N133"/>
          <cell r="O133"/>
          <cell r="P133"/>
          <cell r="Q133"/>
          <cell r="R133"/>
          <cell r="S133"/>
          <cell r="T133"/>
          <cell r="U133"/>
          <cell r="V133"/>
          <cell r="W133"/>
          <cell r="X133"/>
          <cell r="Y133"/>
          <cell r="Z133"/>
          <cell r="AA133"/>
          <cell r="AB133"/>
          <cell r="AC133"/>
          <cell r="AD133"/>
        </row>
        <row r="134">
          <cell r="C134" t="str">
            <v>2010-1 A4</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row>
        <row r="135">
          <cell r="C135" t="str">
            <v>2010-1 A5</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row>
        <row r="136">
          <cell r="C136" t="str">
            <v>2010-1 Z</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row>
        <row r="137">
          <cell r="C137" t="str">
            <v>2011-1 A4</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row>
        <row r="138">
          <cell r="C138" t="str">
            <v>2011-1 A5</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row>
        <row r="139">
          <cell r="C139" t="str">
            <v>2011-1 Z</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row>
        <row r="140">
          <cell r="C140" t="str">
            <v>2011-3 A4</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row>
        <row r="141">
          <cell r="C141" t="str">
            <v>2011-3 A5</v>
          </cell>
          <cell r="I141">
            <v>9037500</v>
          </cell>
          <cell r="J141">
            <v>0</v>
          </cell>
          <cell r="K141">
            <v>0</v>
          </cell>
          <cell r="L141">
            <v>0</v>
          </cell>
          <cell r="M141">
            <v>9037500</v>
          </cell>
          <cell r="N141">
            <v>9037500</v>
          </cell>
          <cell r="O141">
            <v>9037500</v>
          </cell>
          <cell r="P141">
            <v>0</v>
          </cell>
          <cell r="Q141">
            <v>0</v>
          </cell>
          <cell r="R141">
            <v>0</v>
          </cell>
          <cell r="S141">
            <v>9037500</v>
          </cell>
          <cell r="T141">
            <v>0</v>
          </cell>
          <cell r="U141">
            <v>9037500</v>
          </cell>
          <cell r="V141">
            <v>0</v>
          </cell>
          <cell r="W141">
            <v>0</v>
          </cell>
          <cell r="X141">
            <v>0</v>
          </cell>
          <cell r="Y141">
            <v>0</v>
          </cell>
          <cell r="Z141">
            <v>0</v>
          </cell>
          <cell r="AA141">
            <v>9037500</v>
          </cell>
          <cell r="AB141">
            <v>0</v>
          </cell>
          <cell r="AC141">
            <v>0</v>
          </cell>
          <cell r="AD141">
            <v>0</v>
          </cell>
        </row>
        <row r="142">
          <cell r="C142" t="str">
            <v>2011-3 A6</v>
          </cell>
          <cell r="I142">
            <v>1322820</v>
          </cell>
          <cell r="J142">
            <v>0</v>
          </cell>
          <cell r="K142">
            <v>0</v>
          </cell>
          <cell r="L142">
            <v>1498972.22</v>
          </cell>
          <cell r="M142">
            <v>1502985.07</v>
          </cell>
          <cell r="N142">
            <v>1502985.07</v>
          </cell>
          <cell r="O142">
            <v>1502985.07</v>
          </cell>
          <cell r="P142">
            <v>0</v>
          </cell>
          <cell r="Q142">
            <v>0</v>
          </cell>
          <cell r="R142">
            <v>1586315.28</v>
          </cell>
          <cell r="S142">
            <v>1680277.78</v>
          </cell>
          <cell r="T142">
            <v>0</v>
          </cell>
          <cell r="U142">
            <v>1680277.78</v>
          </cell>
          <cell r="V142">
            <v>0</v>
          </cell>
          <cell r="W142">
            <v>0</v>
          </cell>
          <cell r="X142">
            <v>1752489.38</v>
          </cell>
          <cell r="Y142">
            <v>0</v>
          </cell>
          <cell r="Z142">
            <v>0</v>
          </cell>
          <cell r="AA142">
            <v>1817775</v>
          </cell>
          <cell r="AB142">
            <v>0</v>
          </cell>
          <cell r="AC142">
            <v>0</v>
          </cell>
          <cell r="AD142">
            <v>1929711.88</v>
          </cell>
        </row>
        <row r="143">
          <cell r="C143" t="str">
            <v>2012-1 A6</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row>
        <row r="144">
          <cell r="C144" t="str">
            <v>2012-1 Z</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row>
        <row r="145">
          <cell r="C145" t="str">
            <v>2012-2 A1</v>
          </cell>
          <cell r="I145">
            <v>5975200</v>
          </cell>
          <cell r="J145">
            <v>0</v>
          </cell>
          <cell r="K145">
            <v>0</v>
          </cell>
          <cell r="L145">
            <v>6862916.6699999999</v>
          </cell>
          <cell r="M145">
            <v>6320936.3499999996</v>
          </cell>
          <cell r="N145">
            <v>6320936.3499999996</v>
          </cell>
          <cell r="O145">
            <v>6320936.3499999996</v>
          </cell>
          <cell r="P145">
            <v>0</v>
          </cell>
          <cell r="Q145">
            <v>0</v>
          </cell>
          <cell r="R145">
            <v>6090066.8200000003</v>
          </cell>
          <cell r="S145">
            <v>5385844.29</v>
          </cell>
          <cell r="T145">
            <v>0</v>
          </cell>
          <cell r="U145">
            <v>5385844.29</v>
          </cell>
          <cell r="V145">
            <v>0</v>
          </cell>
          <cell r="W145">
            <v>0</v>
          </cell>
          <cell r="X145">
            <v>4479674.54</v>
          </cell>
          <cell r="Y145">
            <v>0</v>
          </cell>
          <cell r="Z145">
            <v>0</v>
          </cell>
          <cell r="AA145">
            <v>3454228.3</v>
          </cell>
          <cell r="AB145">
            <v>0</v>
          </cell>
          <cell r="AC145">
            <v>0</v>
          </cell>
          <cell r="AD145">
            <v>2391721.5099999998</v>
          </cell>
        </row>
        <row r="146">
          <cell r="C146" t="str">
            <v>2012-2 Z</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row>
        <row r="147">
          <cell r="C147" t="str">
            <v>2012-3 A1</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row>
        <row r="148">
          <cell r="C148" t="str">
            <v>2012-3 B1</v>
          </cell>
          <cell r="I148">
            <v>901779.2</v>
          </cell>
          <cell r="J148">
            <v>0</v>
          </cell>
          <cell r="K148">
            <v>0</v>
          </cell>
          <cell r="L148">
            <v>998674.44</v>
          </cell>
          <cell r="M148">
            <v>1000921.64</v>
          </cell>
          <cell r="N148">
            <v>1000921.64</v>
          </cell>
          <cell r="O148">
            <v>1000921.64</v>
          </cell>
          <cell r="P148">
            <v>0</v>
          </cell>
          <cell r="Q148">
            <v>0</v>
          </cell>
          <cell r="R148">
            <v>1052836.56</v>
          </cell>
          <cell r="S148">
            <v>1101955.56</v>
          </cell>
          <cell r="T148">
            <v>0</v>
          </cell>
          <cell r="U148">
            <v>1101955.56</v>
          </cell>
          <cell r="V148">
            <v>0</v>
          </cell>
          <cell r="W148">
            <v>0</v>
          </cell>
          <cell r="X148">
            <v>1140644.05</v>
          </cell>
          <cell r="Y148">
            <v>0</v>
          </cell>
          <cell r="Z148">
            <v>0</v>
          </cell>
          <cell r="AA148">
            <v>1175454</v>
          </cell>
          <cell r="AB148">
            <v>0</v>
          </cell>
          <cell r="AC148">
            <v>0</v>
          </cell>
          <cell r="AD148">
            <v>826633.76</v>
          </cell>
        </row>
        <row r="149">
          <cell r="C149" t="str">
            <v>2012-3 B2</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row>
        <row r="150">
          <cell r="C150" t="str">
            <v>2013-1 A2</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row>
        <row r="151">
          <cell r="C151" t="str">
            <v>2013-1 A3</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row>
        <row r="152">
          <cell r="C152"/>
          <cell r="I152"/>
          <cell r="J152"/>
          <cell r="K152"/>
          <cell r="L152"/>
          <cell r="M152"/>
          <cell r="N152"/>
          <cell r="O152"/>
          <cell r="P152"/>
          <cell r="Q152"/>
          <cell r="R152"/>
          <cell r="S152"/>
          <cell r="T152"/>
          <cell r="U152"/>
          <cell r="V152"/>
          <cell r="W152"/>
          <cell r="X152"/>
          <cell r="Y152"/>
          <cell r="Z152"/>
          <cell r="AA152"/>
          <cell r="AB152"/>
          <cell r="AC152"/>
          <cell r="AD152"/>
        </row>
        <row r="153">
          <cell r="C153"/>
          <cell r="I153"/>
          <cell r="J153"/>
          <cell r="K153"/>
          <cell r="L153"/>
          <cell r="M153"/>
          <cell r="N153"/>
          <cell r="O153"/>
          <cell r="P153"/>
          <cell r="Q153"/>
          <cell r="R153"/>
          <cell r="S153"/>
          <cell r="T153"/>
          <cell r="U153"/>
          <cell r="V153"/>
          <cell r="W153"/>
          <cell r="X153"/>
          <cell r="Y153"/>
          <cell r="Z153"/>
          <cell r="AA153"/>
          <cell r="AB153"/>
          <cell r="AC153"/>
          <cell r="AD153"/>
        </row>
        <row r="154">
          <cell r="C154"/>
          <cell r="I154"/>
          <cell r="J154"/>
          <cell r="K154"/>
          <cell r="L154"/>
          <cell r="M154"/>
          <cell r="N154"/>
          <cell r="O154"/>
          <cell r="P154"/>
          <cell r="Q154"/>
          <cell r="R154"/>
          <cell r="S154"/>
          <cell r="T154"/>
          <cell r="U154"/>
          <cell r="V154"/>
          <cell r="W154"/>
          <cell r="X154"/>
          <cell r="Y154"/>
          <cell r="Z154"/>
          <cell r="AA154"/>
          <cell r="AB154"/>
          <cell r="AC154"/>
          <cell r="AD154"/>
        </row>
        <row r="155">
          <cell r="C155"/>
          <cell r="I155"/>
          <cell r="J155"/>
          <cell r="K155"/>
          <cell r="L155"/>
          <cell r="M155"/>
          <cell r="N155"/>
          <cell r="O155"/>
          <cell r="P155"/>
          <cell r="Q155"/>
          <cell r="R155"/>
          <cell r="S155"/>
          <cell r="T155"/>
          <cell r="U155"/>
          <cell r="V155"/>
          <cell r="W155"/>
          <cell r="X155"/>
          <cell r="Y155"/>
          <cell r="Z155"/>
          <cell r="AA155"/>
          <cell r="AB155"/>
          <cell r="AC155"/>
          <cell r="AD155"/>
        </row>
        <row r="156">
          <cell r="C156"/>
          <cell r="I156"/>
          <cell r="J156"/>
          <cell r="K156"/>
          <cell r="L156"/>
          <cell r="M156"/>
          <cell r="N156"/>
          <cell r="O156"/>
          <cell r="P156"/>
          <cell r="Q156"/>
          <cell r="R156"/>
          <cell r="S156"/>
          <cell r="T156"/>
          <cell r="U156"/>
          <cell r="V156"/>
          <cell r="W156"/>
          <cell r="X156"/>
          <cell r="Y156"/>
          <cell r="Z156"/>
          <cell r="AA156"/>
          <cell r="AB156"/>
          <cell r="AC156"/>
          <cell r="AD156"/>
        </row>
        <row r="157">
          <cell r="C157"/>
          <cell r="I157"/>
          <cell r="J157"/>
          <cell r="K157"/>
          <cell r="L157"/>
          <cell r="M157"/>
          <cell r="N157"/>
          <cell r="O157"/>
          <cell r="P157"/>
          <cell r="Q157"/>
          <cell r="R157"/>
          <cell r="S157"/>
          <cell r="T157"/>
          <cell r="U157"/>
          <cell r="V157"/>
          <cell r="W157"/>
          <cell r="X157"/>
          <cell r="Y157"/>
          <cell r="Z157"/>
          <cell r="AA157"/>
          <cell r="AB157"/>
          <cell r="AC157"/>
          <cell r="AD157"/>
        </row>
        <row r="158">
          <cell r="C158"/>
          <cell r="I158"/>
          <cell r="J158"/>
          <cell r="K158"/>
          <cell r="L158"/>
          <cell r="M158"/>
          <cell r="N158"/>
          <cell r="O158"/>
          <cell r="P158"/>
          <cell r="Q158"/>
          <cell r="R158"/>
          <cell r="S158"/>
          <cell r="T158"/>
          <cell r="U158"/>
          <cell r="V158"/>
          <cell r="W158"/>
          <cell r="X158"/>
          <cell r="Y158"/>
          <cell r="Z158"/>
          <cell r="AA158"/>
          <cell r="AB158"/>
          <cell r="AC158"/>
          <cell r="AD158"/>
        </row>
        <row r="159">
          <cell r="C159"/>
          <cell r="I159"/>
          <cell r="J159"/>
          <cell r="K159"/>
          <cell r="L159"/>
          <cell r="M159"/>
          <cell r="N159"/>
          <cell r="O159"/>
          <cell r="P159"/>
          <cell r="Q159"/>
          <cell r="R159"/>
          <cell r="S159"/>
          <cell r="T159"/>
          <cell r="U159"/>
          <cell r="V159"/>
          <cell r="W159"/>
          <cell r="X159"/>
          <cell r="Y159"/>
          <cell r="Z159"/>
          <cell r="AA159"/>
          <cell r="AB159"/>
          <cell r="AC159"/>
          <cell r="AD159"/>
        </row>
        <row r="160">
          <cell r="C160"/>
          <cell r="I160"/>
          <cell r="J160"/>
          <cell r="K160"/>
          <cell r="L160"/>
          <cell r="M160"/>
          <cell r="N160"/>
          <cell r="O160"/>
          <cell r="P160"/>
          <cell r="Q160"/>
          <cell r="R160"/>
          <cell r="S160"/>
          <cell r="T160"/>
          <cell r="U160"/>
          <cell r="V160"/>
          <cell r="W160"/>
          <cell r="X160"/>
          <cell r="Y160"/>
          <cell r="Z160"/>
          <cell r="AA160"/>
          <cell r="AB160"/>
          <cell r="AC160"/>
          <cell r="AD160"/>
        </row>
        <row r="161">
          <cell r="C161"/>
          <cell r="I161"/>
          <cell r="J161"/>
          <cell r="K161"/>
          <cell r="L161"/>
          <cell r="M161"/>
          <cell r="N161"/>
          <cell r="O161"/>
          <cell r="P161"/>
          <cell r="Q161"/>
          <cell r="R161"/>
          <cell r="S161"/>
          <cell r="T161"/>
          <cell r="U161"/>
          <cell r="V161"/>
          <cell r="W161"/>
          <cell r="X161"/>
          <cell r="Y161"/>
          <cell r="Z161"/>
          <cell r="AA161"/>
          <cell r="AB161"/>
          <cell r="AC161"/>
          <cell r="AD161"/>
        </row>
        <row r="162">
          <cell r="C162"/>
          <cell r="I162"/>
          <cell r="J162"/>
          <cell r="K162"/>
          <cell r="L162"/>
          <cell r="M162"/>
          <cell r="N162"/>
          <cell r="O162"/>
          <cell r="P162"/>
          <cell r="Q162"/>
          <cell r="R162"/>
          <cell r="S162"/>
          <cell r="T162"/>
          <cell r="U162"/>
          <cell r="V162"/>
          <cell r="W162"/>
          <cell r="X162"/>
          <cell r="Y162"/>
          <cell r="Z162"/>
          <cell r="AA162"/>
          <cell r="AB162"/>
          <cell r="AC162"/>
          <cell r="AD162"/>
        </row>
        <row r="163">
          <cell r="C163"/>
          <cell r="I163"/>
          <cell r="J163"/>
          <cell r="K163"/>
          <cell r="L163"/>
          <cell r="M163"/>
          <cell r="N163"/>
          <cell r="O163"/>
          <cell r="P163"/>
          <cell r="Q163"/>
          <cell r="R163"/>
          <cell r="S163"/>
          <cell r="T163"/>
          <cell r="U163"/>
          <cell r="V163"/>
          <cell r="W163"/>
          <cell r="X163"/>
          <cell r="Y163"/>
          <cell r="Z163"/>
          <cell r="AA163"/>
          <cell r="AB163"/>
          <cell r="AC163"/>
          <cell r="AD163"/>
        </row>
        <row r="164">
          <cell r="C164"/>
          <cell r="I164"/>
          <cell r="J164"/>
          <cell r="K164"/>
          <cell r="L164"/>
          <cell r="M164"/>
          <cell r="N164"/>
          <cell r="O164"/>
          <cell r="P164"/>
          <cell r="Q164"/>
          <cell r="R164"/>
          <cell r="S164"/>
          <cell r="T164"/>
          <cell r="U164"/>
          <cell r="V164"/>
          <cell r="W164"/>
          <cell r="X164"/>
          <cell r="Y164"/>
          <cell r="Z164"/>
          <cell r="AA164"/>
          <cell r="AB164"/>
          <cell r="AC164"/>
          <cell r="AD164"/>
        </row>
        <row r="165">
          <cell r="C165"/>
          <cell r="I165"/>
          <cell r="J165"/>
          <cell r="K165"/>
          <cell r="L165"/>
          <cell r="M165"/>
          <cell r="N165"/>
          <cell r="O165"/>
          <cell r="P165"/>
          <cell r="Q165"/>
          <cell r="R165"/>
          <cell r="S165"/>
          <cell r="T165"/>
          <cell r="U165"/>
          <cell r="V165"/>
          <cell r="W165"/>
          <cell r="X165"/>
          <cell r="Y165"/>
          <cell r="Z165"/>
          <cell r="AA165"/>
          <cell r="AB165"/>
          <cell r="AC165"/>
          <cell r="AD165"/>
        </row>
        <row r="166">
          <cell r="C166"/>
          <cell r="I166"/>
          <cell r="J166"/>
          <cell r="K166"/>
          <cell r="L166"/>
          <cell r="M166"/>
          <cell r="N166"/>
          <cell r="O166"/>
          <cell r="P166"/>
          <cell r="Q166"/>
          <cell r="R166"/>
          <cell r="S166"/>
          <cell r="T166"/>
          <cell r="U166"/>
          <cell r="V166"/>
          <cell r="W166"/>
          <cell r="X166"/>
          <cell r="Y166"/>
          <cell r="Z166"/>
          <cell r="AA166"/>
          <cell r="AB166"/>
          <cell r="AC166"/>
          <cell r="AD166"/>
        </row>
        <row r="167">
          <cell r="C167"/>
          <cell r="I167"/>
          <cell r="J167"/>
          <cell r="K167"/>
          <cell r="L167"/>
          <cell r="M167"/>
          <cell r="N167"/>
          <cell r="O167"/>
          <cell r="P167"/>
          <cell r="Q167"/>
          <cell r="R167"/>
          <cell r="S167"/>
          <cell r="T167"/>
          <cell r="U167"/>
          <cell r="V167"/>
          <cell r="W167"/>
          <cell r="X167"/>
          <cell r="Y167"/>
          <cell r="Z167"/>
          <cell r="AA167"/>
          <cell r="AB167"/>
          <cell r="AC167"/>
          <cell r="AD167"/>
        </row>
        <row r="168">
          <cell r="C168"/>
          <cell r="I168"/>
          <cell r="J168"/>
          <cell r="K168"/>
          <cell r="L168"/>
          <cell r="M168"/>
          <cell r="N168"/>
          <cell r="O168"/>
          <cell r="P168"/>
          <cell r="Q168"/>
          <cell r="R168"/>
          <cell r="S168"/>
          <cell r="T168"/>
          <cell r="U168"/>
          <cell r="V168"/>
          <cell r="W168"/>
          <cell r="X168"/>
          <cell r="Y168"/>
          <cell r="Z168"/>
          <cell r="AA168"/>
          <cell r="AB168"/>
          <cell r="AC168"/>
          <cell r="AD168"/>
        </row>
        <row r="169">
          <cell r="C169"/>
          <cell r="I169"/>
          <cell r="J169"/>
          <cell r="K169"/>
          <cell r="L169"/>
          <cell r="M169"/>
          <cell r="N169"/>
          <cell r="O169"/>
          <cell r="P169"/>
          <cell r="Q169"/>
          <cell r="R169"/>
          <cell r="S169"/>
          <cell r="T169"/>
          <cell r="U169"/>
          <cell r="V169"/>
          <cell r="W169"/>
          <cell r="X169"/>
          <cell r="Y169"/>
          <cell r="Z169"/>
          <cell r="AA169"/>
          <cell r="AB169"/>
          <cell r="AC169"/>
          <cell r="AD169"/>
        </row>
        <row r="170">
          <cell r="C170"/>
          <cell r="I170"/>
          <cell r="J170"/>
          <cell r="K170"/>
          <cell r="L170"/>
          <cell r="M170"/>
          <cell r="N170"/>
          <cell r="O170"/>
          <cell r="P170"/>
          <cell r="Q170"/>
          <cell r="R170"/>
          <cell r="S170"/>
          <cell r="T170"/>
          <cell r="U170"/>
          <cell r="V170"/>
          <cell r="W170"/>
          <cell r="X170"/>
          <cell r="Y170"/>
          <cell r="Z170"/>
          <cell r="AA170"/>
          <cell r="AB170"/>
          <cell r="AC170"/>
          <cell r="AD170"/>
        </row>
        <row r="171">
          <cell r="C171"/>
          <cell r="I171"/>
          <cell r="J171"/>
          <cell r="K171"/>
          <cell r="L171"/>
          <cell r="M171"/>
          <cell r="N171"/>
          <cell r="O171"/>
          <cell r="P171"/>
          <cell r="Q171"/>
          <cell r="R171"/>
          <cell r="S171"/>
          <cell r="T171"/>
          <cell r="U171"/>
          <cell r="V171"/>
          <cell r="W171"/>
          <cell r="X171"/>
          <cell r="Y171"/>
          <cell r="Z171"/>
          <cell r="AA171"/>
          <cell r="AB171"/>
          <cell r="AC171"/>
          <cell r="AD171"/>
        </row>
        <row r="172">
          <cell r="C172"/>
          <cell r="I172"/>
          <cell r="J172"/>
          <cell r="K172"/>
          <cell r="L172"/>
          <cell r="M172"/>
          <cell r="N172"/>
          <cell r="O172"/>
          <cell r="P172"/>
          <cell r="Q172"/>
          <cell r="R172"/>
          <cell r="S172"/>
          <cell r="T172"/>
          <cell r="U172"/>
          <cell r="V172"/>
          <cell r="W172"/>
          <cell r="X172"/>
          <cell r="Y172"/>
          <cell r="Z172"/>
          <cell r="AA172"/>
          <cell r="AB172"/>
          <cell r="AC172"/>
          <cell r="AD172"/>
        </row>
        <row r="173">
          <cell r="C173"/>
          <cell r="I173"/>
          <cell r="J173"/>
          <cell r="K173"/>
          <cell r="L173"/>
          <cell r="M173"/>
          <cell r="N173"/>
          <cell r="O173"/>
          <cell r="P173"/>
          <cell r="Q173"/>
          <cell r="R173"/>
          <cell r="S173"/>
          <cell r="T173"/>
          <cell r="U173"/>
          <cell r="V173"/>
          <cell r="W173"/>
          <cell r="X173"/>
          <cell r="Y173"/>
          <cell r="Z173"/>
          <cell r="AA173"/>
          <cell r="AB173"/>
          <cell r="AC173"/>
          <cell r="AD173"/>
        </row>
        <row r="174">
          <cell r="C174"/>
          <cell r="I174"/>
          <cell r="J174"/>
          <cell r="K174"/>
          <cell r="L174"/>
          <cell r="M174"/>
          <cell r="N174"/>
          <cell r="O174"/>
          <cell r="P174"/>
          <cell r="Q174"/>
          <cell r="R174"/>
          <cell r="S174"/>
          <cell r="T174"/>
          <cell r="U174"/>
          <cell r="V174"/>
          <cell r="W174"/>
          <cell r="X174"/>
          <cell r="Y174"/>
          <cell r="Z174"/>
          <cell r="AA174"/>
          <cell r="AB174"/>
          <cell r="AC174"/>
          <cell r="AD174"/>
        </row>
        <row r="175">
          <cell r="C175"/>
          <cell r="I175"/>
          <cell r="J175"/>
          <cell r="K175"/>
          <cell r="L175"/>
          <cell r="M175"/>
          <cell r="N175"/>
          <cell r="O175"/>
          <cell r="P175"/>
          <cell r="Q175"/>
          <cell r="R175"/>
          <cell r="S175"/>
          <cell r="T175"/>
          <cell r="U175"/>
          <cell r="V175"/>
          <cell r="W175"/>
          <cell r="X175"/>
          <cell r="Y175"/>
          <cell r="Z175"/>
          <cell r="AA175"/>
          <cell r="AB175"/>
          <cell r="AC175"/>
          <cell r="AD175"/>
        </row>
        <row r="176">
          <cell r="C176"/>
          <cell r="I176"/>
          <cell r="J176"/>
          <cell r="K176"/>
          <cell r="L176"/>
          <cell r="M176"/>
          <cell r="N176"/>
          <cell r="O176"/>
          <cell r="P176"/>
          <cell r="Q176"/>
          <cell r="R176"/>
          <cell r="S176"/>
          <cell r="T176"/>
          <cell r="U176"/>
          <cell r="V176"/>
          <cell r="W176"/>
          <cell r="X176"/>
          <cell r="Y176"/>
          <cell r="Z176"/>
          <cell r="AA176"/>
          <cell r="AB176"/>
          <cell r="AC176"/>
          <cell r="AD176"/>
        </row>
        <row r="177">
          <cell r="C177"/>
          <cell r="I177"/>
          <cell r="J177"/>
          <cell r="K177"/>
          <cell r="L177"/>
          <cell r="M177"/>
          <cell r="N177"/>
          <cell r="O177"/>
          <cell r="P177"/>
          <cell r="Q177"/>
          <cell r="R177"/>
          <cell r="S177"/>
          <cell r="T177"/>
          <cell r="U177"/>
          <cell r="V177"/>
          <cell r="W177"/>
          <cell r="X177"/>
          <cell r="Y177"/>
          <cell r="Z177"/>
          <cell r="AA177"/>
          <cell r="AB177"/>
          <cell r="AC177"/>
          <cell r="AD177"/>
        </row>
        <row r="178">
          <cell r="C178"/>
          <cell r="I178"/>
          <cell r="J178"/>
          <cell r="K178"/>
          <cell r="L178"/>
          <cell r="M178"/>
          <cell r="N178"/>
          <cell r="O178"/>
          <cell r="P178"/>
          <cell r="Q178"/>
          <cell r="R178"/>
          <cell r="S178"/>
          <cell r="T178"/>
          <cell r="U178"/>
          <cell r="V178"/>
          <cell r="W178"/>
          <cell r="X178"/>
          <cell r="Y178"/>
          <cell r="Z178"/>
          <cell r="AA178"/>
          <cell r="AB178"/>
          <cell r="AC178"/>
          <cell r="AD178"/>
        </row>
        <row r="179">
          <cell r="C179"/>
          <cell r="I179"/>
          <cell r="J179"/>
          <cell r="K179"/>
          <cell r="L179"/>
          <cell r="M179"/>
          <cell r="N179"/>
          <cell r="O179"/>
          <cell r="P179"/>
          <cell r="Q179"/>
          <cell r="R179"/>
          <cell r="S179"/>
          <cell r="T179"/>
          <cell r="U179"/>
          <cell r="V179"/>
          <cell r="W179"/>
          <cell r="X179"/>
          <cell r="Y179"/>
          <cell r="Z179"/>
          <cell r="AA179"/>
          <cell r="AB179"/>
          <cell r="AC179"/>
          <cell r="AD179"/>
        </row>
        <row r="180">
          <cell r="C180"/>
          <cell r="I180"/>
          <cell r="J180"/>
          <cell r="K180"/>
          <cell r="L180"/>
          <cell r="M180"/>
          <cell r="N180"/>
          <cell r="O180"/>
          <cell r="P180"/>
          <cell r="Q180"/>
          <cell r="R180"/>
          <cell r="S180"/>
          <cell r="T180"/>
          <cell r="U180"/>
          <cell r="V180"/>
          <cell r="W180"/>
          <cell r="X180"/>
          <cell r="Y180"/>
          <cell r="Z180"/>
          <cell r="AA180"/>
          <cell r="AB180"/>
          <cell r="AC180"/>
          <cell r="AD180"/>
        </row>
        <row r="181">
          <cell r="C181"/>
          <cell r="I181"/>
          <cell r="J181"/>
          <cell r="K181"/>
          <cell r="L181"/>
          <cell r="M181"/>
          <cell r="N181"/>
          <cell r="O181"/>
          <cell r="P181"/>
          <cell r="Q181"/>
          <cell r="R181"/>
          <cell r="S181"/>
          <cell r="T181"/>
          <cell r="U181"/>
          <cell r="V181"/>
          <cell r="W181"/>
          <cell r="X181"/>
          <cell r="Y181"/>
          <cell r="Z181"/>
          <cell r="AA181"/>
          <cell r="AB181"/>
          <cell r="AC181"/>
          <cell r="AD181"/>
        </row>
        <row r="182">
          <cell r="C182"/>
          <cell r="I182"/>
          <cell r="J182"/>
          <cell r="K182"/>
          <cell r="L182"/>
          <cell r="M182"/>
          <cell r="N182"/>
          <cell r="O182"/>
          <cell r="P182"/>
          <cell r="Q182"/>
          <cell r="R182"/>
          <cell r="S182"/>
          <cell r="T182"/>
          <cell r="U182"/>
          <cell r="V182"/>
          <cell r="W182"/>
          <cell r="X182"/>
          <cell r="Y182"/>
          <cell r="Z182"/>
          <cell r="AA182"/>
          <cell r="AB182"/>
          <cell r="AC182"/>
          <cell r="AD182"/>
        </row>
        <row r="183">
          <cell r="C183"/>
          <cell r="I183"/>
          <cell r="J183"/>
          <cell r="K183"/>
          <cell r="L183"/>
          <cell r="M183"/>
          <cell r="N183"/>
          <cell r="O183"/>
          <cell r="P183"/>
          <cell r="Q183"/>
          <cell r="R183"/>
          <cell r="S183"/>
          <cell r="T183"/>
          <cell r="U183"/>
          <cell r="V183"/>
          <cell r="W183"/>
          <cell r="X183"/>
          <cell r="Y183"/>
          <cell r="Z183"/>
          <cell r="AA183"/>
          <cell r="AB183"/>
          <cell r="AC183"/>
          <cell r="AD183"/>
        </row>
        <row r="184">
          <cell r="C184"/>
          <cell r="I184"/>
          <cell r="J184"/>
          <cell r="K184"/>
          <cell r="L184"/>
          <cell r="M184"/>
          <cell r="N184"/>
          <cell r="O184"/>
          <cell r="P184"/>
          <cell r="Q184"/>
          <cell r="R184"/>
          <cell r="S184"/>
          <cell r="T184"/>
          <cell r="U184"/>
          <cell r="V184"/>
          <cell r="W184"/>
          <cell r="X184"/>
          <cell r="Y184"/>
          <cell r="Z184"/>
          <cell r="AA184"/>
          <cell r="AB184"/>
          <cell r="AC184"/>
          <cell r="AD184"/>
        </row>
        <row r="185">
          <cell r="C185"/>
          <cell r="I185"/>
          <cell r="J185"/>
          <cell r="K185"/>
          <cell r="L185"/>
          <cell r="M185"/>
          <cell r="N185"/>
          <cell r="O185"/>
          <cell r="P185"/>
          <cell r="Q185"/>
          <cell r="R185"/>
          <cell r="S185"/>
          <cell r="T185"/>
          <cell r="U185"/>
          <cell r="V185"/>
          <cell r="W185"/>
          <cell r="X185"/>
          <cell r="Y185"/>
          <cell r="Z185"/>
          <cell r="AA185"/>
          <cell r="AB185"/>
          <cell r="AC185"/>
          <cell r="AD185"/>
        </row>
        <row r="186">
          <cell r="C186"/>
          <cell r="I186"/>
          <cell r="J186"/>
          <cell r="K186"/>
          <cell r="L186"/>
          <cell r="M186"/>
          <cell r="N186"/>
          <cell r="O186"/>
          <cell r="P186"/>
          <cell r="Q186"/>
          <cell r="R186"/>
          <cell r="S186"/>
          <cell r="T186"/>
          <cell r="U186"/>
          <cell r="V186"/>
          <cell r="W186"/>
          <cell r="X186"/>
          <cell r="Y186"/>
          <cell r="Z186"/>
          <cell r="AA186"/>
          <cell r="AB186"/>
          <cell r="AC186"/>
          <cell r="AD186"/>
        </row>
        <row r="187">
          <cell r="C187"/>
          <cell r="I187"/>
          <cell r="J187"/>
          <cell r="K187"/>
          <cell r="L187"/>
          <cell r="M187"/>
          <cell r="N187"/>
          <cell r="O187"/>
          <cell r="P187"/>
          <cell r="Q187"/>
          <cell r="R187"/>
          <cell r="S187"/>
          <cell r="T187"/>
          <cell r="U187"/>
          <cell r="V187"/>
          <cell r="W187"/>
          <cell r="X187"/>
          <cell r="Y187"/>
          <cell r="Z187"/>
          <cell r="AA187"/>
          <cell r="AB187"/>
          <cell r="AC187"/>
          <cell r="AD187"/>
        </row>
        <row r="188">
          <cell r="C188"/>
          <cell r="I188"/>
          <cell r="J188"/>
          <cell r="K188"/>
          <cell r="L188"/>
          <cell r="M188"/>
          <cell r="N188"/>
          <cell r="O188"/>
          <cell r="P188"/>
          <cell r="Q188"/>
          <cell r="R188"/>
          <cell r="S188"/>
          <cell r="T188"/>
          <cell r="U188"/>
          <cell r="V188"/>
          <cell r="W188"/>
          <cell r="X188"/>
          <cell r="Y188"/>
          <cell r="Z188"/>
          <cell r="AA188"/>
          <cell r="AB188"/>
          <cell r="AC188"/>
          <cell r="AD188"/>
        </row>
        <row r="189">
          <cell r="C189"/>
          <cell r="I189"/>
          <cell r="J189"/>
          <cell r="K189"/>
          <cell r="L189"/>
          <cell r="M189"/>
          <cell r="N189"/>
          <cell r="O189"/>
          <cell r="P189"/>
          <cell r="Q189"/>
          <cell r="R189"/>
          <cell r="S189"/>
          <cell r="T189"/>
          <cell r="U189"/>
          <cell r="V189"/>
          <cell r="W189"/>
          <cell r="X189"/>
          <cell r="Y189"/>
          <cell r="Z189"/>
          <cell r="AA189"/>
          <cell r="AB189"/>
          <cell r="AC189"/>
          <cell r="AD189"/>
        </row>
        <row r="190">
          <cell r="C190"/>
          <cell r="I190"/>
          <cell r="J190"/>
          <cell r="K190"/>
          <cell r="L190"/>
          <cell r="M190"/>
          <cell r="N190"/>
          <cell r="O190"/>
          <cell r="P190"/>
          <cell r="Q190"/>
          <cell r="R190"/>
          <cell r="S190"/>
          <cell r="T190"/>
          <cell r="U190"/>
          <cell r="V190"/>
          <cell r="W190"/>
          <cell r="X190"/>
          <cell r="Y190"/>
          <cell r="Z190"/>
          <cell r="AA190"/>
          <cell r="AB190"/>
          <cell r="AC190"/>
          <cell r="AD190"/>
        </row>
        <row r="191">
          <cell r="C191"/>
          <cell r="I191"/>
          <cell r="J191"/>
          <cell r="K191"/>
          <cell r="L191"/>
          <cell r="M191"/>
          <cell r="N191"/>
          <cell r="O191"/>
          <cell r="P191"/>
          <cell r="Q191"/>
          <cell r="R191"/>
          <cell r="S191"/>
          <cell r="T191"/>
          <cell r="U191"/>
          <cell r="V191"/>
          <cell r="W191"/>
          <cell r="X191"/>
          <cell r="Y191"/>
          <cell r="Z191"/>
          <cell r="AA191"/>
          <cell r="AB191"/>
          <cell r="AC191"/>
          <cell r="AD191"/>
        </row>
        <row r="192">
          <cell r="C192" t="str">
            <v>EUR</v>
          </cell>
          <cell r="I192">
            <v>2495700</v>
          </cell>
          <cell r="J192">
            <v>0</v>
          </cell>
          <cell r="K192">
            <v>0</v>
          </cell>
          <cell r="L192">
            <v>856277.57</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row>
        <row r="193">
          <cell r="C193"/>
          <cell r="I193"/>
          <cell r="J193"/>
          <cell r="K193"/>
          <cell r="L193"/>
          <cell r="M193"/>
          <cell r="N193"/>
          <cell r="O193"/>
          <cell r="P193"/>
          <cell r="Q193"/>
          <cell r="R193"/>
          <cell r="S193"/>
          <cell r="T193"/>
          <cell r="U193"/>
          <cell r="V193"/>
          <cell r="W193"/>
          <cell r="X193"/>
          <cell r="Y193"/>
          <cell r="Z193"/>
          <cell r="AA193"/>
          <cell r="AB193"/>
          <cell r="AC193"/>
          <cell r="AD193"/>
        </row>
        <row r="194">
          <cell r="C194" t="str">
            <v>2010-1 A4</v>
          </cell>
          <cell r="I194">
            <v>1442700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row>
        <row r="195">
          <cell r="C195" t="str">
            <v>2010-1 A5</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row>
        <row r="196">
          <cell r="C196" t="str">
            <v>2010-1 Z</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row>
        <row r="197">
          <cell r="C197" t="str">
            <v>2011-1 A4</v>
          </cell>
          <cell r="I197">
            <v>1053000</v>
          </cell>
          <cell r="J197">
            <v>0</v>
          </cell>
          <cell r="K197">
            <v>0</v>
          </cell>
          <cell r="L197">
            <v>856277.57</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row>
        <row r="198">
          <cell r="C198" t="str">
            <v>2011-1 A5</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row>
        <row r="199">
          <cell r="C199" t="str">
            <v>2011-1 Z</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row>
        <row r="200">
          <cell r="C200" t="str">
            <v>2011-3 A4</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row>
        <row r="201">
          <cell r="C201" t="str">
            <v>2011-3 A5</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row>
        <row r="202">
          <cell r="C202" t="str">
            <v>2011-3 A6</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row>
        <row r="203">
          <cell r="C203" t="str">
            <v>2012-1 A6</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row>
        <row r="204">
          <cell r="C204" t="str">
            <v>2012-1 Z</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row>
        <row r="205">
          <cell r="C205" t="str">
            <v>2012-2 A1</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row>
        <row r="206">
          <cell r="C206" t="str">
            <v>2012-2 Z</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row>
        <row r="207">
          <cell r="C207" t="str">
            <v>2012-3 A1</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row>
        <row r="208">
          <cell r="C208" t="str">
            <v>2012-3 B1</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row>
        <row r="209">
          <cell r="C209" t="str">
            <v>2012-3 B2</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row>
        <row r="210">
          <cell r="C210" t="str">
            <v>2013-1 A2</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row>
        <row r="211">
          <cell r="C211" t="str">
            <v>2013-1 A3</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row>
        <row r="212">
          <cell r="C212"/>
          <cell r="I212"/>
          <cell r="J212"/>
          <cell r="K212"/>
          <cell r="L212"/>
          <cell r="M212"/>
          <cell r="N212"/>
          <cell r="O212"/>
          <cell r="P212"/>
          <cell r="Q212"/>
          <cell r="R212"/>
          <cell r="S212"/>
          <cell r="T212"/>
          <cell r="U212"/>
          <cell r="V212"/>
          <cell r="W212"/>
          <cell r="X212"/>
          <cell r="Y212"/>
          <cell r="Z212"/>
          <cell r="AA212"/>
          <cell r="AB212"/>
          <cell r="AC212"/>
          <cell r="AD212"/>
        </row>
        <row r="213">
          <cell r="C213"/>
          <cell r="I213"/>
          <cell r="J213"/>
          <cell r="K213"/>
          <cell r="L213"/>
          <cell r="M213"/>
          <cell r="N213"/>
          <cell r="O213"/>
          <cell r="P213"/>
          <cell r="Q213"/>
          <cell r="R213"/>
          <cell r="S213"/>
          <cell r="T213"/>
          <cell r="U213"/>
          <cell r="V213"/>
          <cell r="W213"/>
          <cell r="X213"/>
          <cell r="Y213"/>
          <cell r="Z213"/>
          <cell r="AA213"/>
          <cell r="AB213"/>
          <cell r="AC213"/>
          <cell r="AD213"/>
        </row>
        <row r="214">
          <cell r="C214"/>
          <cell r="I214"/>
          <cell r="J214"/>
          <cell r="K214"/>
          <cell r="L214"/>
          <cell r="M214"/>
          <cell r="N214"/>
          <cell r="O214"/>
          <cell r="P214"/>
          <cell r="Q214"/>
          <cell r="R214"/>
          <cell r="S214"/>
          <cell r="T214"/>
          <cell r="U214"/>
          <cell r="V214"/>
          <cell r="W214"/>
          <cell r="X214"/>
          <cell r="Y214"/>
          <cell r="Z214"/>
          <cell r="AA214"/>
          <cell r="AB214"/>
          <cell r="AC214"/>
          <cell r="AD214"/>
        </row>
        <row r="215">
          <cell r="C215"/>
          <cell r="I215"/>
          <cell r="J215"/>
          <cell r="K215"/>
          <cell r="L215"/>
          <cell r="M215"/>
          <cell r="N215"/>
          <cell r="O215"/>
          <cell r="P215"/>
          <cell r="Q215"/>
          <cell r="R215"/>
          <cell r="S215"/>
          <cell r="T215"/>
          <cell r="U215"/>
          <cell r="V215"/>
          <cell r="W215"/>
          <cell r="X215"/>
          <cell r="Y215"/>
          <cell r="Z215"/>
          <cell r="AA215"/>
          <cell r="AB215"/>
          <cell r="AC215"/>
          <cell r="AD215"/>
        </row>
        <row r="216">
          <cell r="C216"/>
          <cell r="I216"/>
          <cell r="J216"/>
          <cell r="K216"/>
          <cell r="L216"/>
          <cell r="M216"/>
          <cell r="N216"/>
          <cell r="O216"/>
          <cell r="P216"/>
          <cell r="Q216"/>
          <cell r="R216"/>
          <cell r="S216"/>
          <cell r="T216"/>
          <cell r="U216"/>
          <cell r="V216"/>
          <cell r="W216"/>
          <cell r="X216"/>
          <cell r="Y216"/>
          <cell r="Z216"/>
          <cell r="AA216"/>
          <cell r="AB216"/>
          <cell r="AC216"/>
          <cell r="AD216"/>
        </row>
        <row r="217">
          <cell r="C217"/>
          <cell r="I217"/>
          <cell r="J217"/>
          <cell r="K217"/>
          <cell r="L217"/>
          <cell r="M217"/>
          <cell r="N217"/>
          <cell r="O217"/>
          <cell r="P217"/>
          <cell r="Q217"/>
          <cell r="R217"/>
          <cell r="S217"/>
          <cell r="T217"/>
          <cell r="U217"/>
          <cell r="V217"/>
          <cell r="W217"/>
          <cell r="X217"/>
          <cell r="Y217"/>
          <cell r="Z217"/>
          <cell r="AA217"/>
          <cell r="AB217"/>
          <cell r="AC217"/>
          <cell r="AD217"/>
        </row>
        <row r="218">
          <cell r="C218"/>
          <cell r="I218"/>
          <cell r="J218"/>
          <cell r="K218"/>
          <cell r="L218"/>
          <cell r="M218"/>
          <cell r="N218"/>
          <cell r="O218"/>
          <cell r="P218"/>
          <cell r="Q218"/>
          <cell r="R218"/>
          <cell r="S218"/>
          <cell r="T218"/>
          <cell r="U218"/>
          <cell r="V218"/>
          <cell r="W218"/>
          <cell r="X218"/>
          <cell r="Y218"/>
          <cell r="Z218"/>
          <cell r="AA218"/>
          <cell r="AB218"/>
          <cell r="AC218"/>
          <cell r="AD218"/>
        </row>
        <row r="219">
          <cell r="C219"/>
          <cell r="I219"/>
          <cell r="J219"/>
          <cell r="K219"/>
          <cell r="L219"/>
          <cell r="M219"/>
          <cell r="N219"/>
          <cell r="O219"/>
          <cell r="P219"/>
          <cell r="Q219"/>
          <cell r="R219"/>
          <cell r="S219"/>
          <cell r="T219"/>
          <cell r="U219"/>
          <cell r="V219"/>
          <cell r="W219"/>
          <cell r="X219"/>
          <cell r="Y219"/>
          <cell r="Z219"/>
          <cell r="AA219"/>
          <cell r="AB219"/>
          <cell r="AC219"/>
          <cell r="AD219"/>
        </row>
        <row r="220">
          <cell r="C220"/>
          <cell r="I220"/>
          <cell r="J220"/>
          <cell r="K220"/>
          <cell r="L220"/>
          <cell r="M220"/>
          <cell r="N220"/>
          <cell r="O220"/>
          <cell r="P220"/>
          <cell r="Q220"/>
          <cell r="R220"/>
          <cell r="S220"/>
          <cell r="T220"/>
          <cell r="U220"/>
          <cell r="V220"/>
          <cell r="W220"/>
          <cell r="X220"/>
          <cell r="Y220"/>
          <cell r="Z220"/>
          <cell r="AA220"/>
          <cell r="AB220"/>
          <cell r="AC220"/>
          <cell r="AD220"/>
        </row>
        <row r="221">
          <cell r="C221"/>
          <cell r="I221"/>
          <cell r="J221"/>
          <cell r="K221"/>
          <cell r="L221"/>
          <cell r="M221"/>
          <cell r="N221"/>
          <cell r="O221"/>
          <cell r="P221"/>
          <cell r="Q221"/>
          <cell r="R221"/>
          <cell r="S221"/>
          <cell r="T221"/>
          <cell r="U221"/>
          <cell r="V221"/>
          <cell r="W221"/>
          <cell r="X221"/>
          <cell r="Y221"/>
          <cell r="Z221"/>
          <cell r="AA221"/>
          <cell r="AB221"/>
          <cell r="AC221"/>
          <cell r="AD221"/>
        </row>
        <row r="222">
          <cell r="C222"/>
          <cell r="I222"/>
          <cell r="J222"/>
          <cell r="K222"/>
          <cell r="L222"/>
          <cell r="M222"/>
          <cell r="N222"/>
          <cell r="O222"/>
          <cell r="P222"/>
          <cell r="Q222"/>
          <cell r="R222"/>
          <cell r="S222"/>
          <cell r="T222"/>
          <cell r="U222"/>
          <cell r="V222"/>
          <cell r="W222"/>
          <cell r="X222"/>
          <cell r="Y222"/>
          <cell r="Z222"/>
          <cell r="AA222"/>
          <cell r="AB222"/>
          <cell r="AC222"/>
          <cell r="AD222"/>
        </row>
        <row r="223">
          <cell r="C223"/>
          <cell r="I223"/>
          <cell r="J223"/>
          <cell r="K223"/>
          <cell r="L223"/>
          <cell r="M223"/>
          <cell r="N223"/>
          <cell r="O223"/>
          <cell r="P223"/>
          <cell r="Q223"/>
          <cell r="R223"/>
          <cell r="S223"/>
          <cell r="T223"/>
          <cell r="U223"/>
          <cell r="V223"/>
          <cell r="W223"/>
          <cell r="X223"/>
          <cell r="Y223"/>
          <cell r="Z223"/>
          <cell r="AA223"/>
          <cell r="AB223"/>
          <cell r="AC223"/>
          <cell r="AD223"/>
        </row>
        <row r="224">
          <cell r="C224"/>
          <cell r="I224"/>
          <cell r="J224"/>
          <cell r="K224"/>
          <cell r="L224"/>
          <cell r="M224"/>
          <cell r="N224"/>
          <cell r="O224"/>
          <cell r="P224"/>
          <cell r="Q224"/>
          <cell r="R224"/>
          <cell r="S224"/>
          <cell r="T224"/>
          <cell r="U224"/>
          <cell r="V224"/>
          <cell r="W224"/>
          <cell r="X224"/>
          <cell r="Y224"/>
          <cell r="Z224"/>
          <cell r="AA224"/>
          <cell r="AB224"/>
          <cell r="AC224"/>
          <cell r="AD224"/>
        </row>
        <row r="225">
          <cell r="C225"/>
          <cell r="I225"/>
          <cell r="J225"/>
          <cell r="K225"/>
          <cell r="L225"/>
          <cell r="M225"/>
          <cell r="N225"/>
          <cell r="O225"/>
          <cell r="P225"/>
          <cell r="Q225"/>
          <cell r="R225"/>
          <cell r="S225"/>
          <cell r="T225"/>
          <cell r="U225"/>
          <cell r="V225"/>
          <cell r="W225"/>
          <cell r="X225"/>
          <cell r="Y225"/>
          <cell r="Z225"/>
          <cell r="AA225"/>
          <cell r="AB225"/>
          <cell r="AC225"/>
          <cell r="AD225"/>
        </row>
        <row r="226">
          <cell r="C226"/>
          <cell r="I226"/>
          <cell r="J226"/>
          <cell r="K226"/>
          <cell r="L226"/>
          <cell r="M226"/>
          <cell r="N226"/>
          <cell r="O226"/>
          <cell r="P226"/>
          <cell r="Q226"/>
          <cell r="R226"/>
          <cell r="S226"/>
          <cell r="T226"/>
          <cell r="U226"/>
          <cell r="V226"/>
          <cell r="W226"/>
          <cell r="X226"/>
          <cell r="Y226"/>
          <cell r="Z226"/>
          <cell r="AA226"/>
          <cell r="AB226"/>
          <cell r="AC226"/>
          <cell r="AD226"/>
        </row>
        <row r="227">
          <cell r="C227"/>
          <cell r="I227"/>
          <cell r="J227"/>
          <cell r="K227"/>
          <cell r="L227"/>
          <cell r="M227"/>
          <cell r="N227"/>
          <cell r="O227"/>
          <cell r="P227"/>
          <cell r="Q227"/>
          <cell r="R227"/>
          <cell r="S227"/>
          <cell r="T227"/>
          <cell r="U227"/>
          <cell r="V227"/>
          <cell r="W227"/>
          <cell r="X227"/>
          <cell r="Y227"/>
          <cell r="Z227"/>
          <cell r="AA227"/>
          <cell r="AB227"/>
          <cell r="AC227"/>
          <cell r="AD227"/>
        </row>
        <row r="228">
          <cell r="C228"/>
          <cell r="I228"/>
          <cell r="J228"/>
          <cell r="K228"/>
          <cell r="L228"/>
          <cell r="M228"/>
          <cell r="N228"/>
          <cell r="O228"/>
          <cell r="P228"/>
          <cell r="Q228"/>
          <cell r="R228"/>
          <cell r="S228"/>
          <cell r="T228"/>
          <cell r="U228"/>
          <cell r="V228"/>
          <cell r="W228"/>
          <cell r="X228"/>
          <cell r="Y228"/>
          <cell r="Z228"/>
          <cell r="AA228"/>
          <cell r="AB228"/>
          <cell r="AC228"/>
          <cell r="AD228"/>
        </row>
        <row r="229">
          <cell r="C229"/>
          <cell r="I229"/>
          <cell r="J229"/>
          <cell r="K229"/>
          <cell r="L229"/>
          <cell r="M229"/>
          <cell r="N229"/>
          <cell r="O229"/>
          <cell r="P229"/>
          <cell r="Q229"/>
          <cell r="R229"/>
          <cell r="S229"/>
          <cell r="T229"/>
          <cell r="U229"/>
          <cell r="V229"/>
          <cell r="W229"/>
          <cell r="X229"/>
          <cell r="Y229"/>
          <cell r="Z229"/>
          <cell r="AA229"/>
          <cell r="AB229"/>
          <cell r="AC229"/>
          <cell r="AD229"/>
        </row>
        <row r="230">
          <cell r="C230"/>
          <cell r="I230"/>
          <cell r="J230"/>
          <cell r="K230"/>
          <cell r="L230"/>
          <cell r="M230"/>
          <cell r="N230"/>
          <cell r="O230"/>
          <cell r="P230"/>
          <cell r="Q230"/>
          <cell r="R230"/>
          <cell r="S230"/>
          <cell r="T230"/>
          <cell r="U230"/>
          <cell r="V230"/>
          <cell r="W230"/>
          <cell r="X230"/>
          <cell r="Y230"/>
          <cell r="Z230"/>
          <cell r="AA230"/>
          <cell r="AB230"/>
          <cell r="AC230"/>
          <cell r="AD230"/>
        </row>
        <row r="231">
          <cell r="I231"/>
          <cell r="J231"/>
          <cell r="K231"/>
          <cell r="L231"/>
          <cell r="M231"/>
          <cell r="N231"/>
          <cell r="O231"/>
          <cell r="P231"/>
          <cell r="Q231"/>
          <cell r="R231"/>
          <cell r="S231"/>
          <cell r="T231"/>
          <cell r="U231"/>
          <cell r="V231"/>
          <cell r="W231"/>
          <cell r="X231"/>
          <cell r="Y231"/>
          <cell r="Z231"/>
          <cell r="AA231"/>
          <cell r="AB231"/>
          <cell r="AC231"/>
          <cell r="AD231"/>
        </row>
        <row r="232">
          <cell r="I232"/>
          <cell r="J232"/>
          <cell r="K232"/>
          <cell r="L232"/>
          <cell r="M232"/>
          <cell r="N232"/>
          <cell r="O232"/>
          <cell r="P232"/>
          <cell r="Q232"/>
          <cell r="R232"/>
          <cell r="S232"/>
          <cell r="T232"/>
          <cell r="U232"/>
          <cell r="V232"/>
          <cell r="W232"/>
          <cell r="X232"/>
          <cell r="Y232"/>
          <cell r="Z232"/>
          <cell r="AA232"/>
          <cell r="AB232"/>
          <cell r="AC232"/>
          <cell r="AD232"/>
        </row>
        <row r="233">
          <cell r="I233"/>
          <cell r="J233"/>
          <cell r="K233"/>
          <cell r="L233"/>
          <cell r="M233"/>
          <cell r="N233"/>
          <cell r="O233"/>
          <cell r="P233"/>
          <cell r="Q233"/>
          <cell r="R233"/>
          <cell r="S233"/>
          <cell r="T233"/>
          <cell r="U233"/>
          <cell r="V233"/>
          <cell r="W233"/>
          <cell r="X233"/>
          <cell r="Y233"/>
          <cell r="Z233"/>
          <cell r="AA233"/>
          <cell r="AB233"/>
          <cell r="AC233"/>
          <cell r="AD233"/>
        </row>
        <row r="234">
          <cell r="C234" t="str">
            <v>ISSUER REVENUE PRIORITY - expenditure</v>
          </cell>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row>
        <row r="235">
          <cell r="I235"/>
          <cell r="J235"/>
          <cell r="K235"/>
          <cell r="L235"/>
          <cell r="M235"/>
          <cell r="N235"/>
          <cell r="O235"/>
          <cell r="P235"/>
          <cell r="Q235"/>
          <cell r="R235"/>
          <cell r="S235"/>
          <cell r="T235"/>
          <cell r="U235"/>
          <cell r="V235"/>
          <cell r="W235"/>
          <cell r="X235"/>
          <cell r="Y235"/>
          <cell r="Z235"/>
          <cell r="AA235"/>
          <cell r="AB235"/>
          <cell r="AC235"/>
          <cell r="AD235"/>
        </row>
        <row r="236">
          <cell r="C236"/>
          <cell r="I236"/>
          <cell r="J236"/>
          <cell r="K236"/>
          <cell r="L236"/>
          <cell r="M236"/>
          <cell r="N236"/>
          <cell r="O236"/>
          <cell r="P236"/>
          <cell r="Q236"/>
          <cell r="R236"/>
          <cell r="S236"/>
          <cell r="T236"/>
          <cell r="U236"/>
          <cell r="V236"/>
          <cell r="W236"/>
          <cell r="X236"/>
          <cell r="Y236"/>
          <cell r="Z236"/>
          <cell r="AA236"/>
          <cell r="AB236"/>
          <cell r="AC236"/>
          <cell r="AD236"/>
        </row>
        <row r="237">
          <cell r="B237" t="str">
            <v>(A)</v>
          </cell>
          <cell r="C237" t="str">
            <v>Senior Fees</v>
          </cell>
          <cell r="I237">
            <v>0</v>
          </cell>
          <cell r="J237">
            <v>0</v>
          </cell>
          <cell r="K237">
            <v>0</v>
          </cell>
          <cell r="L237">
            <v>14100</v>
          </cell>
          <cell r="M237">
            <v>0</v>
          </cell>
          <cell r="N237">
            <v>0</v>
          </cell>
          <cell r="O237">
            <v>14100</v>
          </cell>
          <cell r="P237">
            <v>0</v>
          </cell>
          <cell r="Q237">
            <v>0</v>
          </cell>
          <cell r="R237">
            <v>14100</v>
          </cell>
          <cell r="S237">
            <v>0</v>
          </cell>
          <cell r="T237">
            <v>0</v>
          </cell>
          <cell r="U237">
            <v>14100</v>
          </cell>
          <cell r="V237">
            <v>0</v>
          </cell>
          <cell r="W237">
            <v>0</v>
          </cell>
          <cell r="X237">
            <v>14100</v>
          </cell>
          <cell r="Y237">
            <v>0</v>
          </cell>
          <cell r="Z237">
            <v>0</v>
          </cell>
          <cell r="AA237">
            <v>14100</v>
          </cell>
          <cell r="AB237">
            <v>0</v>
          </cell>
          <cell r="AC237">
            <v>0</v>
          </cell>
          <cell r="AD237">
            <v>14100</v>
          </cell>
        </row>
        <row r="238">
          <cell r="B238" t="str">
            <v>(B)</v>
          </cell>
          <cell r="C238" t="str">
            <v>Third Party creditors</v>
          </cell>
          <cell r="I238">
            <v>86100</v>
          </cell>
          <cell r="J238">
            <v>0</v>
          </cell>
          <cell r="K238">
            <v>0</v>
          </cell>
          <cell r="L238">
            <v>100476.02499999999</v>
          </cell>
          <cell r="M238">
            <v>0</v>
          </cell>
          <cell r="N238">
            <v>0</v>
          </cell>
          <cell r="O238">
            <v>306006.9799669981</v>
          </cell>
          <cell r="P238">
            <v>0</v>
          </cell>
          <cell r="Q238">
            <v>0</v>
          </cell>
          <cell r="R238">
            <v>84726.024999999994</v>
          </cell>
          <cell r="S238">
            <v>0</v>
          </cell>
          <cell r="T238">
            <v>0</v>
          </cell>
          <cell r="U238">
            <v>84726.024999999994</v>
          </cell>
          <cell r="V238">
            <v>0</v>
          </cell>
          <cell r="W238">
            <v>0</v>
          </cell>
          <cell r="X238">
            <v>84726.024999999994</v>
          </cell>
          <cell r="Y238">
            <v>0</v>
          </cell>
          <cell r="Z238">
            <v>0</v>
          </cell>
          <cell r="AA238">
            <v>84726.024999999994</v>
          </cell>
          <cell r="AB238">
            <v>0</v>
          </cell>
          <cell r="AC238">
            <v>0</v>
          </cell>
          <cell r="AD238">
            <v>84726.024999999994</v>
          </cell>
        </row>
        <row r="239">
          <cell r="B239" t="str">
            <v>(C)</v>
          </cell>
          <cell r="C239" t="str">
            <v>Cash Manager</v>
          </cell>
          <cell r="I239">
            <v>29375</v>
          </cell>
          <cell r="J239">
            <v>0</v>
          </cell>
          <cell r="K239">
            <v>0</v>
          </cell>
          <cell r="L239">
            <v>29375</v>
          </cell>
          <cell r="M239">
            <v>0</v>
          </cell>
          <cell r="N239">
            <v>0</v>
          </cell>
          <cell r="O239">
            <v>29375</v>
          </cell>
          <cell r="P239">
            <v>0</v>
          </cell>
          <cell r="Q239">
            <v>0</v>
          </cell>
          <cell r="R239">
            <v>45125</v>
          </cell>
          <cell r="S239">
            <v>0</v>
          </cell>
          <cell r="T239">
            <v>0</v>
          </cell>
          <cell r="U239">
            <v>45125</v>
          </cell>
          <cell r="V239">
            <v>0</v>
          </cell>
          <cell r="W239">
            <v>0</v>
          </cell>
          <cell r="X239">
            <v>45125</v>
          </cell>
          <cell r="Y239">
            <v>0</v>
          </cell>
          <cell r="Z239">
            <v>0</v>
          </cell>
          <cell r="AA239">
            <v>45125</v>
          </cell>
          <cell r="AB239">
            <v>0</v>
          </cell>
          <cell r="AC239">
            <v>0</v>
          </cell>
          <cell r="AD239">
            <v>45125</v>
          </cell>
        </row>
        <row r="240">
          <cell r="B240" t="str">
            <v>(D)</v>
          </cell>
          <cell r="C240" t="str">
            <v>Issuer Swap Provider - Class AAA</v>
          </cell>
          <cell r="I240">
            <v>17507987.87781211</v>
          </cell>
          <cell r="J240">
            <v>0</v>
          </cell>
          <cell r="K240">
            <v>0</v>
          </cell>
          <cell r="L240">
            <v>24288877.261730868</v>
          </cell>
          <cell r="M240">
            <v>0</v>
          </cell>
          <cell r="N240">
            <v>0</v>
          </cell>
          <cell r="O240">
            <v>14594681.326838581</v>
          </cell>
          <cell r="P240">
            <v>0</v>
          </cell>
          <cell r="Q240">
            <v>0</v>
          </cell>
          <cell r="R240">
            <v>21816393.444254696</v>
          </cell>
          <cell r="S240">
            <v>0</v>
          </cell>
          <cell r="T240">
            <v>0</v>
          </cell>
          <cell r="U240">
            <v>11230729.814828767</v>
          </cell>
          <cell r="V240">
            <v>0</v>
          </cell>
          <cell r="W240">
            <v>0</v>
          </cell>
          <cell r="X240">
            <v>17280191.416331232</v>
          </cell>
          <cell r="Y240">
            <v>0</v>
          </cell>
          <cell r="Z240">
            <v>0</v>
          </cell>
          <cell r="AA240">
            <v>9740329.4101971369</v>
          </cell>
          <cell r="AB240">
            <v>0</v>
          </cell>
          <cell r="AC240">
            <v>0</v>
          </cell>
          <cell r="AD240">
            <v>16130942.713738801</v>
          </cell>
        </row>
        <row r="241">
          <cell r="C241" t="str">
            <v>(i) Swap</v>
          </cell>
          <cell r="I241">
            <v>10612817.37781211</v>
          </cell>
          <cell r="J241">
            <v>0</v>
          </cell>
          <cell r="K241">
            <v>0</v>
          </cell>
          <cell r="L241">
            <v>10460053.301730867</v>
          </cell>
          <cell r="M241">
            <v>0</v>
          </cell>
          <cell r="N241">
            <v>0</v>
          </cell>
          <cell r="O241">
            <v>9065530.8100079801</v>
          </cell>
          <cell r="P241">
            <v>0</v>
          </cell>
          <cell r="Q241">
            <v>0</v>
          </cell>
          <cell r="R241">
            <v>9030905.3542546965</v>
          </cell>
          <cell r="S241">
            <v>0</v>
          </cell>
          <cell r="T241">
            <v>0</v>
          </cell>
          <cell r="U241">
            <v>7714817.4048287664</v>
          </cell>
          <cell r="V241">
            <v>0</v>
          </cell>
          <cell r="W241">
            <v>0</v>
          </cell>
          <cell r="X241">
            <v>6908191.7463312317</v>
          </cell>
          <cell r="Y241">
            <v>0</v>
          </cell>
          <cell r="Z241">
            <v>0</v>
          </cell>
          <cell r="AA241">
            <v>5781190.0734215621</v>
          </cell>
          <cell r="AB241">
            <v>0</v>
          </cell>
          <cell r="AC241">
            <v>0</v>
          </cell>
          <cell r="AD241">
            <v>5199138.8172752336</v>
          </cell>
        </row>
        <row r="242">
          <cell r="C242" t="str">
            <v>(ii) Notes</v>
          </cell>
          <cell r="I242">
            <v>6895170.5</v>
          </cell>
          <cell r="J242">
            <v>0</v>
          </cell>
          <cell r="K242">
            <v>0</v>
          </cell>
          <cell r="L242">
            <v>13828823.960000001</v>
          </cell>
          <cell r="M242">
            <v>0</v>
          </cell>
          <cell r="N242">
            <v>0</v>
          </cell>
          <cell r="O242">
            <v>5529150.5168306008</v>
          </cell>
          <cell r="P242">
            <v>0</v>
          </cell>
          <cell r="Q242">
            <v>0</v>
          </cell>
          <cell r="R242">
            <v>12785488.09</v>
          </cell>
          <cell r="S242">
            <v>0</v>
          </cell>
          <cell r="T242">
            <v>0</v>
          </cell>
          <cell r="U242">
            <v>3515912.41</v>
          </cell>
          <cell r="V242">
            <v>0</v>
          </cell>
          <cell r="W242">
            <v>0</v>
          </cell>
          <cell r="X242">
            <v>10371999.67</v>
          </cell>
          <cell r="Y242">
            <v>0</v>
          </cell>
          <cell r="Z242">
            <v>0</v>
          </cell>
          <cell r="AA242">
            <v>3959139.3367755748</v>
          </cell>
          <cell r="AB242">
            <v>0</v>
          </cell>
          <cell r="AC242">
            <v>0</v>
          </cell>
          <cell r="AD242">
            <v>10931803.896463567</v>
          </cell>
        </row>
        <row r="243">
          <cell r="B243" t="str">
            <v>(E)</v>
          </cell>
          <cell r="C243" t="str">
            <v>Issuer Swap Provider - Class AA</v>
          </cell>
          <cell r="I243">
            <v>853139.83047253243</v>
          </cell>
          <cell r="J243">
            <v>0</v>
          </cell>
          <cell r="K243">
            <v>0</v>
          </cell>
          <cell r="L243">
            <v>846759.7238797748</v>
          </cell>
          <cell r="M243">
            <v>0</v>
          </cell>
          <cell r="N243">
            <v>0</v>
          </cell>
          <cell r="O243">
            <v>845894.33686498483</v>
          </cell>
          <cell r="P243">
            <v>0</v>
          </cell>
          <cell r="Q243">
            <v>0</v>
          </cell>
          <cell r="R243">
            <v>854663.23461438913</v>
          </cell>
          <cell r="S243">
            <v>0</v>
          </cell>
          <cell r="T243">
            <v>0</v>
          </cell>
          <cell r="U243">
            <v>797341.44763941155</v>
          </cell>
          <cell r="V243">
            <v>0</v>
          </cell>
          <cell r="W243">
            <v>0</v>
          </cell>
          <cell r="X243">
            <v>775559.55116317095</v>
          </cell>
          <cell r="Y243">
            <v>0</v>
          </cell>
          <cell r="Z243">
            <v>0</v>
          </cell>
          <cell r="AA243">
            <v>760637.44792325923</v>
          </cell>
          <cell r="AB243">
            <v>0</v>
          </cell>
          <cell r="AC243">
            <v>0</v>
          </cell>
          <cell r="AD243">
            <v>504383.77451997233</v>
          </cell>
        </row>
        <row r="244">
          <cell r="C244" t="str">
            <v>(i) Swap</v>
          </cell>
          <cell r="I244">
            <v>609580.03047253238</v>
          </cell>
          <cell r="J244">
            <v>0</v>
          </cell>
          <cell r="K244">
            <v>0</v>
          </cell>
          <cell r="L244">
            <v>605483.44387977477</v>
          </cell>
          <cell r="M244">
            <v>0</v>
          </cell>
          <cell r="N244">
            <v>0</v>
          </cell>
          <cell r="O244">
            <v>604849.4368649848</v>
          </cell>
          <cell r="P244">
            <v>0</v>
          </cell>
          <cell r="Q244">
            <v>0</v>
          </cell>
          <cell r="R244">
            <v>610783.31461438909</v>
          </cell>
          <cell r="S244">
            <v>0</v>
          </cell>
          <cell r="T244">
            <v>0</v>
          </cell>
          <cell r="U244">
            <v>569035.00763941149</v>
          </cell>
          <cell r="V244">
            <v>0</v>
          </cell>
          <cell r="W244">
            <v>0</v>
          </cell>
          <cell r="X244">
            <v>552874.351163171</v>
          </cell>
          <cell r="Y244">
            <v>0</v>
          </cell>
          <cell r="Z244">
            <v>0</v>
          </cell>
          <cell r="AA244">
            <v>542113.7979232592</v>
          </cell>
          <cell r="AB244">
            <v>0</v>
          </cell>
          <cell r="AC244">
            <v>0</v>
          </cell>
          <cell r="AD244">
            <v>359317.08451997233</v>
          </cell>
        </row>
        <row r="245">
          <cell r="C245" t="str">
            <v>(ii) Notes</v>
          </cell>
          <cell r="I245">
            <v>243559.8</v>
          </cell>
          <cell r="J245">
            <v>0</v>
          </cell>
          <cell r="K245">
            <v>0</v>
          </cell>
          <cell r="L245">
            <v>241276.28</v>
          </cell>
          <cell r="M245">
            <v>0</v>
          </cell>
          <cell r="N245">
            <v>0</v>
          </cell>
          <cell r="O245">
            <v>241044.9</v>
          </cell>
          <cell r="P245">
            <v>0</v>
          </cell>
          <cell r="Q245">
            <v>0</v>
          </cell>
          <cell r="R245">
            <v>243879.92</v>
          </cell>
          <cell r="S245">
            <v>0</v>
          </cell>
          <cell r="T245">
            <v>0</v>
          </cell>
          <cell r="U245">
            <v>228306.44</v>
          </cell>
          <cell r="V245">
            <v>0</v>
          </cell>
          <cell r="W245">
            <v>0</v>
          </cell>
          <cell r="X245">
            <v>222685.2</v>
          </cell>
          <cell r="Y245">
            <v>0</v>
          </cell>
          <cell r="Z245">
            <v>0</v>
          </cell>
          <cell r="AA245">
            <v>218523.65</v>
          </cell>
          <cell r="AB245">
            <v>0</v>
          </cell>
          <cell r="AC245">
            <v>0</v>
          </cell>
          <cell r="AD245">
            <v>145066.69</v>
          </cell>
        </row>
        <row r="246">
          <cell r="B246" t="str">
            <v>(F)</v>
          </cell>
          <cell r="C246" t="str">
            <v>Issuer Swap Provider - Class A</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row>
        <row r="247">
          <cell r="C247" t="str">
            <v>(i) Swap</v>
          </cell>
          <cell r="I247"/>
          <cell r="J247"/>
          <cell r="K247"/>
          <cell r="L247"/>
          <cell r="M247"/>
          <cell r="N247"/>
          <cell r="O247"/>
          <cell r="P247"/>
          <cell r="Q247"/>
          <cell r="R247"/>
          <cell r="S247"/>
          <cell r="T247"/>
          <cell r="U247"/>
          <cell r="V247"/>
          <cell r="W247"/>
          <cell r="X247"/>
          <cell r="Y247"/>
          <cell r="Z247"/>
          <cell r="AA247"/>
          <cell r="AB247"/>
          <cell r="AC247"/>
          <cell r="AD247"/>
        </row>
        <row r="248">
          <cell r="C248" t="str">
            <v>(ii) Notes</v>
          </cell>
          <cell r="I248"/>
          <cell r="J248"/>
          <cell r="K248"/>
          <cell r="L248"/>
          <cell r="M248"/>
          <cell r="N248"/>
          <cell r="O248"/>
          <cell r="P248"/>
          <cell r="Q248"/>
          <cell r="R248"/>
          <cell r="S248"/>
          <cell r="T248"/>
          <cell r="U248"/>
          <cell r="V248"/>
          <cell r="W248"/>
          <cell r="X248"/>
          <cell r="Y248"/>
          <cell r="Z248"/>
          <cell r="AA248"/>
          <cell r="AB248"/>
          <cell r="AC248"/>
          <cell r="AD248"/>
        </row>
        <row r="249">
          <cell r="B249" t="str">
            <v>(G)</v>
          </cell>
          <cell r="C249" t="str">
            <v>Issuer Swap Provider - Class BBB</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C250" t="str">
            <v>(i) Swap</v>
          </cell>
          <cell r="I250"/>
          <cell r="J250"/>
          <cell r="K250"/>
          <cell r="L250"/>
          <cell r="M250"/>
          <cell r="N250"/>
          <cell r="O250"/>
          <cell r="P250"/>
          <cell r="Q250"/>
          <cell r="R250"/>
          <cell r="S250"/>
          <cell r="T250"/>
          <cell r="U250"/>
          <cell r="V250"/>
          <cell r="W250"/>
          <cell r="X250"/>
          <cell r="Y250"/>
          <cell r="Z250"/>
          <cell r="AA250"/>
          <cell r="AB250"/>
          <cell r="AC250"/>
          <cell r="AD250"/>
          <cell r="AG250"/>
        </row>
        <row r="251">
          <cell r="C251" t="str">
            <v>(ii) Notes</v>
          </cell>
          <cell r="I251"/>
          <cell r="J251"/>
          <cell r="K251"/>
          <cell r="L251"/>
          <cell r="M251"/>
          <cell r="N251"/>
          <cell r="O251"/>
          <cell r="P251"/>
          <cell r="Q251"/>
          <cell r="R251"/>
          <cell r="S251"/>
          <cell r="T251"/>
          <cell r="U251"/>
          <cell r="V251"/>
          <cell r="W251"/>
          <cell r="X251"/>
          <cell r="Y251"/>
          <cell r="Z251"/>
          <cell r="AA251"/>
          <cell r="AB251"/>
          <cell r="AC251"/>
          <cell r="AD251"/>
          <cell r="AG251"/>
        </row>
        <row r="252">
          <cell r="B252" t="str">
            <v>(H)</v>
          </cell>
          <cell r="C252" t="str">
            <v>Issuer Swap Provider - Class Z</v>
          </cell>
          <cell r="I252">
            <v>6839595.5</v>
          </cell>
          <cell r="J252">
            <v>0</v>
          </cell>
          <cell r="K252">
            <v>0</v>
          </cell>
          <cell r="L252">
            <v>6800897.5499999998</v>
          </cell>
          <cell r="M252">
            <v>0</v>
          </cell>
          <cell r="N252">
            <v>0</v>
          </cell>
          <cell r="O252">
            <v>4201226.4800000004</v>
          </cell>
          <cell r="P252">
            <v>0</v>
          </cell>
          <cell r="Q252">
            <v>0</v>
          </cell>
          <cell r="R252">
            <v>2133761.48</v>
          </cell>
          <cell r="S252">
            <v>0</v>
          </cell>
          <cell r="T252">
            <v>0</v>
          </cell>
          <cell r="U252">
            <v>1904205.89</v>
          </cell>
          <cell r="V252">
            <v>0</v>
          </cell>
          <cell r="W252">
            <v>0</v>
          </cell>
          <cell r="X252">
            <v>1823387.34</v>
          </cell>
          <cell r="Y252">
            <v>0</v>
          </cell>
          <cell r="Z252">
            <v>0</v>
          </cell>
          <cell r="AA252">
            <v>1773113.23</v>
          </cell>
          <cell r="AB252">
            <v>0</v>
          </cell>
          <cell r="AC252">
            <v>0</v>
          </cell>
          <cell r="AD252">
            <v>1733511.56</v>
          </cell>
          <cell r="AG252"/>
        </row>
        <row r="253">
          <cell r="C253" t="str">
            <v>(i) Swap</v>
          </cell>
          <cell r="I253"/>
          <cell r="J253"/>
          <cell r="K253"/>
          <cell r="L253"/>
          <cell r="M253"/>
          <cell r="N253"/>
          <cell r="O253"/>
          <cell r="P253"/>
          <cell r="Q253"/>
          <cell r="R253"/>
          <cell r="S253"/>
          <cell r="T253"/>
          <cell r="U253"/>
          <cell r="V253"/>
          <cell r="W253"/>
          <cell r="X253"/>
          <cell r="Y253"/>
          <cell r="Z253"/>
          <cell r="AA253"/>
          <cell r="AB253"/>
          <cell r="AC253"/>
          <cell r="AD253"/>
        </row>
        <row r="254">
          <cell r="C254" t="str">
            <v>(ii) Notes</v>
          </cell>
          <cell r="I254">
            <v>6839595.5</v>
          </cell>
          <cell r="J254">
            <v>0</v>
          </cell>
          <cell r="K254">
            <v>0</v>
          </cell>
          <cell r="L254">
            <v>6800897.5499999998</v>
          </cell>
          <cell r="M254">
            <v>0</v>
          </cell>
          <cell r="N254">
            <v>0</v>
          </cell>
          <cell r="O254">
            <v>4201226.4800000004</v>
          </cell>
          <cell r="P254">
            <v>0</v>
          </cell>
          <cell r="Q254">
            <v>0</v>
          </cell>
          <cell r="R254">
            <v>2133761.48</v>
          </cell>
          <cell r="S254">
            <v>0</v>
          </cell>
          <cell r="T254">
            <v>0</v>
          </cell>
          <cell r="U254">
            <v>1904205.89</v>
          </cell>
          <cell r="V254">
            <v>0</v>
          </cell>
          <cell r="W254">
            <v>0</v>
          </cell>
          <cell r="X254">
            <v>1823387.34</v>
          </cell>
          <cell r="Y254">
            <v>0</v>
          </cell>
          <cell r="Z254">
            <v>0</v>
          </cell>
          <cell r="AA254">
            <v>1773113.23</v>
          </cell>
          <cell r="AB254">
            <v>0</v>
          </cell>
          <cell r="AC254">
            <v>0</v>
          </cell>
          <cell r="AD254">
            <v>1733511.56</v>
          </cell>
          <cell r="AG254"/>
        </row>
        <row r="255">
          <cell r="B255" t="str">
            <v>(I)</v>
          </cell>
          <cell r="C255" t="str">
            <v>Issuing entity swap provider termination</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row>
        <row r="256">
          <cell r="B256" t="str">
            <v>(J)</v>
          </cell>
          <cell r="C256" t="str">
            <v>Profit</v>
          </cell>
          <cell r="I256">
            <v>312.5</v>
          </cell>
          <cell r="J256">
            <v>0</v>
          </cell>
          <cell r="K256">
            <v>0</v>
          </cell>
          <cell r="L256">
            <v>312.5</v>
          </cell>
          <cell r="M256">
            <v>0</v>
          </cell>
          <cell r="N256">
            <v>0</v>
          </cell>
          <cell r="O256">
            <v>312.5</v>
          </cell>
          <cell r="P256">
            <v>0</v>
          </cell>
          <cell r="Q256">
            <v>0</v>
          </cell>
          <cell r="R256">
            <v>312.5</v>
          </cell>
          <cell r="S256">
            <v>0</v>
          </cell>
          <cell r="T256">
            <v>0</v>
          </cell>
          <cell r="U256">
            <v>312.5</v>
          </cell>
          <cell r="V256">
            <v>0</v>
          </cell>
          <cell r="W256">
            <v>0</v>
          </cell>
          <cell r="X256">
            <v>312.5</v>
          </cell>
          <cell r="Y256">
            <v>0</v>
          </cell>
          <cell r="Z256">
            <v>0</v>
          </cell>
          <cell r="AA256">
            <v>312.5</v>
          </cell>
          <cell r="AB256">
            <v>0</v>
          </cell>
          <cell r="AC256">
            <v>0</v>
          </cell>
          <cell r="AD256">
            <v>312.5</v>
          </cell>
        </row>
        <row r="257">
          <cell r="B257" t="str">
            <v>(K)</v>
          </cell>
          <cell r="C257" t="str">
            <v>Surplus</v>
          </cell>
          <cell r="I257">
            <v>0</v>
          </cell>
          <cell r="J257">
            <v>0</v>
          </cell>
          <cell r="K257">
            <v>0</v>
          </cell>
          <cell r="L257">
            <v>13.039176053367555</v>
          </cell>
          <cell r="M257">
            <v>0</v>
          </cell>
          <cell r="N257">
            <v>0</v>
          </cell>
          <cell r="O257">
            <v>33.699999999254942</v>
          </cell>
          <cell r="P257">
            <v>0</v>
          </cell>
          <cell r="Q257">
            <v>0</v>
          </cell>
          <cell r="R257">
            <v>94.928919254336506</v>
          </cell>
          <cell r="S257">
            <v>0</v>
          </cell>
          <cell r="T257">
            <v>0</v>
          </cell>
          <cell r="U257">
            <v>70.890640976373106</v>
          </cell>
          <cell r="V257">
            <v>0</v>
          </cell>
          <cell r="W257">
            <v>0</v>
          </cell>
          <cell r="X257">
            <v>4.0780261598993093</v>
          </cell>
          <cell r="Y257">
            <v>0</v>
          </cell>
          <cell r="Z257">
            <v>0</v>
          </cell>
          <cell r="AA257">
            <v>1.2092739203944802</v>
          </cell>
          <cell r="AB257">
            <v>0</v>
          </cell>
          <cell r="AC257">
            <v>0</v>
          </cell>
          <cell r="AD257">
            <v>2.033832163317129</v>
          </cell>
        </row>
        <row r="258">
          <cell r="C258"/>
          <cell r="I258"/>
          <cell r="J258"/>
          <cell r="K258"/>
          <cell r="L258"/>
          <cell r="M258"/>
          <cell r="N258"/>
          <cell r="O258"/>
          <cell r="P258"/>
          <cell r="Q258"/>
          <cell r="R258"/>
          <cell r="S258"/>
          <cell r="T258"/>
          <cell r="U258"/>
          <cell r="V258"/>
          <cell r="W258"/>
          <cell r="X258"/>
          <cell r="Y258"/>
          <cell r="Z258"/>
          <cell r="AA258"/>
          <cell r="AB258"/>
          <cell r="AC258"/>
          <cell r="AD258"/>
        </row>
        <row r="259">
          <cell r="C259" t="str">
            <v>Total paid</v>
          </cell>
          <cell r="D259"/>
          <cell r="E259"/>
          <cell r="F259"/>
          <cell r="G259"/>
          <cell r="H259"/>
          <cell r="I259">
            <v>25316510.708284643</v>
          </cell>
          <cell r="J259">
            <v>0</v>
          </cell>
          <cell r="K259">
            <v>0</v>
          </cell>
          <cell r="L259">
            <v>32080811.099786695</v>
          </cell>
          <cell r="M259">
            <v>0</v>
          </cell>
          <cell r="N259">
            <v>0</v>
          </cell>
          <cell r="O259">
            <v>19991630.321529441</v>
          </cell>
          <cell r="P259">
            <v>0</v>
          </cell>
          <cell r="Q259">
            <v>0</v>
          </cell>
          <cell r="R259">
            <v>24949176.612788342</v>
          </cell>
          <cell r="S259">
            <v>0</v>
          </cell>
          <cell r="T259">
            <v>0</v>
          </cell>
          <cell r="U259">
            <v>14076611.568109155</v>
          </cell>
          <cell r="V259">
            <v>0</v>
          </cell>
          <cell r="W259">
            <v>0</v>
          </cell>
          <cell r="X259">
            <v>20023405.910520561</v>
          </cell>
          <cell r="Y259">
            <v>0</v>
          </cell>
          <cell r="Z259">
            <v>0</v>
          </cell>
          <cell r="AA259">
            <v>12418344.822394319</v>
          </cell>
          <cell r="AB259">
            <v>0</v>
          </cell>
          <cell r="AC259">
            <v>0</v>
          </cell>
          <cell r="AD259">
            <v>18513103.607090935</v>
          </cell>
        </row>
        <row r="260">
          <cell r="C260"/>
          <cell r="I260"/>
          <cell r="J260"/>
          <cell r="K260"/>
          <cell r="L260"/>
          <cell r="M260"/>
          <cell r="N260"/>
          <cell r="O260"/>
          <cell r="P260"/>
          <cell r="Q260"/>
          <cell r="R260"/>
          <cell r="S260"/>
          <cell r="T260"/>
          <cell r="U260"/>
          <cell r="V260"/>
          <cell r="W260"/>
          <cell r="X260"/>
          <cell r="Y260"/>
          <cell r="Z260"/>
          <cell r="AA260"/>
          <cell r="AB260"/>
          <cell r="AC260"/>
          <cell r="AD260"/>
        </row>
        <row r="261">
          <cell r="C261" t="str">
            <v>Check</v>
          </cell>
          <cell r="I261" t="str">
            <v>CHECK</v>
          </cell>
          <cell r="J261" t="str">
            <v>OK</v>
          </cell>
          <cell r="K261" t="str">
            <v>OK</v>
          </cell>
          <cell r="L261" t="str">
            <v>OK</v>
          </cell>
          <cell r="M261" t="str">
            <v>OK</v>
          </cell>
          <cell r="N261" t="str">
            <v>OK</v>
          </cell>
          <cell r="O261" t="str">
            <v>OK</v>
          </cell>
          <cell r="P261" t="str">
            <v>OK</v>
          </cell>
          <cell r="Q261" t="str">
            <v>OK</v>
          </cell>
          <cell r="R261" t="str">
            <v>OK</v>
          </cell>
          <cell r="S261" t="str">
            <v>OK</v>
          </cell>
          <cell r="T261" t="str">
            <v>OK</v>
          </cell>
          <cell r="U261" t="str">
            <v>OK</v>
          </cell>
          <cell r="V261" t="str">
            <v>OK</v>
          </cell>
          <cell r="W261" t="str">
            <v>OK</v>
          </cell>
          <cell r="X261" t="str">
            <v>OK</v>
          </cell>
          <cell r="Y261" t="str">
            <v>OK</v>
          </cell>
          <cell r="Z261" t="str">
            <v>OK</v>
          </cell>
          <cell r="AA261" t="str">
            <v>OK</v>
          </cell>
          <cell r="AB261" t="str">
            <v>OK</v>
          </cell>
          <cell r="AC261" t="str">
            <v>OK</v>
          </cell>
          <cell r="AD261" t="str">
            <v>OK</v>
          </cell>
        </row>
        <row r="262">
          <cell r="C262"/>
          <cell r="I262"/>
          <cell r="J262"/>
          <cell r="K262"/>
          <cell r="L262"/>
          <cell r="M262"/>
          <cell r="N262" t="str">
            <v>OK</v>
          </cell>
          <cell r="O262" t="str">
            <v>OK</v>
          </cell>
          <cell r="P262" t="str">
            <v>OK</v>
          </cell>
          <cell r="Q262" t="str">
            <v>OK</v>
          </cell>
          <cell r="R262" t="str">
            <v>OK</v>
          </cell>
          <cell r="S262" t="str">
            <v>OK</v>
          </cell>
          <cell r="T262" t="str">
            <v>OK</v>
          </cell>
          <cell r="U262" t="str">
            <v>OK</v>
          </cell>
          <cell r="V262" t="str">
            <v>OK</v>
          </cell>
          <cell r="W262" t="str">
            <v>OK</v>
          </cell>
          <cell r="X262" t="str">
            <v>OK</v>
          </cell>
          <cell r="Y262" t="str">
            <v>OK</v>
          </cell>
          <cell r="Z262" t="str">
            <v>OK</v>
          </cell>
          <cell r="AA262" t="str">
            <v>OK</v>
          </cell>
          <cell r="AB262" t="str">
            <v>OK</v>
          </cell>
          <cell r="AC262" t="str">
            <v>OK</v>
          </cell>
          <cell r="AD262" t="str">
            <v>OK</v>
          </cell>
        </row>
        <row r="263">
          <cell r="C263"/>
          <cell r="I263"/>
          <cell r="J263"/>
          <cell r="K263"/>
          <cell r="L263"/>
          <cell r="M263"/>
          <cell r="N263"/>
          <cell r="O263"/>
          <cell r="P263"/>
          <cell r="Q263"/>
          <cell r="R263"/>
          <cell r="S263"/>
          <cell r="T263"/>
          <cell r="U263"/>
          <cell r="V263"/>
          <cell r="W263"/>
          <cell r="X263"/>
          <cell r="Y263"/>
          <cell r="Z263"/>
          <cell r="AA263"/>
          <cell r="AB263"/>
          <cell r="AC263"/>
          <cell r="AD263"/>
        </row>
        <row r="264">
          <cell r="C264"/>
          <cell r="I264"/>
          <cell r="J264"/>
          <cell r="K264"/>
          <cell r="L264"/>
          <cell r="M264"/>
          <cell r="N264"/>
          <cell r="O264"/>
          <cell r="P264"/>
          <cell r="Q264"/>
          <cell r="R264"/>
          <cell r="S264"/>
          <cell r="T264"/>
          <cell r="U264"/>
          <cell r="V264"/>
          <cell r="W264"/>
          <cell r="X264"/>
          <cell r="Y264"/>
          <cell r="Z264"/>
          <cell r="AA264"/>
          <cell r="AB264"/>
          <cell r="AC264"/>
          <cell r="AD264"/>
        </row>
        <row r="265">
          <cell r="C265"/>
          <cell r="I265"/>
          <cell r="J265"/>
          <cell r="K265"/>
          <cell r="L265"/>
          <cell r="M265"/>
          <cell r="N265"/>
          <cell r="O265"/>
          <cell r="P265"/>
          <cell r="Q265"/>
          <cell r="R265"/>
          <cell r="S265"/>
          <cell r="T265"/>
          <cell r="U265"/>
          <cell r="V265"/>
          <cell r="W265"/>
          <cell r="X265"/>
          <cell r="Y265"/>
          <cell r="Z265"/>
          <cell r="AA265"/>
          <cell r="AB265"/>
          <cell r="AC265"/>
          <cell r="AD265"/>
        </row>
        <row r="266">
          <cell r="C266"/>
          <cell r="I266"/>
          <cell r="J266"/>
          <cell r="K266"/>
          <cell r="L266"/>
          <cell r="M266"/>
          <cell r="N266"/>
          <cell r="O266"/>
          <cell r="P266"/>
          <cell r="Q266"/>
          <cell r="R266"/>
          <cell r="S266"/>
          <cell r="T266"/>
          <cell r="U266"/>
          <cell r="V266"/>
          <cell r="W266"/>
          <cell r="X266"/>
          <cell r="Y266"/>
          <cell r="Z266"/>
          <cell r="AA266"/>
          <cell r="AB266"/>
          <cell r="AC266"/>
          <cell r="AD266"/>
        </row>
        <row r="267">
          <cell r="C267"/>
          <cell r="I267"/>
          <cell r="J267"/>
          <cell r="K267"/>
          <cell r="L267"/>
          <cell r="M267"/>
          <cell r="N267"/>
          <cell r="O267"/>
          <cell r="P267"/>
          <cell r="Q267"/>
          <cell r="R267"/>
          <cell r="S267"/>
          <cell r="T267"/>
          <cell r="U267"/>
          <cell r="V267"/>
          <cell r="W267"/>
          <cell r="X267"/>
          <cell r="Y267"/>
          <cell r="Z267"/>
          <cell r="AA267"/>
          <cell r="AB267"/>
          <cell r="AC267"/>
          <cell r="AD267"/>
        </row>
        <row r="268">
          <cell r="C268"/>
          <cell r="I268"/>
          <cell r="J268"/>
          <cell r="K268"/>
          <cell r="L268"/>
          <cell r="M268"/>
          <cell r="N268"/>
          <cell r="O268"/>
          <cell r="P268"/>
          <cell r="Q268"/>
          <cell r="R268"/>
          <cell r="S268"/>
          <cell r="T268"/>
          <cell r="U268"/>
          <cell r="V268"/>
          <cell r="W268"/>
          <cell r="X268"/>
          <cell r="Y268"/>
          <cell r="Z268"/>
          <cell r="AA268"/>
          <cell r="AB268"/>
          <cell r="AC268"/>
          <cell r="AD268"/>
        </row>
        <row r="269">
          <cell r="C269"/>
          <cell r="I269"/>
          <cell r="J269"/>
          <cell r="K269"/>
          <cell r="L269"/>
          <cell r="M269"/>
          <cell r="N269"/>
          <cell r="O269"/>
          <cell r="P269"/>
          <cell r="Q269"/>
          <cell r="R269"/>
          <cell r="S269"/>
          <cell r="T269"/>
          <cell r="U269"/>
          <cell r="V269"/>
          <cell r="W269"/>
          <cell r="X269"/>
          <cell r="Y269"/>
          <cell r="Z269"/>
          <cell r="AA269"/>
          <cell r="AB269"/>
          <cell r="AC269"/>
          <cell r="AD269"/>
        </row>
        <row r="270">
          <cell r="C270"/>
          <cell r="I270"/>
          <cell r="J270"/>
          <cell r="K270"/>
          <cell r="L270"/>
          <cell r="M270"/>
          <cell r="N270"/>
          <cell r="O270"/>
          <cell r="P270"/>
          <cell r="Q270"/>
          <cell r="R270"/>
          <cell r="S270"/>
          <cell r="T270"/>
          <cell r="U270"/>
          <cell r="V270"/>
          <cell r="W270"/>
          <cell r="X270"/>
          <cell r="Y270"/>
          <cell r="Z270"/>
          <cell r="AA270"/>
          <cell r="AB270"/>
          <cell r="AC270"/>
          <cell r="AD270"/>
        </row>
        <row r="271">
          <cell r="C271"/>
          <cell r="I271"/>
          <cell r="J271"/>
          <cell r="K271"/>
          <cell r="L271"/>
          <cell r="M271"/>
          <cell r="N271"/>
          <cell r="O271"/>
          <cell r="P271"/>
          <cell r="Q271"/>
          <cell r="R271"/>
          <cell r="S271"/>
          <cell r="T271"/>
          <cell r="U271"/>
          <cell r="V271"/>
          <cell r="W271"/>
          <cell r="X271"/>
          <cell r="Y271"/>
          <cell r="Z271"/>
          <cell r="AA271"/>
          <cell r="AB271"/>
          <cell r="AC271"/>
          <cell r="AD271"/>
        </row>
        <row r="272">
          <cell r="C272"/>
          <cell r="I272"/>
          <cell r="J272"/>
          <cell r="K272"/>
          <cell r="L272"/>
          <cell r="M272"/>
          <cell r="N272"/>
          <cell r="O272"/>
          <cell r="P272"/>
          <cell r="Q272"/>
          <cell r="R272"/>
          <cell r="S272"/>
          <cell r="T272"/>
          <cell r="U272"/>
          <cell r="V272"/>
          <cell r="W272"/>
          <cell r="X272"/>
          <cell r="Y272"/>
          <cell r="Z272"/>
          <cell r="AA272"/>
          <cell r="AB272"/>
          <cell r="AC272"/>
          <cell r="AD272"/>
        </row>
        <row r="273">
          <cell r="C273"/>
          <cell r="I273"/>
          <cell r="J273"/>
          <cell r="K273"/>
          <cell r="L273"/>
          <cell r="M273"/>
          <cell r="N273"/>
          <cell r="O273"/>
          <cell r="P273"/>
          <cell r="Q273"/>
          <cell r="R273"/>
          <cell r="S273"/>
          <cell r="T273"/>
          <cell r="U273"/>
          <cell r="V273"/>
          <cell r="W273"/>
          <cell r="X273"/>
          <cell r="Y273"/>
          <cell r="Z273"/>
          <cell r="AA273"/>
          <cell r="AB273"/>
          <cell r="AC273"/>
          <cell r="AD273"/>
        </row>
        <row r="274">
          <cell r="C274"/>
          <cell r="I274"/>
          <cell r="J274"/>
          <cell r="K274"/>
          <cell r="L274"/>
          <cell r="M274"/>
          <cell r="N274"/>
          <cell r="O274"/>
          <cell r="P274"/>
          <cell r="Q274"/>
          <cell r="R274"/>
          <cell r="S274"/>
          <cell r="T274"/>
          <cell r="U274"/>
          <cell r="V274"/>
          <cell r="W274"/>
          <cell r="X274"/>
          <cell r="Y274"/>
          <cell r="Z274"/>
          <cell r="AA274"/>
          <cell r="AB274"/>
          <cell r="AC274"/>
          <cell r="AD274"/>
        </row>
        <row r="275">
          <cell r="C275"/>
          <cell r="I275"/>
          <cell r="J275"/>
          <cell r="K275"/>
          <cell r="L275"/>
          <cell r="M275"/>
          <cell r="N275"/>
          <cell r="O275"/>
          <cell r="P275"/>
          <cell r="Q275"/>
          <cell r="R275"/>
          <cell r="S275"/>
          <cell r="T275"/>
          <cell r="U275"/>
          <cell r="V275"/>
          <cell r="W275"/>
          <cell r="X275"/>
          <cell r="Y275"/>
          <cell r="Z275"/>
          <cell r="AA275"/>
          <cell r="AB275"/>
          <cell r="AC275"/>
          <cell r="AD275"/>
        </row>
        <row r="276">
          <cell r="C276"/>
          <cell r="I276"/>
          <cell r="J276"/>
          <cell r="K276"/>
          <cell r="L276"/>
          <cell r="M276"/>
          <cell r="N276"/>
          <cell r="O276"/>
          <cell r="P276"/>
          <cell r="Q276"/>
          <cell r="R276"/>
          <cell r="S276"/>
          <cell r="T276"/>
          <cell r="U276"/>
          <cell r="V276"/>
          <cell r="W276"/>
          <cell r="X276"/>
          <cell r="Y276"/>
          <cell r="Z276"/>
          <cell r="AA276"/>
          <cell r="AB276"/>
          <cell r="AC276"/>
          <cell r="AD276"/>
        </row>
        <row r="277">
          <cell r="C277"/>
          <cell r="I277"/>
          <cell r="J277"/>
          <cell r="K277"/>
          <cell r="L277"/>
          <cell r="M277"/>
          <cell r="N277"/>
          <cell r="O277"/>
          <cell r="P277"/>
          <cell r="Q277"/>
          <cell r="R277"/>
          <cell r="S277"/>
          <cell r="T277"/>
          <cell r="U277"/>
          <cell r="V277"/>
          <cell r="W277"/>
          <cell r="X277"/>
          <cell r="Y277"/>
          <cell r="Z277"/>
          <cell r="AA277"/>
          <cell r="AB277"/>
          <cell r="AC277"/>
          <cell r="AD277"/>
        </row>
        <row r="278">
          <cell r="C278"/>
          <cell r="I278"/>
          <cell r="J278"/>
          <cell r="K278"/>
          <cell r="L278"/>
          <cell r="M278"/>
          <cell r="N278"/>
          <cell r="O278"/>
          <cell r="P278"/>
          <cell r="Q278"/>
          <cell r="R278"/>
          <cell r="S278"/>
          <cell r="T278"/>
          <cell r="U278"/>
          <cell r="V278"/>
          <cell r="W278"/>
          <cell r="X278"/>
          <cell r="Y278"/>
          <cell r="Z278"/>
          <cell r="AA278"/>
          <cell r="AB278"/>
          <cell r="AC278"/>
          <cell r="AD278"/>
        </row>
        <row r="279">
          <cell r="C279"/>
          <cell r="I279"/>
          <cell r="J279"/>
          <cell r="K279"/>
          <cell r="L279"/>
          <cell r="M279"/>
          <cell r="N279"/>
          <cell r="O279"/>
          <cell r="P279"/>
          <cell r="Q279"/>
          <cell r="R279"/>
          <cell r="S279"/>
          <cell r="T279"/>
          <cell r="U279"/>
          <cell r="V279"/>
          <cell r="W279"/>
          <cell r="X279"/>
          <cell r="Y279"/>
          <cell r="Z279"/>
          <cell r="AA279"/>
          <cell r="AB279"/>
          <cell r="AC279"/>
          <cell r="AD279"/>
        </row>
        <row r="280">
          <cell r="C280"/>
          <cell r="I280"/>
          <cell r="J280"/>
          <cell r="K280"/>
          <cell r="L280"/>
          <cell r="M280"/>
          <cell r="N280"/>
          <cell r="O280"/>
          <cell r="P280"/>
          <cell r="Q280"/>
          <cell r="R280"/>
          <cell r="S280"/>
          <cell r="T280"/>
          <cell r="U280"/>
          <cell r="V280"/>
          <cell r="W280"/>
          <cell r="X280"/>
          <cell r="Y280"/>
          <cell r="Z280"/>
          <cell r="AA280"/>
          <cell r="AB280"/>
          <cell r="AC280"/>
          <cell r="AD280"/>
        </row>
        <row r="281">
          <cell r="C281"/>
          <cell r="I281"/>
          <cell r="J281"/>
          <cell r="K281"/>
          <cell r="L281"/>
          <cell r="M281"/>
          <cell r="N281"/>
          <cell r="O281"/>
          <cell r="P281"/>
          <cell r="Q281"/>
          <cell r="R281"/>
          <cell r="S281"/>
          <cell r="T281"/>
          <cell r="U281"/>
          <cell r="V281"/>
          <cell r="W281"/>
          <cell r="X281"/>
          <cell r="Y281"/>
          <cell r="Z281"/>
          <cell r="AA281"/>
          <cell r="AB281"/>
          <cell r="AC281"/>
          <cell r="AD281"/>
        </row>
        <row r="282">
          <cell r="C282"/>
          <cell r="I282"/>
          <cell r="J282"/>
          <cell r="K282"/>
          <cell r="L282"/>
          <cell r="M282"/>
          <cell r="N282"/>
          <cell r="O282"/>
          <cell r="P282"/>
          <cell r="Q282"/>
          <cell r="R282"/>
          <cell r="S282"/>
          <cell r="T282"/>
          <cell r="U282"/>
          <cell r="V282"/>
          <cell r="W282"/>
          <cell r="X282"/>
          <cell r="Y282"/>
          <cell r="Z282"/>
          <cell r="AA282"/>
          <cell r="AB282"/>
          <cell r="AC282"/>
          <cell r="AD282"/>
        </row>
        <row r="283">
          <cell r="C283"/>
          <cell r="I283"/>
          <cell r="J283"/>
          <cell r="K283"/>
          <cell r="L283"/>
          <cell r="M283"/>
          <cell r="N283"/>
          <cell r="O283"/>
          <cell r="P283"/>
          <cell r="Q283"/>
          <cell r="R283"/>
          <cell r="S283"/>
          <cell r="T283"/>
          <cell r="U283"/>
          <cell r="V283"/>
          <cell r="W283"/>
          <cell r="X283"/>
          <cell r="Y283"/>
          <cell r="Z283"/>
          <cell r="AA283"/>
          <cell r="AB283"/>
          <cell r="AC283"/>
          <cell r="AD283"/>
        </row>
        <row r="284">
          <cell r="C284"/>
          <cell r="I284"/>
          <cell r="J284"/>
          <cell r="K284"/>
          <cell r="L284"/>
          <cell r="M284"/>
          <cell r="N284"/>
          <cell r="O284"/>
          <cell r="P284"/>
          <cell r="Q284"/>
          <cell r="R284"/>
          <cell r="S284"/>
          <cell r="T284"/>
          <cell r="U284"/>
          <cell r="V284"/>
          <cell r="W284"/>
          <cell r="X284"/>
          <cell r="Y284"/>
          <cell r="Z284"/>
          <cell r="AA284"/>
          <cell r="AB284"/>
          <cell r="AC284"/>
          <cell r="AD284"/>
        </row>
        <row r="285">
          <cell r="C285"/>
          <cell r="I285"/>
          <cell r="J285"/>
          <cell r="K285"/>
          <cell r="L285"/>
          <cell r="M285"/>
          <cell r="N285"/>
          <cell r="O285"/>
          <cell r="P285"/>
          <cell r="Q285"/>
          <cell r="R285"/>
          <cell r="S285"/>
          <cell r="T285"/>
          <cell r="U285"/>
          <cell r="V285"/>
          <cell r="W285"/>
          <cell r="X285"/>
          <cell r="Y285"/>
          <cell r="Z285"/>
          <cell r="AA285"/>
          <cell r="AB285"/>
          <cell r="AC285"/>
          <cell r="AD285"/>
        </row>
        <row r="286">
          <cell r="C286"/>
          <cell r="I286"/>
          <cell r="J286"/>
          <cell r="K286"/>
          <cell r="L286"/>
          <cell r="M286"/>
          <cell r="N286"/>
          <cell r="O286"/>
          <cell r="P286"/>
          <cell r="Q286"/>
          <cell r="R286"/>
          <cell r="S286"/>
          <cell r="T286"/>
          <cell r="U286"/>
          <cell r="V286"/>
          <cell r="W286"/>
          <cell r="X286"/>
          <cell r="Y286"/>
          <cell r="Z286"/>
          <cell r="AA286"/>
          <cell r="AB286"/>
          <cell r="AC286"/>
          <cell r="AD286"/>
        </row>
        <row r="287">
          <cell r="C287"/>
          <cell r="I287"/>
          <cell r="J287"/>
          <cell r="K287"/>
          <cell r="L287"/>
          <cell r="M287"/>
          <cell r="N287"/>
          <cell r="O287"/>
          <cell r="P287"/>
          <cell r="Q287"/>
          <cell r="R287"/>
          <cell r="S287"/>
          <cell r="T287"/>
          <cell r="U287"/>
          <cell r="V287"/>
          <cell r="W287"/>
          <cell r="X287"/>
          <cell r="Y287"/>
          <cell r="Z287"/>
          <cell r="AA287"/>
          <cell r="AB287"/>
          <cell r="AC287"/>
          <cell r="AD287"/>
        </row>
        <row r="288">
          <cell r="C288"/>
          <cell r="I288"/>
          <cell r="J288"/>
          <cell r="K288"/>
          <cell r="L288"/>
          <cell r="M288"/>
          <cell r="N288"/>
          <cell r="O288"/>
          <cell r="P288"/>
          <cell r="Q288"/>
          <cell r="R288"/>
          <cell r="S288"/>
          <cell r="T288"/>
          <cell r="U288"/>
          <cell r="V288"/>
          <cell r="W288"/>
          <cell r="X288"/>
          <cell r="Y288"/>
          <cell r="Z288"/>
          <cell r="AA288"/>
          <cell r="AB288"/>
          <cell r="AC288"/>
          <cell r="AD288"/>
        </row>
        <row r="289">
          <cell r="C289"/>
          <cell r="I289"/>
          <cell r="J289"/>
          <cell r="K289"/>
          <cell r="L289"/>
          <cell r="M289"/>
          <cell r="N289"/>
          <cell r="O289"/>
          <cell r="P289"/>
          <cell r="Q289"/>
          <cell r="R289"/>
          <cell r="S289"/>
          <cell r="T289"/>
          <cell r="U289"/>
          <cell r="V289"/>
          <cell r="W289"/>
          <cell r="X289"/>
          <cell r="Y289"/>
          <cell r="Z289"/>
          <cell r="AA289"/>
          <cell r="AB289"/>
          <cell r="AC289"/>
          <cell r="AD289"/>
        </row>
        <row r="290">
          <cell r="C290"/>
          <cell r="I290"/>
          <cell r="J290"/>
          <cell r="K290"/>
          <cell r="L290"/>
          <cell r="M290"/>
          <cell r="N290"/>
          <cell r="O290"/>
          <cell r="P290"/>
          <cell r="Q290"/>
          <cell r="R290"/>
          <cell r="S290"/>
          <cell r="T290"/>
          <cell r="U290"/>
          <cell r="V290"/>
          <cell r="W290"/>
          <cell r="X290"/>
          <cell r="Y290"/>
          <cell r="Z290"/>
          <cell r="AA290"/>
          <cell r="AB290"/>
          <cell r="AC290"/>
          <cell r="AD290"/>
        </row>
        <row r="291">
          <cell r="C291"/>
          <cell r="I291"/>
          <cell r="J291"/>
          <cell r="K291"/>
          <cell r="L291"/>
          <cell r="M291"/>
          <cell r="N291"/>
          <cell r="O291"/>
          <cell r="P291"/>
          <cell r="Q291"/>
          <cell r="R291"/>
          <cell r="S291"/>
          <cell r="T291"/>
          <cell r="U291"/>
          <cell r="V291"/>
          <cell r="W291"/>
          <cell r="X291"/>
          <cell r="Y291"/>
          <cell r="Z291"/>
          <cell r="AA291"/>
          <cell r="AB291"/>
          <cell r="AC291"/>
          <cell r="AD291"/>
        </row>
        <row r="292">
          <cell r="C292"/>
          <cell r="I292"/>
          <cell r="J292"/>
          <cell r="K292"/>
          <cell r="L292"/>
          <cell r="M292"/>
          <cell r="N292"/>
          <cell r="O292"/>
          <cell r="P292"/>
          <cell r="Q292"/>
          <cell r="R292"/>
          <cell r="S292"/>
          <cell r="T292"/>
          <cell r="U292"/>
          <cell r="V292"/>
          <cell r="W292"/>
          <cell r="X292"/>
          <cell r="Y292"/>
          <cell r="Z292"/>
          <cell r="AA292"/>
          <cell r="AB292"/>
          <cell r="AC292"/>
          <cell r="AD292"/>
        </row>
        <row r="293">
          <cell r="C293"/>
          <cell r="I293"/>
          <cell r="J293"/>
          <cell r="K293"/>
          <cell r="L293"/>
          <cell r="M293"/>
          <cell r="N293"/>
          <cell r="O293"/>
          <cell r="P293"/>
          <cell r="Q293"/>
          <cell r="R293"/>
          <cell r="S293"/>
          <cell r="T293"/>
          <cell r="U293"/>
          <cell r="V293"/>
          <cell r="W293"/>
          <cell r="X293"/>
          <cell r="Y293"/>
          <cell r="Z293"/>
          <cell r="AA293"/>
          <cell r="AB293"/>
          <cell r="AC293"/>
          <cell r="AD293"/>
        </row>
        <row r="294">
          <cell r="C294"/>
          <cell r="I294"/>
          <cell r="J294"/>
          <cell r="K294"/>
          <cell r="L294"/>
          <cell r="M294"/>
          <cell r="N294"/>
          <cell r="O294"/>
          <cell r="P294"/>
          <cell r="Q294"/>
          <cell r="R294"/>
          <cell r="S294"/>
          <cell r="T294"/>
          <cell r="U294"/>
          <cell r="V294"/>
          <cell r="W294"/>
          <cell r="X294"/>
          <cell r="Y294"/>
          <cell r="Z294"/>
          <cell r="AA294"/>
          <cell r="AB294"/>
          <cell r="AC294"/>
          <cell r="AD294"/>
        </row>
        <row r="295">
          <cell r="C295"/>
          <cell r="I295"/>
          <cell r="J295"/>
          <cell r="K295"/>
          <cell r="L295"/>
          <cell r="M295"/>
          <cell r="N295"/>
          <cell r="O295"/>
          <cell r="P295"/>
          <cell r="Q295"/>
          <cell r="R295"/>
          <cell r="S295"/>
          <cell r="T295"/>
          <cell r="U295"/>
          <cell r="V295"/>
          <cell r="W295"/>
          <cell r="X295"/>
          <cell r="Y295"/>
          <cell r="Z295"/>
          <cell r="AA295"/>
          <cell r="AB295"/>
          <cell r="AC295"/>
          <cell r="AD295"/>
        </row>
        <row r="296">
          <cell r="C296"/>
          <cell r="I296"/>
          <cell r="J296"/>
          <cell r="K296"/>
          <cell r="L296"/>
          <cell r="M296"/>
          <cell r="N296"/>
          <cell r="O296"/>
          <cell r="P296"/>
          <cell r="Q296"/>
          <cell r="R296"/>
          <cell r="S296"/>
          <cell r="T296"/>
          <cell r="U296"/>
          <cell r="V296"/>
          <cell r="W296"/>
          <cell r="X296"/>
          <cell r="Y296"/>
          <cell r="Z296"/>
          <cell r="AA296"/>
          <cell r="AB296"/>
          <cell r="AC296"/>
          <cell r="AD296"/>
        </row>
        <row r="297">
          <cell r="C297"/>
          <cell r="I297"/>
          <cell r="J297"/>
          <cell r="K297"/>
          <cell r="L297"/>
          <cell r="M297"/>
          <cell r="N297"/>
          <cell r="O297"/>
          <cell r="P297"/>
          <cell r="Q297"/>
          <cell r="R297"/>
          <cell r="S297"/>
          <cell r="T297"/>
          <cell r="U297"/>
          <cell r="V297"/>
          <cell r="W297"/>
          <cell r="X297"/>
          <cell r="Y297"/>
          <cell r="Z297"/>
          <cell r="AA297"/>
          <cell r="AB297"/>
          <cell r="AC297"/>
          <cell r="AD297"/>
        </row>
        <row r="298">
          <cell r="C298"/>
          <cell r="I298"/>
          <cell r="J298"/>
          <cell r="K298"/>
          <cell r="L298"/>
          <cell r="M298"/>
          <cell r="N298"/>
          <cell r="O298"/>
          <cell r="P298"/>
          <cell r="Q298"/>
          <cell r="R298"/>
          <cell r="S298"/>
          <cell r="T298"/>
          <cell r="U298"/>
          <cell r="V298"/>
          <cell r="W298"/>
          <cell r="X298"/>
          <cell r="Y298"/>
          <cell r="Z298"/>
          <cell r="AA298"/>
          <cell r="AB298"/>
          <cell r="AC298"/>
          <cell r="AD298"/>
        </row>
        <row r="299">
          <cell r="C299"/>
          <cell r="I299"/>
          <cell r="J299"/>
          <cell r="K299"/>
          <cell r="L299"/>
          <cell r="M299"/>
          <cell r="N299"/>
          <cell r="O299"/>
          <cell r="P299"/>
          <cell r="Q299"/>
          <cell r="R299"/>
          <cell r="S299"/>
          <cell r="T299"/>
          <cell r="U299"/>
          <cell r="V299"/>
          <cell r="W299"/>
          <cell r="X299"/>
          <cell r="Y299"/>
          <cell r="Z299"/>
          <cell r="AA299"/>
          <cell r="AB299"/>
          <cell r="AC299"/>
          <cell r="AD299"/>
        </row>
        <row r="300">
          <cell r="C300"/>
          <cell r="I300"/>
          <cell r="J300"/>
          <cell r="K300"/>
          <cell r="L300"/>
          <cell r="M300"/>
          <cell r="N300"/>
          <cell r="O300"/>
          <cell r="P300"/>
          <cell r="Q300"/>
          <cell r="R300"/>
          <cell r="S300"/>
          <cell r="T300"/>
          <cell r="U300"/>
          <cell r="V300"/>
          <cell r="W300"/>
          <cell r="X300"/>
          <cell r="Y300"/>
          <cell r="Z300"/>
          <cell r="AA300"/>
          <cell r="AB300"/>
          <cell r="AC300"/>
          <cell r="AD300"/>
        </row>
        <row r="301">
          <cell r="C301"/>
          <cell r="I301"/>
          <cell r="J301"/>
          <cell r="K301"/>
          <cell r="L301"/>
          <cell r="M301"/>
          <cell r="N301"/>
          <cell r="O301"/>
          <cell r="P301"/>
          <cell r="Q301"/>
          <cell r="R301"/>
          <cell r="S301"/>
          <cell r="T301"/>
          <cell r="U301"/>
          <cell r="V301"/>
          <cell r="W301"/>
          <cell r="X301"/>
          <cell r="Y301"/>
          <cell r="Z301"/>
          <cell r="AA301"/>
          <cell r="AB301"/>
          <cell r="AC301"/>
          <cell r="AD301"/>
        </row>
        <row r="302">
          <cell r="C302"/>
          <cell r="I302"/>
          <cell r="J302"/>
          <cell r="K302"/>
          <cell r="L302"/>
          <cell r="M302"/>
          <cell r="N302"/>
          <cell r="O302"/>
          <cell r="P302"/>
          <cell r="Q302"/>
          <cell r="R302"/>
          <cell r="S302"/>
          <cell r="T302"/>
          <cell r="U302"/>
          <cell r="V302"/>
          <cell r="W302"/>
          <cell r="X302"/>
          <cell r="Y302"/>
          <cell r="Z302"/>
          <cell r="AA302"/>
          <cell r="AB302"/>
          <cell r="AC302"/>
          <cell r="AD302"/>
        </row>
        <row r="303">
          <cell r="C303"/>
          <cell r="I303"/>
          <cell r="J303"/>
          <cell r="K303"/>
          <cell r="L303"/>
          <cell r="M303"/>
          <cell r="N303"/>
          <cell r="O303"/>
          <cell r="P303"/>
          <cell r="Q303"/>
          <cell r="R303"/>
          <cell r="S303"/>
          <cell r="T303"/>
          <cell r="U303"/>
          <cell r="V303"/>
          <cell r="W303"/>
          <cell r="X303"/>
          <cell r="Y303"/>
          <cell r="Z303"/>
          <cell r="AA303"/>
          <cell r="AB303"/>
          <cell r="AC303"/>
          <cell r="AD303"/>
        </row>
        <row r="304">
          <cell r="C304"/>
          <cell r="I304"/>
          <cell r="J304"/>
          <cell r="K304"/>
          <cell r="L304"/>
          <cell r="M304"/>
          <cell r="N304"/>
          <cell r="O304"/>
          <cell r="P304"/>
          <cell r="Q304"/>
          <cell r="R304"/>
          <cell r="S304"/>
          <cell r="T304"/>
          <cell r="U304"/>
          <cell r="V304"/>
          <cell r="W304"/>
          <cell r="X304"/>
          <cell r="Y304"/>
          <cell r="Z304"/>
          <cell r="AA304"/>
          <cell r="AB304"/>
          <cell r="AC304"/>
          <cell r="AD304"/>
        </row>
        <row r="305">
          <cell r="C305"/>
          <cell r="I305"/>
          <cell r="J305"/>
          <cell r="K305"/>
          <cell r="L305"/>
          <cell r="M305"/>
          <cell r="N305"/>
          <cell r="O305"/>
          <cell r="P305"/>
          <cell r="Q305"/>
          <cell r="R305"/>
          <cell r="S305"/>
          <cell r="T305"/>
          <cell r="U305"/>
          <cell r="V305"/>
          <cell r="W305"/>
          <cell r="X305"/>
          <cell r="Y305"/>
          <cell r="Z305"/>
          <cell r="AA305"/>
          <cell r="AB305"/>
          <cell r="AC305"/>
          <cell r="AD305"/>
        </row>
        <row r="306">
          <cell r="C306"/>
          <cell r="I306"/>
          <cell r="J306"/>
          <cell r="K306"/>
          <cell r="L306"/>
          <cell r="M306"/>
          <cell r="N306"/>
          <cell r="O306"/>
          <cell r="P306"/>
          <cell r="Q306"/>
          <cell r="R306"/>
          <cell r="S306"/>
          <cell r="T306"/>
          <cell r="U306"/>
          <cell r="V306"/>
          <cell r="W306"/>
          <cell r="X306"/>
          <cell r="Y306"/>
          <cell r="Z306"/>
          <cell r="AA306"/>
          <cell r="AB306"/>
          <cell r="AC306"/>
          <cell r="AD306"/>
        </row>
        <row r="307">
          <cell r="C307"/>
          <cell r="I307"/>
          <cell r="J307"/>
          <cell r="K307"/>
          <cell r="L307"/>
          <cell r="M307"/>
          <cell r="N307"/>
          <cell r="O307"/>
          <cell r="P307"/>
          <cell r="Q307"/>
          <cell r="R307"/>
          <cell r="S307"/>
          <cell r="T307"/>
          <cell r="U307"/>
          <cell r="V307"/>
          <cell r="W307"/>
          <cell r="X307"/>
          <cell r="Y307"/>
          <cell r="Z307"/>
          <cell r="AA307"/>
          <cell r="AB307"/>
          <cell r="AC307"/>
          <cell r="AD307"/>
        </row>
        <row r="308">
          <cell r="C308"/>
          <cell r="I308"/>
          <cell r="J308"/>
          <cell r="K308"/>
          <cell r="L308"/>
          <cell r="M308"/>
          <cell r="N308"/>
          <cell r="O308"/>
          <cell r="P308"/>
          <cell r="Q308"/>
          <cell r="R308"/>
          <cell r="S308"/>
          <cell r="T308"/>
          <cell r="U308"/>
          <cell r="V308"/>
          <cell r="W308"/>
          <cell r="X308"/>
          <cell r="Y308"/>
          <cell r="Z308"/>
          <cell r="AA308"/>
          <cell r="AB308"/>
          <cell r="AC308"/>
          <cell r="AD308"/>
        </row>
        <row r="309">
          <cell r="C309"/>
          <cell r="I309"/>
          <cell r="J309"/>
          <cell r="K309"/>
          <cell r="L309"/>
          <cell r="M309"/>
          <cell r="N309"/>
          <cell r="O309"/>
          <cell r="P309"/>
          <cell r="Q309"/>
          <cell r="R309"/>
          <cell r="S309"/>
          <cell r="T309"/>
          <cell r="U309"/>
          <cell r="V309"/>
          <cell r="W309"/>
          <cell r="X309"/>
          <cell r="Y309"/>
          <cell r="Z309"/>
          <cell r="AA309"/>
          <cell r="AB309"/>
          <cell r="AC309"/>
          <cell r="AD309"/>
        </row>
        <row r="310">
          <cell r="C310"/>
          <cell r="I310"/>
          <cell r="J310"/>
          <cell r="K310"/>
          <cell r="L310"/>
          <cell r="M310"/>
          <cell r="N310"/>
          <cell r="O310"/>
          <cell r="P310"/>
          <cell r="Q310"/>
          <cell r="R310"/>
          <cell r="S310"/>
          <cell r="T310"/>
          <cell r="U310"/>
          <cell r="V310"/>
          <cell r="W310"/>
          <cell r="X310"/>
          <cell r="Y310"/>
          <cell r="Z310"/>
          <cell r="AA310"/>
          <cell r="AB310"/>
          <cell r="AC310"/>
          <cell r="AD310"/>
        </row>
        <row r="311">
          <cell r="C311"/>
          <cell r="I311"/>
          <cell r="J311"/>
          <cell r="K311"/>
          <cell r="L311"/>
          <cell r="M311"/>
          <cell r="N311"/>
          <cell r="O311"/>
          <cell r="P311"/>
          <cell r="Q311"/>
          <cell r="R311"/>
          <cell r="S311"/>
          <cell r="T311"/>
          <cell r="U311"/>
          <cell r="V311"/>
          <cell r="W311"/>
          <cell r="X311"/>
          <cell r="Y311"/>
          <cell r="Z311"/>
          <cell r="AA311"/>
          <cell r="AB311"/>
          <cell r="AC311"/>
          <cell r="AD311"/>
        </row>
        <row r="312">
          <cell r="C312"/>
          <cell r="I312"/>
          <cell r="J312"/>
          <cell r="K312"/>
          <cell r="L312"/>
          <cell r="M312"/>
          <cell r="N312"/>
          <cell r="O312"/>
          <cell r="P312"/>
          <cell r="Q312"/>
          <cell r="R312"/>
          <cell r="S312"/>
          <cell r="T312"/>
          <cell r="U312"/>
          <cell r="V312"/>
          <cell r="W312"/>
          <cell r="X312"/>
          <cell r="Y312"/>
          <cell r="Z312"/>
          <cell r="AA312"/>
          <cell r="AB312"/>
          <cell r="AC312"/>
          <cell r="AD312"/>
        </row>
        <row r="313">
          <cell r="C313"/>
          <cell r="I313"/>
          <cell r="J313"/>
          <cell r="K313"/>
          <cell r="L313"/>
          <cell r="M313"/>
          <cell r="N313"/>
          <cell r="O313"/>
          <cell r="P313"/>
          <cell r="Q313"/>
          <cell r="R313"/>
          <cell r="S313"/>
          <cell r="T313"/>
          <cell r="U313"/>
          <cell r="V313"/>
          <cell r="W313"/>
          <cell r="X313"/>
          <cell r="Y313"/>
          <cell r="Z313"/>
          <cell r="AA313"/>
          <cell r="AB313"/>
          <cell r="AC313"/>
          <cell r="AD313"/>
        </row>
        <row r="314">
          <cell r="C314"/>
          <cell r="I314"/>
          <cell r="J314"/>
          <cell r="K314"/>
          <cell r="L314"/>
          <cell r="M314"/>
          <cell r="N314"/>
          <cell r="O314"/>
          <cell r="P314"/>
          <cell r="Q314"/>
          <cell r="R314"/>
          <cell r="S314"/>
          <cell r="T314"/>
          <cell r="U314"/>
          <cell r="V314"/>
          <cell r="W314"/>
          <cell r="X314"/>
          <cell r="Y314"/>
          <cell r="Z314"/>
          <cell r="AA314"/>
          <cell r="AB314"/>
          <cell r="AC314"/>
          <cell r="AD314"/>
        </row>
        <row r="315">
          <cell r="C315"/>
          <cell r="I315"/>
          <cell r="J315"/>
          <cell r="K315"/>
          <cell r="L315"/>
          <cell r="M315"/>
          <cell r="N315"/>
          <cell r="O315"/>
          <cell r="P315"/>
          <cell r="Q315"/>
          <cell r="R315"/>
          <cell r="S315"/>
          <cell r="T315"/>
          <cell r="U315"/>
          <cell r="V315"/>
          <cell r="W315"/>
          <cell r="X315"/>
          <cell r="Y315"/>
          <cell r="Z315"/>
          <cell r="AA315"/>
          <cell r="AB315"/>
          <cell r="AC315"/>
          <cell r="AD315"/>
        </row>
        <row r="316">
          <cell r="C316"/>
          <cell r="I316"/>
          <cell r="J316"/>
          <cell r="K316"/>
          <cell r="L316"/>
          <cell r="M316"/>
          <cell r="N316"/>
          <cell r="O316"/>
          <cell r="P316"/>
          <cell r="Q316"/>
          <cell r="R316"/>
          <cell r="S316"/>
          <cell r="T316"/>
          <cell r="U316"/>
          <cell r="V316"/>
          <cell r="W316"/>
          <cell r="X316"/>
          <cell r="Y316"/>
          <cell r="Z316"/>
          <cell r="AA316"/>
          <cell r="AB316"/>
          <cell r="AC316"/>
          <cell r="AD316"/>
        </row>
        <row r="317">
          <cell r="C317"/>
          <cell r="I317"/>
          <cell r="J317"/>
          <cell r="K317"/>
          <cell r="L317"/>
          <cell r="M317"/>
          <cell r="N317"/>
          <cell r="O317"/>
          <cell r="P317"/>
          <cell r="Q317"/>
          <cell r="R317"/>
          <cell r="S317"/>
          <cell r="T317"/>
          <cell r="U317"/>
          <cell r="V317"/>
          <cell r="W317"/>
          <cell r="X317"/>
          <cell r="Y317"/>
          <cell r="Z317"/>
          <cell r="AA317"/>
          <cell r="AB317"/>
          <cell r="AC317"/>
          <cell r="AD317"/>
        </row>
        <row r="318">
          <cell r="C318"/>
          <cell r="I318"/>
          <cell r="J318"/>
          <cell r="K318"/>
          <cell r="L318"/>
          <cell r="M318"/>
          <cell r="N318"/>
          <cell r="O318"/>
          <cell r="P318"/>
          <cell r="Q318"/>
          <cell r="R318"/>
          <cell r="S318"/>
          <cell r="T318"/>
          <cell r="U318"/>
          <cell r="V318"/>
          <cell r="W318"/>
          <cell r="X318"/>
          <cell r="Y318"/>
          <cell r="Z318"/>
          <cell r="AA318"/>
          <cell r="AB318"/>
          <cell r="AC318"/>
          <cell r="AD318"/>
        </row>
        <row r="319">
          <cell r="C319"/>
          <cell r="I319"/>
          <cell r="J319"/>
          <cell r="K319"/>
          <cell r="L319"/>
          <cell r="M319"/>
          <cell r="N319"/>
          <cell r="O319"/>
          <cell r="P319"/>
          <cell r="Q319"/>
          <cell r="R319"/>
          <cell r="S319"/>
          <cell r="T319"/>
          <cell r="U319"/>
          <cell r="V319"/>
          <cell r="W319"/>
          <cell r="X319"/>
          <cell r="Y319"/>
          <cell r="Z319"/>
          <cell r="AA319"/>
          <cell r="AB319"/>
          <cell r="AC319"/>
          <cell r="AD319"/>
        </row>
        <row r="320">
          <cell r="C320"/>
          <cell r="I320"/>
          <cell r="J320"/>
          <cell r="K320"/>
          <cell r="L320"/>
          <cell r="M320"/>
          <cell r="N320"/>
          <cell r="O320"/>
          <cell r="P320"/>
          <cell r="Q320"/>
          <cell r="R320"/>
          <cell r="S320"/>
          <cell r="T320"/>
          <cell r="U320"/>
          <cell r="V320"/>
          <cell r="W320"/>
          <cell r="X320"/>
          <cell r="Y320"/>
          <cell r="Z320"/>
          <cell r="AA320"/>
          <cell r="AB320"/>
          <cell r="AC320"/>
          <cell r="AD320"/>
        </row>
        <row r="321">
          <cell r="C321"/>
          <cell r="I321"/>
          <cell r="J321"/>
          <cell r="K321"/>
          <cell r="L321"/>
          <cell r="M321"/>
          <cell r="N321"/>
          <cell r="O321"/>
          <cell r="P321"/>
          <cell r="Q321"/>
          <cell r="R321"/>
          <cell r="S321"/>
          <cell r="T321"/>
          <cell r="U321"/>
          <cell r="V321"/>
          <cell r="W321"/>
          <cell r="X321"/>
          <cell r="Y321"/>
          <cell r="Z321"/>
          <cell r="AA321"/>
          <cell r="AB321"/>
          <cell r="AC321"/>
          <cell r="AD321"/>
        </row>
        <row r="322">
          <cell r="C322"/>
          <cell r="I322"/>
          <cell r="J322"/>
          <cell r="K322"/>
          <cell r="L322"/>
          <cell r="M322"/>
          <cell r="N322"/>
          <cell r="O322"/>
          <cell r="P322"/>
          <cell r="Q322"/>
          <cell r="R322"/>
          <cell r="S322"/>
          <cell r="T322"/>
          <cell r="U322"/>
          <cell r="V322"/>
          <cell r="W322"/>
          <cell r="X322"/>
          <cell r="Y322"/>
          <cell r="Z322"/>
          <cell r="AA322"/>
          <cell r="AB322"/>
          <cell r="AC322"/>
          <cell r="AD322"/>
        </row>
        <row r="323">
          <cell r="C323"/>
          <cell r="I323"/>
          <cell r="J323"/>
          <cell r="K323"/>
          <cell r="L323"/>
          <cell r="M323"/>
          <cell r="N323"/>
          <cell r="O323"/>
          <cell r="P323"/>
          <cell r="Q323"/>
          <cell r="R323"/>
          <cell r="S323"/>
          <cell r="T323"/>
          <cell r="U323"/>
          <cell r="V323"/>
          <cell r="W323"/>
          <cell r="X323"/>
          <cell r="Y323"/>
          <cell r="Z323"/>
          <cell r="AA323"/>
          <cell r="AB323"/>
          <cell r="AC323"/>
          <cell r="AD323"/>
        </row>
        <row r="324">
          <cell r="C324"/>
          <cell r="I324"/>
          <cell r="J324"/>
          <cell r="K324"/>
          <cell r="L324"/>
          <cell r="M324"/>
          <cell r="N324"/>
          <cell r="O324"/>
          <cell r="P324"/>
          <cell r="Q324"/>
          <cell r="R324"/>
          <cell r="S324"/>
          <cell r="T324"/>
          <cell r="U324"/>
          <cell r="V324"/>
          <cell r="W324"/>
          <cell r="X324"/>
          <cell r="Y324"/>
          <cell r="Z324"/>
          <cell r="AA324"/>
          <cell r="AB324"/>
          <cell r="AC324"/>
          <cell r="AD324"/>
        </row>
        <row r="325">
          <cell r="C325"/>
          <cell r="I325"/>
          <cell r="J325"/>
          <cell r="K325"/>
          <cell r="L325"/>
          <cell r="M325"/>
          <cell r="N325"/>
          <cell r="O325"/>
          <cell r="P325"/>
          <cell r="Q325"/>
          <cell r="R325"/>
          <cell r="S325"/>
          <cell r="T325"/>
          <cell r="U325"/>
          <cell r="V325"/>
          <cell r="W325"/>
          <cell r="X325"/>
          <cell r="Y325"/>
          <cell r="Z325"/>
          <cell r="AA325"/>
          <cell r="AB325"/>
          <cell r="AC325"/>
          <cell r="AD325"/>
        </row>
        <row r="326">
          <cell r="C326"/>
          <cell r="I326"/>
          <cell r="J326"/>
          <cell r="K326"/>
          <cell r="L326"/>
          <cell r="M326"/>
          <cell r="N326"/>
          <cell r="O326"/>
          <cell r="P326"/>
          <cell r="Q326"/>
          <cell r="R326"/>
          <cell r="S326"/>
          <cell r="T326"/>
          <cell r="U326"/>
          <cell r="V326"/>
          <cell r="W326"/>
          <cell r="X326"/>
          <cell r="Y326"/>
          <cell r="Z326"/>
          <cell r="AA326"/>
          <cell r="AB326"/>
          <cell r="AC326"/>
          <cell r="AD326"/>
        </row>
        <row r="327">
          <cell r="C327"/>
          <cell r="I327"/>
          <cell r="J327"/>
          <cell r="K327"/>
          <cell r="L327"/>
          <cell r="M327"/>
          <cell r="N327"/>
          <cell r="O327"/>
          <cell r="P327"/>
          <cell r="Q327"/>
          <cell r="R327"/>
          <cell r="S327"/>
          <cell r="T327"/>
          <cell r="U327"/>
          <cell r="V327"/>
          <cell r="W327"/>
          <cell r="X327"/>
          <cell r="Y327"/>
          <cell r="Z327"/>
          <cell r="AA327"/>
          <cell r="AB327"/>
          <cell r="AC327"/>
          <cell r="AD327"/>
        </row>
        <row r="328">
          <cell r="C328"/>
          <cell r="I328"/>
          <cell r="J328"/>
          <cell r="K328"/>
          <cell r="L328"/>
          <cell r="M328"/>
          <cell r="N328"/>
          <cell r="O328"/>
          <cell r="P328"/>
          <cell r="Q328"/>
          <cell r="R328"/>
          <cell r="S328"/>
          <cell r="T328"/>
          <cell r="U328"/>
          <cell r="V328"/>
          <cell r="W328"/>
          <cell r="X328"/>
          <cell r="Y328"/>
          <cell r="Z328"/>
          <cell r="AA328"/>
          <cell r="AB328"/>
          <cell r="AC328"/>
          <cell r="AD328"/>
        </row>
        <row r="329">
          <cell r="C329"/>
          <cell r="I329"/>
          <cell r="J329"/>
          <cell r="K329"/>
          <cell r="L329"/>
          <cell r="M329"/>
          <cell r="N329"/>
          <cell r="O329"/>
          <cell r="P329"/>
          <cell r="Q329"/>
          <cell r="R329"/>
          <cell r="S329"/>
          <cell r="T329"/>
          <cell r="U329"/>
          <cell r="V329"/>
          <cell r="W329"/>
          <cell r="X329"/>
          <cell r="Y329"/>
          <cell r="Z329"/>
          <cell r="AA329"/>
          <cell r="AB329"/>
          <cell r="AC329"/>
          <cell r="AD329"/>
        </row>
        <row r="330">
          <cell r="C330"/>
          <cell r="I330"/>
          <cell r="J330"/>
          <cell r="K330"/>
          <cell r="L330"/>
          <cell r="M330"/>
          <cell r="N330"/>
          <cell r="O330"/>
          <cell r="P330"/>
          <cell r="Q330"/>
          <cell r="R330"/>
          <cell r="S330"/>
          <cell r="T330"/>
          <cell r="U330"/>
          <cell r="V330"/>
          <cell r="W330"/>
          <cell r="X330"/>
          <cell r="Y330"/>
          <cell r="Z330"/>
          <cell r="AA330"/>
          <cell r="AB330"/>
          <cell r="AC330"/>
          <cell r="AD330"/>
        </row>
        <row r="331">
          <cell r="C331"/>
          <cell r="I331"/>
          <cell r="J331"/>
          <cell r="K331"/>
          <cell r="L331"/>
          <cell r="M331"/>
          <cell r="N331"/>
          <cell r="O331"/>
          <cell r="P331"/>
          <cell r="Q331"/>
          <cell r="R331"/>
          <cell r="S331"/>
          <cell r="T331"/>
          <cell r="U331"/>
          <cell r="V331"/>
          <cell r="W331"/>
          <cell r="X331"/>
          <cell r="Y331"/>
          <cell r="Z331"/>
          <cell r="AA331"/>
          <cell r="AB331"/>
          <cell r="AC331"/>
          <cell r="AD331"/>
        </row>
        <row r="332">
          <cell r="C332"/>
          <cell r="I332"/>
          <cell r="J332"/>
          <cell r="K332"/>
          <cell r="L332"/>
          <cell r="M332"/>
          <cell r="N332"/>
          <cell r="O332"/>
          <cell r="P332"/>
          <cell r="Q332"/>
          <cell r="R332"/>
          <cell r="S332"/>
          <cell r="T332"/>
          <cell r="U332"/>
          <cell r="V332"/>
          <cell r="W332"/>
          <cell r="X332"/>
          <cell r="Y332"/>
          <cell r="Z332"/>
          <cell r="AA332"/>
          <cell r="AB332"/>
          <cell r="AC332"/>
          <cell r="AD332"/>
        </row>
        <row r="333">
          <cell r="C333"/>
          <cell r="I333"/>
          <cell r="J333"/>
          <cell r="K333"/>
          <cell r="L333"/>
          <cell r="M333"/>
          <cell r="N333"/>
          <cell r="O333"/>
          <cell r="P333"/>
          <cell r="Q333"/>
          <cell r="R333"/>
          <cell r="S333"/>
          <cell r="T333"/>
          <cell r="U333"/>
          <cell r="V333"/>
          <cell r="W333"/>
          <cell r="X333"/>
          <cell r="Y333"/>
          <cell r="Z333"/>
          <cell r="AA333"/>
          <cell r="AB333"/>
          <cell r="AC333"/>
          <cell r="AD333"/>
        </row>
        <row r="334">
          <cell r="C334"/>
          <cell r="I334"/>
          <cell r="J334"/>
          <cell r="K334"/>
          <cell r="L334"/>
          <cell r="M334"/>
          <cell r="N334"/>
          <cell r="O334"/>
          <cell r="P334"/>
          <cell r="Q334"/>
          <cell r="R334"/>
          <cell r="S334"/>
          <cell r="T334"/>
          <cell r="U334"/>
          <cell r="V334"/>
          <cell r="W334"/>
          <cell r="X334"/>
          <cell r="Y334"/>
          <cell r="Z334"/>
          <cell r="AA334"/>
          <cell r="AB334"/>
          <cell r="AC334"/>
          <cell r="AD334"/>
        </row>
        <row r="335">
          <cell r="C335"/>
          <cell r="I335"/>
          <cell r="J335"/>
          <cell r="K335"/>
          <cell r="L335"/>
          <cell r="M335"/>
          <cell r="N335"/>
          <cell r="O335"/>
          <cell r="P335"/>
          <cell r="Q335"/>
          <cell r="R335"/>
          <cell r="S335"/>
          <cell r="T335"/>
          <cell r="U335"/>
          <cell r="V335"/>
          <cell r="W335"/>
          <cell r="X335"/>
          <cell r="Y335"/>
          <cell r="Z335"/>
          <cell r="AA335"/>
          <cell r="AB335"/>
          <cell r="AC335"/>
          <cell r="AD335"/>
        </row>
        <row r="336">
          <cell r="C336"/>
          <cell r="I336"/>
          <cell r="J336"/>
          <cell r="K336"/>
          <cell r="L336"/>
          <cell r="M336"/>
          <cell r="N336"/>
          <cell r="O336"/>
          <cell r="P336"/>
          <cell r="Q336"/>
          <cell r="R336"/>
          <cell r="S336"/>
          <cell r="T336"/>
          <cell r="U336"/>
          <cell r="V336"/>
          <cell r="W336"/>
          <cell r="X336"/>
          <cell r="Y336"/>
          <cell r="Z336"/>
          <cell r="AA336"/>
          <cell r="AB336"/>
          <cell r="AC336"/>
          <cell r="AD336"/>
        </row>
        <row r="337">
          <cell r="C337" t="str">
            <v>ISSUER AVAILABLE PRINCIPAL</v>
          </cell>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row>
        <row r="338">
          <cell r="I338"/>
          <cell r="J338"/>
          <cell r="K338"/>
          <cell r="L338"/>
          <cell r="M338"/>
          <cell r="N338"/>
          <cell r="O338"/>
          <cell r="P338"/>
          <cell r="Q338"/>
          <cell r="R338"/>
          <cell r="S338"/>
          <cell r="T338"/>
          <cell r="U338"/>
          <cell r="V338"/>
          <cell r="W338"/>
          <cell r="X338"/>
          <cell r="Y338"/>
          <cell r="Z338"/>
          <cell r="AA338"/>
          <cell r="AB338"/>
          <cell r="AC338"/>
          <cell r="AD338"/>
        </row>
        <row r="339">
          <cell r="C339" t="str">
            <v>Principal Received from Funding - GBP</v>
          </cell>
          <cell r="I339">
            <v>507982840.36999989</v>
          </cell>
          <cell r="J339">
            <v>0</v>
          </cell>
          <cell r="K339">
            <v>0</v>
          </cell>
          <cell r="L339">
            <v>596349850.13000059</v>
          </cell>
          <cell r="M339">
            <v>0</v>
          </cell>
          <cell r="N339">
            <v>0</v>
          </cell>
          <cell r="O339">
            <v>252996752.80000004</v>
          </cell>
          <cell r="P339">
            <v>0</v>
          </cell>
          <cell r="Q339">
            <v>0</v>
          </cell>
          <cell r="R339">
            <v>469094254.34999996</v>
          </cell>
          <cell r="S339">
            <v>0</v>
          </cell>
          <cell r="T339">
            <v>0</v>
          </cell>
          <cell r="U339">
            <v>240672064.35999998</v>
          </cell>
          <cell r="V339">
            <v>0</v>
          </cell>
          <cell r="W339">
            <v>0</v>
          </cell>
          <cell r="X339">
            <v>462598723.21000004</v>
          </cell>
          <cell r="Y339">
            <v>0</v>
          </cell>
          <cell r="Z339">
            <v>0</v>
          </cell>
          <cell r="AA339">
            <v>272057521.56999993</v>
          </cell>
          <cell r="AB339">
            <v>0</v>
          </cell>
          <cell r="AC339">
            <v>0</v>
          </cell>
          <cell r="AD339">
            <v>1036954222.8299999</v>
          </cell>
        </row>
        <row r="340">
          <cell r="C340"/>
          <cell r="I340"/>
          <cell r="J340"/>
          <cell r="K340"/>
          <cell r="L340"/>
          <cell r="M340"/>
          <cell r="N340"/>
          <cell r="O340"/>
          <cell r="P340"/>
          <cell r="Q340"/>
          <cell r="R340"/>
          <cell r="S340"/>
          <cell r="T340"/>
          <cell r="U340"/>
          <cell r="V340"/>
          <cell r="W340"/>
          <cell r="X340"/>
          <cell r="Y340"/>
          <cell r="Z340"/>
          <cell r="AA340"/>
          <cell r="AB340"/>
          <cell r="AC340"/>
          <cell r="AD340"/>
        </row>
        <row r="341">
          <cell r="C341" t="str">
            <v>Class A</v>
          </cell>
          <cell r="I341"/>
          <cell r="J341"/>
          <cell r="K341"/>
          <cell r="L341"/>
          <cell r="M341"/>
          <cell r="N341"/>
          <cell r="O341"/>
          <cell r="P341"/>
          <cell r="Q341"/>
          <cell r="R341"/>
          <cell r="S341"/>
          <cell r="T341"/>
          <cell r="U341"/>
          <cell r="V341"/>
          <cell r="W341"/>
          <cell r="X341"/>
          <cell r="Y341"/>
          <cell r="Z341"/>
          <cell r="AA341"/>
          <cell r="AB341"/>
          <cell r="AC341"/>
          <cell r="AD341"/>
        </row>
        <row r="342">
          <cell r="C342" t="str">
            <v>Class B</v>
          </cell>
          <cell r="I342"/>
          <cell r="J342"/>
          <cell r="K342"/>
          <cell r="L342"/>
          <cell r="M342"/>
          <cell r="N342"/>
          <cell r="O342"/>
          <cell r="P342"/>
          <cell r="Q342"/>
          <cell r="R342"/>
          <cell r="S342"/>
          <cell r="T342"/>
          <cell r="U342"/>
          <cell r="V342"/>
          <cell r="W342"/>
          <cell r="X342"/>
          <cell r="Y342"/>
          <cell r="Z342"/>
          <cell r="AA342"/>
          <cell r="AB342"/>
          <cell r="AC342"/>
          <cell r="AD342"/>
        </row>
        <row r="343">
          <cell r="C343" t="str">
            <v>Class M</v>
          </cell>
          <cell r="I343"/>
          <cell r="J343"/>
          <cell r="K343"/>
          <cell r="L343"/>
          <cell r="M343"/>
          <cell r="N343"/>
          <cell r="O343"/>
          <cell r="P343"/>
          <cell r="Q343"/>
          <cell r="R343"/>
          <cell r="S343"/>
          <cell r="T343"/>
          <cell r="U343"/>
          <cell r="V343"/>
          <cell r="W343"/>
          <cell r="X343"/>
          <cell r="Y343"/>
          <cell r="Z343"/>
          <cell r="AA343"/>
          <cell r="AB343"/>
          <cell r="AC343"/>
          <cell r="AD343"/>
        </row>
        <row r="344">
          <cell r="C344" t="str">
            <v>Class C</v>
          </cell>
          <cell r="I344"/>
          <cell r="J344"/>
          <cell r="K344"/>
          <cell r="L344"/>
          <cell r="M344"/>
          <cell r="N344"/>
          <cell r="O344"/>
          <cell r="P344"/>
          <cell r="Q344"/>
          <cell r="R344"/>
          <cell r="S344"/>
          <cell r="T344"/>
          <cell r="U344"/>
          <cell r="V344"/>
          <cell r="W344"/>
          <cell r="X344"/>
          <cell r="Y344"/>
          <cell r="Z344"/>
          <cell r="AA344"/>
          <cell r="AB344"/>
          <cell r="AC344"/>
          <cell r="AD344"/>
        </row>
        <row r="345">
          <cell r="C345" t="str">
            <v>Class Z</v>
          </cell>
          <cell r="I345"/>
          <cell r="J345"/>
          <cell r="K345"/>
          <cell r="L345"/>
          <cell r="M345"/>
          <cell r="N345"/>
          <cell r="O345"/>
          <cell r="P345"/>
          <cell r="Q345"/>
          <cell r="R345"/>
          <cell r="S345"/>
          <cell r="T345"/>
          <cell r="U345"/>
          <cell r="V345"/>
          <cell r="W345"/>
          <cell r="X345"/>
          <cell r="Y345"/>
          <cell r="Z345"/>
          <cell r="AA345"/>
          <cell r="AB345"/>
          <cell r="AC345"/>
          <cell r="AD345"/>
        </row>
        <row r="346">
          <cell r="I346"/>
          <cell r="J346"/>
          <cell r="K346"/>
          <cell r="L346"/>
          <cell r="M346"/>
          <cell r="N346"/>
          <cell r="O346"/>
          <cell r="P346"/>
          <cell r="Q346"/>
          <cell r="R346"/>
          <cell r="S346"/>
          <cell r="T346"/>
          <cell r="U346"/>
          <cell r="V346"/>
          <cell r="W346"/>
          <cell r="X346"/>
          <cell r="Y346"/>
          <cell r="Z346"/>
          <cell r="AA346"/>
          <cell r="AB346"/>
          <cell r="AC346"/>
          <cell r="AD346"/>
        </row>
        <row r="347">
          <cell r="C347" t="str">
            <v>Principal Received from swap - USD</v>
          </cell>
          <cell r="I347">
            <v>0</v>
          </cell>
          <cell r="J347">
            <v>0</v>
          </cell>
          <cell r="K347">
            <v>0</v>
          </cell>
          <cell r="L347">
            <v>102071428.56999999</v>
          </cell>
          <cell r="M347">
            <v>0</v>
          </cell>
          <cell r="N347">
            <v>0</v>
          </cell>
          <cell r="O347">
            <v>102071428.56999999</v>
          </cell>
          <cell r="P347">
            <v>0</v>
          </cell>
          <cell r="Q347">
            <v>0</v>
          </cell>
          <cell r="R347">
            <v>178571428.56999999</v>
          </cell>
          <cell r="S347">
            <v>0</v>
          </cell>
          <cell r="T347">
            <v>0</v>
          </cell>
          <cell r="U347">
            <v>178571428.56999999</v>
          </cell>
          <cell r="V347">
            <v>0</v>
          </cell>
          <cell r="W347">
            <v>0</v>
          </cell>
          <cell r="X347">
            <v>553571428.57000005</v>
          </cell>
          <cell r="Y347">
            <v>0</v>
          </cell>
          <cell r="Z347">
            <v>0</v>
          </cell>
          <cell r="AA347">
            <v>225233428.56999999</v>
          </cell>
          <cell r="AB347">
            <v>0</v>
          </cell>
          <cell r="AC347">
            <v>0</v>
          </cell>
          <cell r="AD347">
            <v>424909428.57999998</v>
          </cell>
        </row>
        <row r="348">
          <cell r="C348"/>
          <cell r="I348"/>
          <cell r="J348"/>
          <cell r="K348"/>
          <cell r="L348"/>
          <cell r="M348"/>
          <cell r="N348"/>
          <cell r="O348"/>
          <cell r="P348"/>
          <cell r="Q348"/>
          <cell r="R348"/>
          <cell r="S348"/>
          <cell r="T348"/>
          <cell r="U348"/>
          <cell r="V348"/>
          <cell r="W348"/>
          <cell r="X348"/>
          <cell r="Y348"/>
          <cell r="Z348"/>
          <cell r="AA348"/>
          <cell r="AB348"/>
          <cell r="AC348"/>
          <cell r="AD348"/>
        </row>
        <row r="349">
          <cell r="C349" t="str">
            <v>Class A</v>
          </cell>
          <cell r="I349"/>
          <cell r="J349"/>
          <cell r="K349"/>
          <cell r="L349"/>
          <cell r="M349"/>
          <cell r="N349"/>
          <cell r="O349"/>
          <cell r="P349"/>
          <cell r="Q349"/>
          <cell r="R349"/>
          <cell r="S349"/>
          <cell r="T349"/>
          <cell r="U349"/>
          <cell r="V349"/>
          <cell r="W349"/>
          <cell r="X349"/>
          <cell r="Y349"/>
          <cell r="Z349"/>
          <cell r="AA349"/>
          <cell r="AB349"/>
          <cell r="AC349"/>
          <cell r="AD349"/>
        </row>
        <row r="350">
          <cell r="C350" t="str">
            <v>Class B</v>
          </cell>
          <cell r="I350"/>
          <cell r="J350"/>
          <cell r="K350"/>
          <cell r="L350"/>
          <cell r="M350"/>
          <cell r="N350"/>
          <cell r="O350"/>
          <cell r="P350"/>
          <cell r="Q350"/>
          <cell r="R350"/>
          <cell r="S350"/>
          <cell r="T350"/>
          <cell r="U350"/>
          <cell r="V350"/>
          <cell r="W350"/>
          <cell r="X350"/>
          <cell r="Y350"/>
          <cell r="Z350"/>
          <cell r="AA350"/>
          <cell r="AB350"/>
          <cell r="AC350"/>
          <cell r="AD350"/>
        </row>
        <row r="351">
          <cell r="C351" t="str">
            <v>Class M</v>
          </cell>
          <cell r="I351"/>
          <cell r="J351"/>
          <cell r="K351"/>
          <cell r="L351"/>
          <cell r="M351"/>
          <cell r="N351"/>
          <cell r="O351"/>
          <cell r="P351"/>
          <cell r="Q351"/>
          <cell r="R351"/>
          <cell r="S351"/>
          <cell r="T351"/>
          <cell r="U351"/>
          <cell r="V351"/>
          <cell r="W351"/>
          <cell r="X351"/>
          <cell r="Y351"/>
          <cell r="Z351"/>
          <cell r="AA351"/>
          <cell r="AB351"/>
          <cell r="AC351"/>
          <cell r="AD351"/>
        </row>
        <row r="352">
          <cell r="C352" t="str">
            <v>Class C</v>
          </cell>
          <cell r="I352"/>
          <cell r="J352"/>
          <cell r="K352"/>
          <cell r="L352"/>
          <cell r="M352"/>
          <cell r="N352"/>
          <cell r="O352"/>
          <cell r="P352"/>
          <cell r="Q352"/>
          <cell r="R352"/>
          <cell r="S352"/>
          <cell r="T352"/>
          <cell r="U352"/>
          <cell r="V352"/>
          <cell r="W352"/>
          <cell r="X352"/>
          <cell r="Y352"/>
          <cell r="Z352"/>
          <cell r="AA352"/>
          <cell r="AB352"/>
          <cell r="AC352"/>
          <cell r="AD352"/>
        </row>
        <row r="353">
          <cell r="C353" t="str">
            <v>Class Z</v>
          </cell>
          <cell r="I353"/>
          <cell r="J353"/>
          <cell r="K353"/>
          <cell r="L353"/>
          <cell r="M353"/>
          <cell r="N353"/>
          <cell r="O353"/>
          <cell r="P353"/>
          <cell r="Q353"/>
          <cell r="R353"/>
          <cell r="S353"/>
          <cell r="T353"/>
          <cell r="U353"/>
          <cell r="V353"/>
          <cell r="W353"/>
          <cell r="X353"/>
          <cell r="Y353"/>
          <cell r="Z353"/>
          <cell r="AA353"/>
          <cell r="AB353"/>
          <cell r="AC353"/>
          <cell r="AD353"/>
        </row>
        <row r="354">
          <cell r="I354"/>
          <cell r="J354"/>
          <cell r="K354"/>
          <cell r="L354"/>
          <cell r="M354"/>
          <cell r="N354"/>
          <cell r="O354"/>
          <cell r="P354"/>
          <cell r="Q354"/>
          <cell r="R354"/>
          <cell r="S354"/>
          <cell r="T354"/>
          <cell r="U354"/>
          <cell r="V354"/>
          <cell r="W354"/>
          <cell r="X354"/>
          <cell r="Y354"/>
          <cell r="Z354"/>
          <cell r="AA354"/>
          <cell r="AB354"/>
          <cell r="AC354"/>
          <cell r="AD354"/>
        </row>
        <row r="355">
          <cell r="I355"/>
          <cell r="J355"/>
          <cell r="K355"/>
          <cell r="L355"/>
          <cell r="M355"/>
          <cell r="N355"/>
          <cell r="O355"/>
          <cell r="P355"/>
          <cell r="Q355"/>
          <cell r="R355"/>
          <cell r="S355"/>
          <cell r="T355"/>
          <cell r="U355"/>
          <cell r="V355"/>
          <cell r="W355"/>
          <cell r="X355"/>
          <cell r="Y355"/>
          <cell r="Z355"/>
          <cell r="AA355"/>
          <cell r="AB355"/>
          <cell r="AC355"/>
          <cell r="AD355"/>
        </row>
        <row r="356">
          <cell r="C356" t="str">
            <v>Principal Received from swap - EUR</v>
          </cell>
          <cell r="I356">
            <v>423791750</v>
          </cell>
          <cell r="J356">
            <v>0</v>
          </cell>
          <cell r="K356">
            <v>0</v>
          </cell>
          <cell r="L356">
            <v>259377619</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row>
        <row r="357">
          <cell r="C357"/>
          <cell r="I357"/>
          <cell r="J357"/>
          <cell r="K357"/>
          <cell r="L357"/>
          <cell r="M357"/>
          <cell r="N357"/>
          <cell r="O357"/>
          <cell r="P357"/>
          <cell r="Q357"/>
          <cell r="R357"/>
          <cell r="S357"/>
          <cell r="T357"/>
          <cell r="U357"/>
          <cell r="V357"/>
          <cell r="W357"/>
          <cell r="X357"/>
          <cell r="Y357"/>
          <cell r="Z357"/>
          <cell r="AA357"/>
          <cell r="AB357"/>
          <cell r="AC357"/>
          <cell r="AD357"/>
        </row>
        <row r="358">
          <cell r="C358" t="str">
            <v>Class A</v>
          </cell>
          <cell r="I358"/>
          <cell r="J358"/>
          <cell r="K358"/>
          <cell r="L358"/>
          <cell r="M358"/>
          <cell r="N358"/>
          <cell r="O358"/>
          <cell r="P358"/>
          <cell r="Q358"/>
          <cell r="R358"/>
          <cell r="S358"/>
          <cell r="T358"/>
          <cell r="U358"/>
          <cell r="V358"/>
          <cell r="W358"/>
          <cell r="X358"/>
          <cell r="Y358"/>
          <cell r="Z358"/>
          <cell r="AA358"/>
          <cell r="AB358"/>
          <cell r="AC358"/>
          <cell r="AD358"/>
        </row>
        <row r="359">
          <cell r="C359" t="str">
            <v>Class B</v>
          </cell>
          <cell r="I359"/>
          <cell r="J359"/>
          <cell r="K359"/>
          <cell r="L359"/>
          <cell r="M359"/>
          <cell r="N359"/>
          <cell r="O359"/>
          <cell r="P359"/>
          <cell r="Q359"/>
          <cell r="R359"/>
          <cell r="S359"/>
          <cell r="T359"/>
          <cell r="U359"/>
          <cell r="V359"/>
          <cell r="W359"/>
          <cell r="X359"/>
          <cell r="Y359"/>
          <cell r="Z359"/>
          <cell r="AA359"/>
          <cell r="AB359"/>
          <cell r="AC359"/>
          <cell r="AD359"/>
        </row>
        <row r="360">
          <cell r="C360" t="str">
            <v>Class M</v>
          </cell>
          <cell r="I360"/>
          <cell r="J360"/>
          <cell r="K360"/>
          <cell r="L360"/>
          <cell r="M360"/>
          <cell r="N360"/>
          <cell r="O360"/>
          <cell r="P360"/>
          <cell r="Q360"/>
          <cell r="R360"/>
          <cell r="S360"/>
          <cell r="T360"/>
          <cell r="U360"/>
          <cell r="V360"/>
          <cell r="W360"/>
          <cell r="X360"/>
          <cell r="Y360"/>
          <cell r="Z360"/>
          <cell r="AA360"/>
          <cell r="AB360"/>
          <cell r="AC360"/>
          <cell r="AD360"/>
        </row>
        <row r="361">
          <cell r="C361" t="str">
            <v>Class C</v>
          </cell>
          <cell r="I361"/>
          <cell r="J361"/>
          <cell r="K361"/>
          <cell r="L361"/>
          <cell r="M361"/>
          <cell r="N361"/>
          <cell r="O361"/>
          <cell r="P361"/>
          <cell r="Q361"/>
          <cell r="R361"/>
          <cell r="S361"/>
          <cell r="T361"/>
          <cell r="U361"/>
          <cell r="V361"/>
          <cell r="W361"/>
          <cell r="X361"/>
          <cell r="Y361"/>
          <cell r="Z361"/>
          <cell r="AA361"/>
          <cell r="AB361"/>
          <cell r="AC361"/>
          <cell r="AD361"/>
        </row>
        <row r="362">
          <cell r="C362" t="str">
            <v>Class Z</v>
          </cell>
          <cell r="I362"/>
          <cell r="J362"/>
          <cell r="K362"/>
          <cell r="L362"/>
          <cell r="M362"/>
          <cell r="N362"/>
          <cell r="O362"/>
          <cell r="P362"/>
          <cell r="Q362"/>
          <cell r="R362"/>
          <cell r="S362"/>
          <cell r="T362"/>
          <cell r="U362"/>
          <cell r="V362"/>
          <cell r="W362"/>
          <cell r="X362"/>
          <cell r="Y362"/>
          <cell r="Z362"/>
          <cell r="AA362"/>
          <cell r="AB362"/>
          <cell r="AC362"/>
          <cell r="AD362"/>
        </row>
        <row r="363">
          <cell r="I363"/>
          <cell r="J363"/>
          <cell r="K363"/>
          <cell r="L363"/>
          <cell r="M363"/>
          <cell r="N363"/>
          <cell r="O363"/>
          <cell r="P363"/>
          <cell r="Q363"/>
          <cell r="R363"/>
          <cell r="S363"/>
          <cell r="T363"/>
          <cell r="U363"/>
          <cell r="V363"/>
          <cell r="W363"/>
          <cell r="X363"/>
          <cell r="Y363"/>
          <cell r="Z363"/>
          <cell r="AA363"/>
          <cell r="AB363"/>
          <cell r="AC363"/>
          <cell r="AD363"/>
        </row>
        <row r="364">
          <cell r="I364"/>
          <cell r="J364"/>
          <cell r="K364"/>
          <cell r="L364"/>
          <cell r="M364"/>
          <cell r="N364"/>
          <cell r="O364"/>
          <cell r="P364"/>
          <cell r="Q364"/>
          <cell r="R364"/>
          <cell r="S364"/>
          <cell r="T364"/>
          <cell r="U364"/>
          <cell r="V364"/>
          <cell r="W364"/>
          <cell r="X364"/>
          <cell r="Y364"/>
          <cell r="Z364"/>
          <cell r="AA364"/>
          <cell r="AB364"/>
          <cell r="AC364"/>
          <cell r="AD364"/>
        </row>
        <row r="365">
          <cell r="I365"/>
          <cell r="J365"/>
          <cell r="K365"/>
          <cell r="L365"/>
          <cell r="M365"/>
          <cell r="N365"/>
          <cell r="O365"/>
          <cell r="P365"/>
          <cell r="Q365"/>
          <cell r="R365"/>
          <cell r="S365"/>
          <cell r="T365"/>
          <cell r="U365"/>
          <cell r="V365"/>
          <cell r="W365"/>
          <cell r="X365"/>
          <cell r="Y365"/>
          <cell r="Z365"/>
          <cell r="AA365"/>
          <cell r="AB365"/>
          <cell r="AC365"/>
          <cell r="AD365"/>
        </row>
        <row r="366">
          <cell r="I366"/>
          <cell r="J366"/>
          <cell r="K366"/>
          <cell r="L366"/>
          <cell r="M366"/>
          <cell r="N366"/>
          <cell r="O366"/>
          <cell r="P366"/>
          <cell r="Q366"/>
          <cell r="R366"/>
          <cell r="S366"/>
          <cell r="T366"/>
          <cell r="U366"/>
          <cell r="V366"/>
          <cell r="W366"/>
          <cell r="X366"/>
          <cell r="Y366"/>
          <cell r="Z366"/>
          <cell r="AA366"/>
          <cell r="AB366"/>
          <cell r="AC366"/>
          <cell r="AD366"/>
        </row>
        <row r="367">
          <cell r="I367"/>
          <cell r="J367"/>
          <cell r="K367"/>
          <cell r="L367"/>
          <cell r="M367"/>
          <cell r="N367"/>
          <cell r="O367"/>
          <cell r="P367"/>
          <cell r="Q367"/>
          <cell r="R367"/>
          <cell r="S367"/>
          <cell r="T367"/>
          <cell r="U367"/>
          <cell r="V367"/>
          <cell r="W367"/>
          <cell r="X367"/>
          <cell r="Y367"/>
          <cell r="Z367"/>
          <cell r="AA367"/>
          <cell r="AB367"/>
          <cell r="AC367"/>
          <cell r="AD367"/>
        </row>
        <row r="368">
          <cell r="I368"/>
          <cell r="J368"/>
          <cell r="K368"/>
          <cell r="L368"/>
          <cell r="M368"/>
          <cell r="N368"/>
          <cell r="O368"/>
          <cell r="P368"/>
          <cell r="Q368"/>
          <cell r="R368"/>
          <cell r="S368"/>
          <cell r="T368"/>
          <cell r="U368"/>
          <cell r="V368"/>
          <cell r="W368"/>
          <cell r="X368"/>
          <cell r="Y368"/>
          <cell r="Z368"/>
          <cell r="AA368"/>
          <cell r="AB368"/>
          <cell r="AC368"/>
          <cell r="AD368"/>
        </row>
        <row r="369">
          <cell r="I369"/>
          <cell r="J369"/>
          <cell r="K369"/>
          <cell r="L369"/>
          <cell r="M369"/>
          <cell r="N369"/>
          <cell r="O369"/>
          <cell r="P369"/>
          <cell r="Q369"/>
          <cell r="R369"/>
          <cell r="S369"/>
          <cell r="T369"/>
          <cell r="U369"/>
          <cell r="V369"/>
          <cell r="W369"/>
          <cell r="X369"/>
          <cell r="Y369"/>
          <cell r="Z369"/>
          <cell r="AA369"/>
          <cell r="AB369"/>
          <cell r="AC369"/>
          <cell r="AD369"/>
        </row>
        <row r="370">
          <cell r="C370"/>
          <cell r="I370"/>
          <cell r="J370"/>
          <cell r="K370"/>
          <cell r="L370"/>
          <cell r="M370"/>
          <cell r="N370"/>
          <cell r="O370"/>
          <cell r="P370"/>
          <cell r="Q370"/>
          <cell r="R370"/>
          <cell r="S370"/>
          <cell r="T370"/>
          <cell r="U370"/>
          <cell r="V370"/>
          <cell r="W370"/>
          <cell r="X370"/>
          <cell r="Y370"/>
          <cell r="Z370"/>
          <cell r="AA370"/>
          <cell r="AB370"/>
          <cell r="AC370"/>
          <cell r="AD370"/>
        </row>
        <row r="371">
          <cell r="C371"/>
          <cell r="I371"/>
          <cell r="J371"/>
          <cell r="K371"/>
          <cell r="L371"/>
          <cell r="M371"/>
          <cell r="N371"/>
          <cell r="O371"/>
          <cell r="P371"/>
          <cell r="Q371"/>
          <cell r="R371"/>
          <cell r="S371"/>
          <cell r="T371"/>
          <cell r="U371"/>
          <cell r="V371"/>
          <cell r="W371"/>
          <cell r="X371"/>
          <cell r="Y371"/>
          <cell r="Z371"/>
          <cell r="AA371"/>
          <cell r="AB371"/>
          <cell r="AC371"/>
          <cell r="AD371"/>
        </row>
        <row r="372">
          <cell r="C372" t="str">
            <v>ISSUER PRINCIPAL PRIORITY - expenditure</v>
          </cell>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row>
        <row r="373">
          <cell r="I373"/>
          <cell r="J373"/>
          <cell r="K373"/>
          <cell r="L373"/>
          <cell r="M373"/>
          <cell r="N373"/>
          <cell r="O373"/>
          <cell r="P373"/>
          <cell r="Q373"/>
          <cell r="R373"/>
          <cell r="S373"/>
          <cell r="T373"/>
          <cell r="U373"/>
          <cell r="V373"/>
          <cell r="W373"/>
          <cell r="X373"/>
          <cell r="Y373"/>
          <cell r="Z373"/>
          <cell r="AA373"/>
          <cell r="AB373"/>
          <cell r="AC373"/>
          <cell r="AD373"/>
        </row>
        <row r="374">
          <cell r="C374"/>
          <cell r="I374"/>
          <cell r="J374"/>
          <cell r="K374"/>
          <cell r="L374"/>
          <cell r="M374"/>
          <cell r="N374"/>
          <cell r="O374"/>
          <cell r="P374"/>
          <cell r="Q374"/>
          <cell r="R374"/>
          <cell r="S374"/>
          <cell r="T374"/>
          <cell r="U374"/>
          <cell r="V374"/>
          <cell r="W374"/>
          <cell r="X374"/>
          <cell r="Y374"/>
          <cell r="Z374"/>
          <cell r="AA374"/>
          <cell r="AB374"/>
          <cell r="AC374"/>
          <cell r="AD374"/>
        </row>
        <row r="375">
          <cell r="C375" t="str">
            <v>Issuer Swap Provider - Class AAA</v>
          </cell>
          <cell r="I375">
            <v>507982782</v>
          </cell>
          <cell r="J375">
            <v>0</v>
          </cell>
          <cell r="K375">
            <v>0</v>
          </cell>
          <cell r="L375">
            <v>596349850.13000011</v>
          </cell>
          <cell r="M375">
            <v>0</v>
          </cell>
          <cell r="N375">
            <v>0</v>
          </cell>
          <cell r="O375">
            <v>252996752.80000004</v>
          </cell>
          <cell r="P375">
            <v>0</v>
          </cell>
          <cell r="Q375">
            <v>0</v>
          </cell>
          <cell r="R375">
            <v>469094254.34999996</v>
          </cell>
          <cell r="S375">
            <v>0</v>
          </cell>
          <cell r="T375">
            <v>0</v>
          </cell>
          <cell r="U375">
            <v>240672064.57999998</v>
          </cell>
          <cell r="V375">
            <v>0</v>
          </cell>
          <cell r="W375">
            <v>0</v>
          </cell>
          <cell r="X375">
            <v>462598723.19999999</v>
          </cell>
          <cell r="Y375">
            <v>0</v>
          </cell>
          <cell r="Z375">
            <v>0</v>
          </cell>
          <cell r="AA375">
            <v>231002582.91999999</v>
          </cell>
          <cell r="AB375">
            <v>0</v>
          </cell>
          <cell r="AC375">
            <v>0</v>
          </cell>
          <cell r="AD375">
            <v>760391647.81999993</v>
          </cell>
        </row>
        <row r="376">
          <cell r="C376" t="str">
            <v>(i) Swap</v>
          </cell>
          <cell r="I376">
            <v>370520745</v>
          </cell>
          <cell r="J376">
            <v>0</v>
          </cell>
          <cell r="K376">
            <v>0</v>
          </cell>
          <cell r="L376">
            <v>285364327.95000005</v>
          </cell>
          <cell r="M376">
            <v>0</v>
          </cell>
          <cell r="N376">
            <v>0</v>
          </cell>
          <cell r="O376">
            <v>64115218.950000048</v>
          </cell>
          <cell r="P376">
            <v>0</v>
          </cell>
          <cell r="Q376">
            <v>0</v>
          </cell>
          <cell r="R376">
            <v>112167982.76999998</v>
          </cell>
          <cell r="S376">
            <v>0</v>
          </cell>
          <cell r="T376">
            <v>0</v>
          </cell>
          <cell r="U376">
            <v>112167982.76999998</v>
          </cell>
          <cell r="V376">
            <v>0</v>
          </cell>
          <cell r="W376">
            <v>0</v>
          </cell>
          <cell r="X376">
            <v>368982117.81999999</v>
          </cell>
          <cell r="Y376">
            <v>0</v>
          </cell>
          <cell r="Z376">
            <v>0</v>
          </cell>
          <cell r="AA376">
            <v>112167982.76999998</v>
          </cell>
          <cell r="AB376">
            <v>0</v>
          </cell>
          <cell r="AC376">
            <v>0</v>
          </cell>
          <cell r="AD376">
            <v>208273510.41999996</v>
          </cell>
        </row>
        <row r="377">
          <cell r="C377" t="str">
            <v>(ii) Notes</v>
          </cell>
          <cell r="I377">
            <v>137462037</v>
          </cell>
          <cell r="J377">
            <v>0</v>
          </cell>
          <cell r="K377">
            <v>0</v>
          </cell>
          <cell r="L377">
            <v>310985522.18000001</v>
          </cell>
          <cell r="M377">
            <v>0</v>
          </cell>
          <cell r="N377">
            <v>0</v>
          </cell>
          <cell r="O377">
            <v>188881533.84999999</v>
          </cell>
          <cell r="P377">
            <v>0</v>
          </cell>
          <cell r="Q377">
            <v>0</v>
          </cell>
          <cell r="R377">
            <v>356926271.57999998</v>
          </cell>
          <cell r="S377">
            <v>0</v>
          </cell>
          <cell r="T377">
            <v>0</v>
          </cell>
          <cell r="U377">
            <v>128504081.81</v>
          </cell>
          <cell r="V377">
            <v>0</v>
          </cell>
          <cell r="W377">
            <v>0</v>
          </cell>
          <cell r="X377">
            <v>93616605.379999995</v>
          </cell>
          <cell r="Y377">
            <v>0</v>
          </cell>
          <cell r="Z377">
            <v>0</v>
          </cell>
          <cell r="AA377">
            <v>118834600.15000001</v>
          </cell>
          <cell r="AB377">
            <v>0</v>
          </cell>
          <cell r="AC377">
            <v>0</v>
          </cell>
          <cell r="AD377">
            <v>552118137.39999998</v>
          </cell>
        </row>
        <row r="378">
          <cell r="C378" t="str">
            <v>Issuer Swap Provider - Class AA</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41054938.649999999</v>
          </cell>
          <cell r="AB378">
            <v>0</v>
          </cell>
          <cell r="AC378">
            <v>0</v>
          </cell>
          <cell r="AD378">
            <v>82122195.00999999</v>
          </cell>
        </row>
        <row r="379">
          <cell r="C379" t="str">
            <v>(i) Swap</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30056038.649999999</v>
          </cell>
          <cell r="AB379">
            <v>0</v>
          </cell>
          <cell r="AC379">
            <v>0</v>
          </cell>
          <cell r="AD379">
            <v>60121095.009999998</v>
          </cell>
        </row>
        <row r="380">
          <cell r="C380" t="str">
            <v>(ii) Notes</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10998900</v>
          </cell>
          <cell r="AB380">
            <v>0</v>
          </cell>
          <cell r="AC380">
            <v>0</v>
          </cell>
          <cell r="AD380">
            <v>22001100</v>
          </cell>
        </row>
        <row r="381">
          <cell r="C381" t="str">
            <v>Issuer Swap Provider - Class A</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row>
        <row r="382">
          <cell r="C382" t="str">
            <v>(i) Swap</v>
          </cell>
          <cell r="I382"/>
          <cell r="J382"/>
          <cell r="K382"/>
          <cell r="L382"/>
          <cell r="M382"/>
          <cell r="N382"/>
          <cell r="O382"/>
          <cell r="P382"/>
          <cell r="Q382"/>
          <cell r="R382"/>
          <cell r="S382"/>
          <cell r="T382"/>
          <cell r="U382"/>
          <cell r="V382"/>
          <cell r="W382"/>
          <cell r="X382"/>
          <cell r="Y382"/>
          <cell r="Z382"/>
          <cell r="AA382"/>
          <cell r="AB382"/>
          <cell r="AC382"/>
          <cell r="AD382"/>
        </row>
        <row r="383">
          <cell r="C383" t="str">
            <v>(ii) Notes</v>
          </cell>
          <cell r="I383"/>
          <cell r="J383"/>
          <cell r="K383"/>
          <cell r="L383"/>
          <cell r="M383"/>
          <cell r="N383"/>
          <cell r="O383"/>
          <cell r="P383"/>
          <cell r="Q383"/>
          <cell r="R383"/>
          <cell r="S383"/>
          <cell r="T383"/>
          <cell r="U383"/>
          <cell r="V383"/>
          <cell r="W383"/>
          <cell r="X383"/>
          <cell r="Y383"/>
          <cell r="Z383"/>
          <cell r="AA383"/>
          <cell r="AB383"/>
          <cell r="AC383"/>
          <cell r="AD383"/>
        </row>
        <row r="384">
          <cell r="C384" t="str">
            <v>Issuer Swap Provider - Class BBB</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row>
        <row r="385">
          <cell r="C385" t="str">
            <v>(i) Swap</v>
          </cell>
          <cell r="I385"/>
          <cell r="J385"/>
          <cell r="K385"/>
          <cell r="L385"/>
          <cell r="M385"/>
          <cell r="N385"/>
          <cell r="O385"/>
          <cell r="P385"/>
          <cell r="Q385"/>
          <cell r="R385"/>
          <cell r="S385"/>
          <cell r="T385"/>
          <cell r="U385"/>
          <cell r="V385"/>
          <cell r="W385"/>
          <cell r="X385"/>
          <cell r="Y385"/>
          <cell r="Z385"/>
          <cell r="AA385"/>
          <cell r="AB385"/>
          <cell r="AC385"/>
          <cell r="AD385"/>
        </row>
        <row r="386">
          <cell r="C386" t="str">
            <v>(ii) Notes</v>
          </cell>
          <cell r="I386"/>
          <cell r="J386"/>
          <cell r="K386"/>
          <cell r="L386"/>
          <cell r="M386"/>
          <cell r="N386"/>
          <cell r="O386"/>
          <cell r="P386"/>
          <cell r="Q386"/>
          <cell r="R386"/>
          <cell r="S386"/>
          <cell r="T386"/>
          <cell r="U386"/>
          <cell r="V386"/>
          <cell r="W386"/>
          <cell r="X386"/>
          <cell r="Y386"/>
          <cell r="Z386"/>
          <cell r="AA386"/>
          <cell r="AB386"/>
          <cell r="AC386"/>
          <cell r="AD386"/>
        </row>
        <row r="387">
          <cell r="C387" t="str">
            <v>Issuer Swap Provider - Class Z</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194440380</v>
          </cell>
        </row>
        <row r="388">
          <cell r="C388" t="str">
            <v>(i) Swap</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194440380</v>
          </cell>
        </row>
        <row r="389">
          <cell r="C389" t="str">
            <v>(ii) Notes</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row>
        <row r="390">
          <cell r="C390" t="str">
            <v>Issuing entity swap provider termination</v>
          </cell>
          <cell r="I390"/>
          <cell r="J390"/>
          <cell r="K390"/>
          <cell r="L390"/>
          <cell r="M390"/>
          <cell r="N390"/>
          <cell r="O390"/>
          <cell r="P390"/>
          <cell r="Q390"/>
          <cell r="R390"/>
          <cell r="S390"/>
          <cell r="T390"/>
          <cell r="U390"/>
          <cell r="V390"/>
          <cell r="W390"/>
          <cell r="X390"/>
          <cell r="Y390"/>
          <cell r="Z390"/>
          <cell r="AA390"/>
          <cell r="AB390"/>
          <cell r="AC390"/>
          <cell r="AD390"/>
        </row>
        <row r="391">
          <cell r="C391" t="str">
            <v>Profit</v>
          </cell>
          <cell r="I391"/>
          <cell r="J391"/>
          <cell r="K391"/>
          <cell r="L391"/>
          <cell r="M391"/>
          <cell r="N391"/>
          <cell r="O391"/>
          <cell r="P391"/>
          <cell r="Q391"/>
          <cell r="R391"/>
          <cell r="S391"/>
          <cell r="T391"/>
          <cell r="U391"/>
          <cell r="V391"/>
          <cell r="W391"/>
          <cell r="X391"/>
          <cell r="Y391"/>
          <cell r="Z391"/>
          <cell r="AA391"/>
          <cell r="AB391"/>
          <cell r="AC391"/>
          <cell r="AD391"/>
        </row>
        <row r="392">
          <cell r="C392" t="str">
            <v>Surplus</v>
          </cell>
          <cell r="I392"/>
          <cell r="J392"/>
          <cell r="K392"/>
          <cell r="L392"/>
          <cell r="M392"/>
          <cell r="N392"/>
          <cell r="O392"/>
          <cell r="P392"/>
          <cell r="Q392"/>
          <cell r="R392"/>
          <cell r="S392"/>
          <cell r="T392"/>
          <cell r="U392"/>
          <cell r="V392"/>
          <cell r="W392"/>
          <cell r="X392"/>
          <cell r="Y392"/>
          <cell r="Z392"/>
          <cell r="AA392"/>
          <cell r="AB392"/>
          <cell r="AC392"/>
          <cell r="AD392"/>
        </row>
        <row r="393">
          <cell r="C393"/>
          <cell r="I393"/>
          <cell r="J393"/>
          <cell r="K393"/>
          <cell r="L393"/>
          <cell r="M393"/>
          <cell r="N393"/>
          <cell r="O393"/>
          <cell r="P393"/>
          <cell r="Q393"/>
          <cell r="R393"/>
          <cell r="S393"/>
          <cell r="T393"/>
          <cell r="U393"/>
          <cell r="V393"/>
          <cell r="W393"/>
          <cell r="X393"/>
          <cell r="Y393"/>
          <cell r="Z393"/>
          <cell r="AA393"/>
          <cell r="AB393"/>
          <cell r="AC393"/>
          <cell r="AD393"/>
        </row>
        <row r="394">
          <cell r="C394" t="str">
            <v>Total paid</v>
          </cell>
          <cell r="D394"/>
          <cell r="E394"/>
          <cell r="F394"/>
          <cell r="G394"/>
          <cell r="H394"/>
          <cell r="I394">
            <v>507982782</v>
          </cell>
          <cell r="J394">
            <v>0</v>
          </cell>
          <cell r="K394">
            <v>0</v>
          </cell>
          <cell r="L394">
            <v>596349850.13000011</v>
          </cell>
          <cell r="M394">
            <v>0</v>
          </cell>
          <cell r="N394">
            <v>0</v>
          </cell>
          <cell r="O394">
            <v>252996752.80000004</v>
          </cell>
          <cell r="P394">
            <v>0</v>
          </cell>
          <cell r="Q394">
            <v>0</v>
          </cell>
          <cell r="R394">
            <v>469094254.34999996</v>
          </cell>
          <cell r="S394">
            <v>0</v>
          </cell>
          <cell r="T394">
            <v>0</v>
          </cell>
          <cell r="U394">
            <v>240672064.57999998</v>
          </cell>
          <cell r="V394">
            <v>0</v>
          </cell>
          <cell r="W394">
            <v>0</v>
          </cell>
          <cell r="X394">
            <v>462598723.19999999</v>
          </cell>
          <cell r="Y394">
            <v>0</v>
          </cell>
          <cell r="Z394">
            <v>0</v>
          </cell>
          <cell r="AA394">
            <v>272057521.56999999</v>
          </cell>
          <cell r="AB394">
            <v>0</v>
          </cell>
          <cell r="AC394">
            <v>0</v>
          </cell>
          <cell r="AD394">
            <v>1036954222.8299999</v>
          </cell>
        </row>
        <row r="395">
          <cell r="C395"/>
          <cell r="I395"/>
          <cell r="J395"/>
          <cell r="K395"/>
          <cell r="L395"/>
          <cell r="M395"/>
          <cell r="N395"/>
          <cell r="O395"/>
          <cell r="P395"/>
          <cell r="Q395"/>
          <cell r="R395"/>
          <cell r="S395"/>
          <cell r="T395"/>
          <cell r="U395"/>
          <cell r="V395"/>
          <cell r="W395"/>
          <cell r="X395"/>
          <cell r="Y395"/>
          <cell r="Z395"/>
          <cell r="AA395"/>
          <cell r="AB395"/>
          <cell r="AC395"/>
          <cell r="AD395"/>
        </row>
        <row r="396">
          <cell r="C396" t="str">
            <v>Check</v>
          </cell>
          <cell r="I396" t="str">
            <v>CHECK</v>
          </cell>
          <cell r="J396" t="str">
            <v>OK</v>
          </cell>
          <cell r="K396" t="str">
            <v>OK</v>
          </cell>
          <cell r="L396" t="str">
            <v>CHECK</v>
          </cell>
          <cell r="M396" t="str">
            <v>OK</v>
          </cell>
          <cell r="N396" t="str">
            <v>OK</v>
          </cell>
          <cell r="O396" t="str">
            <v>OK</v>
          </cell>
          <cell r="P396" t="str">
            <v>OK</v>
          </cell>
          <cell r="Q396" t="str">
            <v>OK</v>
          </cell>
          <cell r="R396" t="str">
            <v>OK</v>
          </cell>
          <cell r="S396" t="str">
            <v>OK</v>
          </cell>
          <cell r="T396" t="str">
            <v>OK</v>
          </cell>
          <cell r="U396" t="str">
            <v>OK</v>
          </cell>
          <cell r="V396" t="str">
            <v>OK</v>
          </cell>
          <cell r="W396" t="str">
            <v>OK</v>
          </cell>
          <cell r="X396" t="str">
            <v>OK</v>
          </cell>
          <cell r="Y396" t="str">
            <v>OK</v>
          </cell>
          <cell r="Z396" t="str">
            <v>OK</v>
          </cell>
          <cell r="AA396" t="str">
            <v>OK</v>
          </cell>
          <cell r="AB396" t="str">
            <v>OK</v>
          </cell>
          <cell r="AC396" t="str">
            <v>OK</v>
          </cell>
          <cell r="AD396" t="str">
            <v>OK</v>
          </cell>
        </row>
        <row r="397">
          <cell r="AD397"/>
        </row>
      </sheetData>
      <sheetData sheetId="19">
        <row r="2">
          <cell r="I2"/>
          <cell r="J2"/>
          <cell r="K2"/>
          <cell r="L2"/>
          <cell r="M2"/>
          <cell r="N2"/>
          <cell r="O2"/>
          <cell r="P2" t="str">
            <v>Aug16</v>
          </cell>
          <cell r="Q2" t="str">
            <v>Sep16</v>
          </cell>
          <cell r="R2" t="str">
            <v>Oct16</v>
          </cell>
          <cell r="S2" t="str">
            <v>Nov16</v>
          </cell>
          <cell r="T2" t="str">
            <v>Dec16</v>
          </cell>
          <cell r="U2" t="str">
            <v>Jan17</v>
          </cell>
          <cell r="V2" t="str">
            <v>Feb17</v>
          </cell>
          <cell r="W2" t="str">
            <v>Mar17</v>
          </cell>
          <cell r="X2" t="str">
            <v>Apr17</v>
          </cell>
          <cell r="Y2" t="str">
            <v>May17</v>
          </cell>
          <cell r="Z2" t="str">
            <v>Jun17</v>
          </cell>
          <cell r="AA2" t="str">
            <v>Jul17</v>
          </cell>
          <cell r="AB2" t="str">
            <v>Aug17</v>
          </cell>
          <cell r="AC2" t="str">
            <v>Sep17</v>
          </cell>
          <cell r="AD2" t="str">
            <v>Oct17</v>
          </cell>
        </row>
        <row r="3">
          <cell r="A3"/>
          <cell r="C3" t="str">
            <v>HOLMES FUNDING WATERFALL</v>
          </cell>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cell r="BF3"/>
          <cell r="BG3"/>
          <cell r="BH3"/>
          <cell r="BI3"/>
          <cell r="BJ3"/>
          <cell r="BK3"/>
          <cell r="BL3"/>
          <cell r="BM3"/>
          <cell r="BN3"/>
          <cell r="BO3"/>
          <cell r="BP3"/>
          <cell r="BQ3"/>
          <cell r="BR3"/>
          <cell r="BS3"/>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row>
        <row r="4">
          <cell r="I4"/>
          <cell r="J4"/>
          <cell r="K4"/>
          <cell r="L4"/>
          <cell r="M4"/>
          <cell r="N4"/>
          <cell r="O4"/>
          <cell r="P4"/>
          <cell r="Q4"/>
          <cell r="R4"/>
          <cell r="S4"/>
          <cell r="T4"/>
          <cell r="U4"/>
          <cell r="V4"/>
          <cell r="W4"/>
          <cell r="X4"/>
          <cell r="Y4"/>
          <cell r="Z4"/>
          <cell r="AA4"/>
          <cell r="AB4"/>
          <cell r="AC4"/>
          <cell r="AD4"/>
        </row>
        <row r="5">
          <cell r="C5" t="str">
            <v>Distribution Period Start</v>
          </cell>
          <cell r="I5">
            <v>42353</v>
          </cell>
          <cell r="J5">
            <v>42384</v>
          </cell>
          <cell r="K5">
            <v>42416</v>
          </cell>
          <cell r="L5">
            <v>42444</v>
          </cell>
          <cell r="M5">
            <v>42475</v>
          </cell>
          <cell r="N5">
            <v>42506</v>
          </cell>
          <cell r="O5">
            <v>42536</v>
          </cell>
          <cell r="P5">
            <v>42566</v>
          </cell>
          <cell r="Q5">
            <v>42597</v>
          </cell>
          <cell r="R5">
            <v>42628</v>
          </cell>
          <cell r="S5">
            <v>42660</v>
          </cell>
          <cell r="T5">
            <v>42689</v>
          </cell>
          <cell r="U5">
            <v>42689</v>
          </cell>
          <cell r="V5">
            <v>42752</v>
          </cell>
          <cell r="W5">
            <v>42781</v>
          </cell>
          <cell r="X5">
            <v>42809</v>
          </cell>
          <cell r="Y5">
            <v>42843</v>
          </cell>
          <cell r="Z5">
            <v>42870</v>
          </cell>
          <cell r="AA5">
            <v>42901</v>
          </cell>
          <cell r="AB5">
            <v>42933</v>
          </cell>
          <cell r="AC5">
            <v>42962</v>
          </cell>
          <cell r="AD5">
            <v>42993</v>
          </cell>
        </row>
        <row r="6">
          <cell r="C6" t="str">
            <v>Distribution Period End</v>
          </cell>
          <cell r="I6">
            <v>42384</v>
          </cell>
          <cell r="J6">
            <v>42416</v>
          </cell>
          <cell r="K6">
            <v>42444</v>
          </cell>
          <cell r="L6">
            <v>42475</v>
          </cell>
          <cell r="M6">
            <v>42506</v>
          </cell>
          <cell r="N6">
            <v>42536</v>
          </cell>
          <cell r="O6">
            <v>42566</v>
          </cell>
          <cell r="P6">
            <v>42597</v>
          </cell>
          <cell r="Q6">
            <v>42628</v>
          </cell>
          <cell r="R6">
            <v>42660</v>
          </cell>
          <cell r="S6">
            <v>42689</v>
          </cell>
          <cell r="T6">
            <v>42719</v>
          </cell>
          <cell r="U6">
            <v>42752</v>
          </cell>
          <cell r="V6">
            <v>42781</v>
          </cell>
          <cell r="W6">
            <v>42809</v>
          </cell>
          <cell r="X6">
            <v>42843</v>
          </cell>
          <cell r="Y6">
            <v>42870</v>
          </cell>
          <cell r="Z6">
            <v>42901</v>
          </cell>
          <cell r="AA6">
            <v>42933</v>
          </cell>
          <cell r="AB6">
            <v>42962</v>
          </cell>
          <cell r="AC6">
            <v>42993</v>
          </cell>
          <cell r="AD6">
            <v>43024</v>
          </cell>
        </row>
        <row r="7">
          <cell r="C7"/>
          <cell r="I7"/>
          <cell r="J7"/>
          <cell r="K7"/>
          <cell r="L7"/>
          <cell r="M7"/>
          <cell r="N7"/>
          <cell r="O7"/>
          <cell r="P7"/>
          <cell r="Q7"/>
          <cell r="R7"/>
          <cell r="S7"/>
          <cell r="T7"/>
          <cell r="U7"/>
          <cell r="V7"/>
          <cell r="W7"/>
          <cell r="X7"/>
          <cell r="Y7"/>
          <cell r="Z7"/>
          <cell r="AA7"/>
          <cell r="AB7"/>
          <cell r="AC7"/>
          <cell r="AD7"/>
        </row>
        <row r="8">
          <cell r="C8" t="str">
            <v>End of Month</v>
          </cell>
          <cell r="I8">
            <v>42369</v>
          </cell>
          <cell r="J8">
            <v>42400</v>
          </cell>
          <cell r="K8">
            <v>42429</v>
          </cell>
          <cell r="L8">
            <v>42460</v>
          </cell>
          <cell r="M8">
            <v>42490</v>
          </cell>
          <cell r="N8">
            <v>42521</v>
          </cell>
          <cell r="O8">
            <v>42551</v>
          </cell>
          <cell r="P8">
            <v>42582</v>
          </cell>
          <cell r="Q8">
            <v>42613</v>
          </cell>
          <cell r="R8">
            <v>42643</v>
          </cell>
          <cell r="S8">
            <v>42674</v>
          </cell>
          <cell r="T8">
            <v>42704</v>
          </cell>
          <cell r="U8">
            <v>42704</v>
          </cell>
          <cell r="V8">
            <v>42766</v>
          </cell>
          <cell r="W8">
            <v>42794</v>
          </cell>
          <cell r="X8">
            <v>42825</v>
          </cell>
          <cell r="Y8">
            <v>42855</v>
          </cell>
          <cell r="Z8">
            <v>42886</v>
          </cell>
          <cell r="AA8">
            <v>42916</v>
          </cell>
          <cell r="AB8">
            <v>42947</v>
          </cell>
          <cell r="AC8">
            <v>42978</v>
          </cell>
          <cell r="AD8">
            <v>43008</v>
          </cell>
        </row>
        <row r="9">
          <cell r="C9"/>
          <cell r="I9"/>
          <cell r="J9"/>
          <cell r="K9"/>
          <cell r="L9"/>
          <cell r="M9"/>
          <cell r="N9"/>
          <cell r="O9"/>
          <cell r="P9"/>
          <cell r="Q9"/>
          <cell r="R9"/>
          <cell r="S9"/>
          <cell r="T9"/>
          <cell r="U9"/>
          <cell r="V9"/>
          <cell r="W9"/>
          <cell r="X9"/>
          <cell r="Y9"/>
          <cell r="Z9"/>
          <cell r="AA9"/>
          <cell r="AB9"/>
          <cell r="AC9"/>
          <cell r="AD9"/>
        </row>
        <row r="10">
          <cell r="C10" t="str">
            <v>Calculation Period Day Count</v>
          </cell>
          <cell r="I10">
            <v>31</v>
          </cell>
          <cell r="J10">
            <v>32</v>
          </cell>
          <cell r="K10">
            <v>28</v>
          </cell>
          <cell r="L10">
            <v>31</v>
          </cell>
          <cell r="M10">
            <v>31</v>
          </cell>
          <cell r="N10">
            <v>30</v>
          </cell>
          <cell r="O10">
            <v>30</v>
          </cell>
          <cell r="P10">
            <v>31</v>
          </cell>
          <cell r="Q10">
            <v>31</v>
          </cell>
          <cell r="R10">
            <v>32</v>
          </cell>
          <cell r="S10">
            <v>29</v>
          </cell>
          <cell r="T10">
            <v>42735</v>
          </cell>
          <cell r="U10">
            <v>42735</v>
          </cell>
          <cell r="V10">
            <v>42794</v>
          </cell>
          <cell r="W10">
            <v>42825</v>
          </cell>
          <cell r="X10">
            <v>42855</v>
          </cell>
          <cell r="Y10">
            <v>42886</v>
          </cell>
          <cell r="Z10">
            <v>42916</v>
          </cell>
          <cell r="AA10">
            <v>42947</v>
          </cell>
          <cell r="AB10">
            <v>42978</v>
          </cell>
          <cell r="AC10">
            <v>43008</v>
          </cell>
          <cell r="AD10">
            <v>43039</v>
          </cell>
        </row>
        <row r="11">
          <cell r="I11"/>
          <cell r="J11"/>
          <cell r="K11"/>
          <cell r="L11"/>
          <cell r="M11"/>
          <cell r="N11"/>
          <cell r="O11"/>
          <cell r="P11"/>
          <cell r="Q11"/>
          <cell r="R11"/>
          <cell r="S11"/>
          <cell r="T11"/>
          <cell r="U11"/>
          <cell r="V11"/>
          <cell r="W11"/>
          <cell r="X11"/>
          <cell r="Y11"/>
          <cell r="Z11"/>
          <cell r="AA11"/>
          <cell r="AB11"/>
          <cell r="AC11"/>
          <cell r="AD11"/>
        </row>
        <row r="12">
          <cell r="C12" t="str">
            <v>Note payment date - Previous</v>
          </cell>
          <cell r="I12">
            <v>42292</v>
          </cell>
          <cell r="J12">
            <v>42384</v>
          </cell>
          <cell r="K12">
            <v>42384</v>
          </cell>
          <cell r="L12">
            <v>42384</v>
          </cell>
          <cell r="M12">
            <v>42475</v>
          </cell>
          <cell r="N12">
            <v>42475</v>
          </cell>
          <cell r="O12">
            <v>42475</v>
          </cell>
          <cell r="P12">
            <v>42566</v>
          </cell>
          <cell r="Q12">
            <v>42566</v>
          </cell>
          <cell r="R12">
            <v>42566</v>
          </cell>
          <cell r="S12">
            <v>42660</v>
          </cell>
          <cell r="T12">
            <v>42660</v>
          </cell>
          <cell r="U12">
            <v>42660</v>
          </cell>
          <cell r="V12">
            <v>42752</v>
          </cell>
          <cell r="W12">
            <v>42752</v>
          </cell>
          <cell r="X12">
            <v>42752</v>
          </cell>
          <cell r="Y12">
            <v>42843</v>
          </cell>
          <cell r="Z12">
            <v>42843</v>
          </cell>
          <cell r="AA12">
            <v>42843</v>
          </cell>
          <cell r="AB12">
            <v>42933</v>
          </cell>
          <cell r="AC12">
            <v>42933</v>
          </cell>
          <cell r="AD12">
            <v>42933</v>
          </cell>
        </row>
        <row r="13">
          <cell r="I13"/>
          <cell r="J13"/>
          <cell r="K13"/>
          <cell r="L13"/>
          <cell r="M13"/>
          <cell r="N13"/>
          <cell r="O13"/>
          <cell r="P13"/>
          <cell r="Q13"/>
          <cell r="R13"/>
          <cell r="S13"/>
          <cell r="T13"/>
          <cell r="U13"/>
          <cell r="V13"/>
          <cell r="W13"/>
          <cell r="X13"/>
          <cell r="Y13"/>
          <cell r="Z13"/>
          <cell r="AA13"/>
          <cell r="AB13"/>
          <cell r="AC13"/>
          <cell r="AD13"/>
        </row>
        <row r="14">
          <cell r="C14" t="str">
            <v>Note payment date - Next</v>
          </cell>
          <cell r="I14">
            <v>42384</v>
          </cell>
          <cell r="J14">
            <v>42475</v>
          </cell>
          <cell r="K14">
            <v>42475</v>
          </cell>
          <cell r="L14">
            <v>42475</v>
          </cell>
          <cell r="M14">
            <v>42566</v>
          </cell>
          <cell r="N14">
            <v>42566</v>
          </cell>
          <cell r="O14">
            <v>42566</v>
          </cell>
          <cell r="P14">
            <v>42660</v>
          </cell>
          <cell r="Q14">
            <v>42660</v>
          </cell>
          <cell r="R14">
            <v>42660</v>
          </cell>
          <cell r="S14">
            <v>42752</v>
          </cell>
          <cell r="T14">
            <v>42752</v>
          </cell>
          <cell r="U14">
            <v>42752</v>
          </cell>
          <cell r="V14">
            <v>42843</v>
          </cell>
          <cell r="W14">
            <v>42843</v>
          </cell>
          <cell r="X14">
            <v>42843</v>
          </cell>
          <cell r="Y14">
            <v>42933</v>
          </cell>
          <cell r="Z14">
            <v>42933</v>
          </cell>
          <cell r="AA14">
            <v>42933</v>
          </cell>
          <cell r="AB14">
            <v>43024</v>
          </cell>
          <cell r="AC14">
            <v>43024</v>
          </cell>
          <cell r="AD14">
            <v>43024</v>
          </cell>
        </row>
        <row r="15">
          <cell r="I15"/>
          <cell r="J15"/>
          <cell r="K15"/>
          <cell r="L15"/>
          <cell r="M15"/>
          <cell r="N15"/>
          <cell r="O15"/>
          <cell r="P15"/>
          <cell r="Q15"/>
          <cell r="R15"/>
          <cell r="S15"/>
          <cell r="T15"/>
          <cell r="U15"/>
          <cell r="V15"/>
          <cell r="W15"/>
          <cell r="X15"/>
          <cell r="Y15"/>
          <cell r="Z15"/>
          <cell r="AA15"/>
          <cell r="AB15"/>
          <cell r="AC15"/>
          <cell r="AD15"/>
        </row>
        <row r="16">
          <cell r="I16"/>
          <cell r="J16"/>
          <cell r="K16"/>
          <cell r="L16"/>
          <cell r="M16"/>
          <cell r="N16"/>
          <cell r="O16"/>
          <cell r="P16"/>
          <cell r="Q16"/>
          <cell r="R16"/>
          <cell r="S16"/>
          <cell r="T16"/>
          <cell r="U16"/>
          <cell r="V16"/>
          <cell r="W16"/>
          <cell r="X16"/>
          <cell r="Y16"/>
          <cell r="Z16"/>
          <cell r="AA16"/>
          <cell r="AB16"/>
          <cell r="AC16"/>
          <cell r="AD16"/>
        </row>
        <row r="17">
          <cell r="I17"/>
          <cell r="J17"/>
          <cell r="K17"/>
          <cell r="L17"/>
          <cell r="M17"/>
          <cell r="N17"/>
          <cell r="O17"/>
          <cell r="P17"/>
          <cell r="Q17"/>
          <cell r="R17"/>
          <cell r="S17"/>
          <cell r="T17"/>
          <cell r="U17">
            <v>42736</v>
          </cell>
          <cell r="V17">
            <v>42767</v>
          </cell>
          <cell r="W17">
            <v>42795</v>
          </cell>
          <cell r="X17">
            <v>42826</v>
          </cell>
          <cell r="Y17">
            <v>42856</v>
          </cell>
          <cell r="Z17">
            <v>42887</v>
          </cell>
          <cell r="AA17">
            <v>42917</v>
          </cell>
          <cell r="AB17">
            <v>42948</v>
          </cell>
          <cell r="AC17">
            <v>42979</v>
          </cell>
          <cell r="AD17">
            <v>43009</v>
          </cell>
        </row>
        <row r="18">
          <cell r="I18" t="str">
            <v>OK</v>
          </cell>
          <cell r="J18" t="str">
            <v>OK</v>
          </cell>
          <cell r="K18" t="str">
            <v>OK</v>
          </cell>
          <cell r="L18" t="str">
            <v>OK</v>
          </cell>
          <cell r="M18" t="str">
            <v>OK</v>
          </cell>
          <cell r="N18" t="str">
            <v>OK</v>
          </cell>
          <cell r="O18" t="str">
            <v>OK</v>
          </cell>
          <cell r="P18" t="str">
            <v>OK</v>
          </cell>
          <cell r="Q18" t="str">
            <v>OK</v>
          </cell>
          <cell r="R18" t="str">
            <v>OK</v>
          </cell>
          <cell r="S18" t="str">
            <v>OK</v>
          </cell>
          <cell r="T18" t="str">
            <v>OK</v>
          </cell>
          <cell r="U18" t="str">
            <v>OK</v>
          </cell>
          <cell r="V18" t="str">
            <v>OK</v>
          </cell>
          <cell r="W18" t="str">
            <v>OK</v>
          </cell>
          <cell r="X18" t="str">
            <v>OK</v>
          </cell>
          <cell r="Y18" t="str">
            <v>OK</v>
          </cell>
          <cell r="Z18" t="str">
            <v>OK</v>
          </cell>
          <cell r="AA18" t="str">
            <v>OK</v>
          </cell>
          <cell r="AB18" t="str">
            <v>OK</v>
          </cell>
          <cell r="AC18" t="str">
            <v>OK</v>
          </cell>
          <cell r="AD18" t="str">
            <v>OK</v>
          </cell>
        </row>
        <row r="19">
          <cell r="I19"/>
          <cell r="J19"/>
          <cell r="K19"/>
          <cell r="L19"/>
          <cell r="M19"/>
          <cell r="N19"/>
          <cell r="O19"/>
          <cell r="P19"/>
          <cell r="Q19"/>
          <cell r="R19"/>
          <cell r="S19"/>
          <cell r="T19"/>
          <cell r="U19"/>
          <cell r="V19"/>
          <cell r="W19"/>
          <cell r="X19"/>
          <cell r="Y19"/>
          <cell r="Z19"/>
          <cell r="AA19"/>
          <cell r="AB19"/>
          <cell r="AC19"/>
          <cell r="AD19"/>
        </row>
        <row r="20">
          <cell r="C20" t="str">
            <v>IINTERCOMPANY LOANS OUTSTANDING</v>
          </cell>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cell r="CW20"/>
          <cell r="CX20"/>
        </row>
        <row r="21">
          <cell r="I21"/>
          <cell r="J21"/>
          <cell r="K21"/>
          <cell r="L21"/>
          <cell r="M21"/>
          <cell r="N21"/>
          <cell r="O21"/>
          <cell r="P21"/>
          <cell r="Q21"/>
          <cell r="R21"/>
          <cell r="S21"/>
          <cell r="T21"/>
          <cell r="U21"/>
          <cell r="V21"/>
          <cell r="W21"/>
          <cell r="X21"/>
          <cell r="Y21"/>
          <cell r="Z21"/>
          <cell r="AA21"/>
          <cell r="AB21"/>
          <cell r="AC21"/>
          <cell r="AD21"/>
        </row>
        <row r="22">
          <cell r="C22" t="str">
            <v>Total Interco (IR)</v>
          </cell>
          <cell r="I22">
            <v>5697135259.1099997</v>
          </cell>
          <cell r="J22">
            <v>5189152418.7399998</v>
          </cell>
          <cell r="K22">
            <v>5189152418.7399998</v>
          </cell>
          <cell r="L22">
            <v>5189152418.7399998</v>
          </cell>
          <cell r="M22">
            <v>4592802568.6099987</v>
          </cell>
          <cell r="N22">
            <v>4592802568.6099987</v>
          </cell>
          <cell r="O22">
            <v>4592802568.6099987</v>
          </cell>
          <cell r="P22">
            <v>3683619950.8599997</v>
          </cell>
          <cell r="Q22">
            <v>3683619950.8599997</v>
          </cell>
          <cell r="R22">
            <v>3683619950.8599997</v>
          </cell>
          <cell r="S22">
            <v>3214525696.5100002</v>
          </cell>
          <cell r="T22">
            <v>3214525696.5100002</v>
          </cell>
          <cell r="U22">
            <v>3214525696.5100002</v>
          </cell>
          <cell r="V22">
            <v>2973853632.1499996</v>
          </cell>
          <cell r="W22">
            <v>2973853632.1499996</v>
          </cell>
          <cell r="X22">
            <v>2511254908.9400001</v>
          </cell>
          <cell r="Y22">
            <v>2511254908.9400001</v>
          </cell>
          <cell r="Z22">
            <v>2511254908.9400001</v>
          </cell>
          <cell r="AA22">
            <v>2239197387.3699999</v>
          </cell>
          <cell r="AB22">
            <v>2239197387.3699999</v>
          </cell>
          <cell r="AC22">
            <v>2239197387.3699999</v>
          </cell>
          <cell r="AD22">
            <v>1702243164.54</v>
          </cell>
        </row>
        <row r="23">
          <cell r="I23"/>
          <cell r="J23"/>
          <cell r="K23"/>
          <cell r="L23"/>
          <cell r="M23"/>
          <cell r="N23"/>
          <cell r="O23"/>
          <cell r="P23"/>
          <cell r="Q23"/>
          <cell r="R23"/>
          <cell r="S23"/>
          <cell r="T23"/>
          <cell r="U23"/>
          <cell r="V23"/>
          <cell r="W23"/>
          <cell r="X23"/>
          <cell r="Y23"/>
          <cell r="Z23"/>
          <cell r="AA23"/>
          <cell r="AB23"/>
          <cell r="AC23"/>
          <cell r="AD23"/>
        </row>
        <row r="24">
          <cell r="C24" t="str">
            <v>CLASS A             (IR)</v>
          </cell>
          <cell r="I24">
            <v>3738958125.4499998</v>
          </cell>
          <cell r="J24">
            <v>3230975285.0799999</v>
          </cell>
          <cell r="K24">
            <v>3230975285.0799999</v>
          </cell>
          <cell r="L24">
            <v>3230975285.0799999</v>
          </cell>
          <cell r="M24">
            <v>2634625434.9499993</v>
          </cell>
          <cell r="N24">
            <v>2634625434.9499993</v>
          </cell>
          <cell r="O24">
            <v>2634625434.9499993</v>
          </cell>
          <cell r="P24">
            <v>2978442817.1999998</v>
          </cell>
          <cell r="Q24">
            <v>2978442817.1999998</v>
          </cell>
          <cell r="R24">
            <v>2978442817.1999998</v>
          </cell>
          <cell r="S24">
            <v>2509348562.8500004</v>
          </cell>
          <cell r="T24">
            <v>2509348562.8500004</v>
          </cell>
          <cell r="U24">
            <v>2509348562.8500004</v>
          </cell>
          <cell r="V24">
            <v>2268676498.4899998</v>
          </cell>
          <cell r="W24">
            <v>2268676498.4899998</v>
          </cell>
          <cell r="X24">
            <v>1806077775.28</v>
          </cell>
          <cell r="Y24">
            <v>1806077775.28</v>
          </cell>
          <cell r="Z24">
            <v>1806077775.28</v>
          </cell>
          <cell r="AA24">
            <v>1575075192.3600001</v>
          </cell>
          <cell r="AB24">
            <v>1575075192.3600001</v>
          </cell>
          <cell r="AC24">
            <v>1575075192.3600001</v>
          </cell>
          <cell r="AD24">
            <v>1314683544.54</v>
          </cell>
        </row>
        <row r="25">
          <cell r="C25" t="str">
            <v>CLASS B             (IR)</v>
          </cell>
          <cell r="I25">
            <v>123177133.66</v>
          </cell>
          <cell r="J25">
            <v>123177133.66</v>
          </cell>
          <cell r="K25">
            <v>123177133.66</v>
          </cell>
          <cell r="L25">
            <v>123177133.66</v>
          </cell>
          <cell r="M25">
            <v>123177133.66</v>
          </cell>
          <cell r="N25">
            <v>123177133.66</v>
          </cell>
          <cell r="O25">
            <v>123177133.66</v>
          </cell>
          <cell r="P25">
            <v>123177133.66</v>
          </cell>
          <cell r="Q25">
            <v>123177133.66</v>
          </cell>
          <cell r="R25">
            <v>123177133.66</v>
          </cell>
          <cell r="S25">
            <v>123177133.66</v>
          </cell>
          <cell r="T25">
            <v>123177133.66</v>
          </cell>
          <cell r="U25">
            <v>123177133.66</v>
          </cell>
          <cell r="V25">
            <v>123177133.66</v>
          </cell>
          <cell r="W25">
            <v>123177133.66</v>
          </cell>
          <cell r="X25">
            <v>123177133.66</v>
          </cell>
          <cell r="Y25">
            <v>123177133.66</v>
          </cell>
          <cell r="Z25">
            <v>123177133.66</v>
          </cell>
          <cell r="AA25">
            <v>82122195.00999999</v>
          </cell>
          <cell r="AB25">
            <v>82122195.00999999</v>
          </cell>
          <cell r="AC25">
            <v>82122195.00999999</v>
          </cell>
          <cell r="AD25">
            <v>0</v>
          </cell>
        </row>
        <row r="26">
          <cell r="C26" t="str">
            <v>CLASS M            (IR)</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row>
        <row r="27">
          <cell r="C27" t="str">
            <v>CLASS C             (IR)</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row>
        <row r="28">
          <cell r="C28" t="str">
            <v>CLASS Z             (IR)</v>
          </cell>
          <cell r="I28">
            <v>1835000000</v>
          </cell>
          <cell r="J28">
            <v>1835000000</v>
          </cell>
          <cell r="K28">
            <v>1835000000</v>
          </cell>
          <cell r="L28">
            <v>1835000000</v>
          </cell>
          <cell r="M28">
            <v>1835000000</v>
          </cell>
          <cell r="N28">
            <v>1835000000</v>
          </cell>
          <cell r="O28">
            <v>1835000000</v>
          </cell>
          <cell r="P28">
            <v>582000000</v>
          </cell>
          <cell r="Q28">
            <v>582000000</v>
          </cell>
          <cell r="R28">
            <v>582000000</v>
          </cell>
          <cell r="S28">
            <v>582000000</v>
          </cell>
          <cell r="T28">
            <v>582000000</v>
          </cell>
          <cell r="U28">
            <v>582000000</v>
          </cell>
          <cell r="V28">
            <v>582000000</v>
          </cell>
          <cell r="W28">
            <v>582000000</v>
          </cell>
          <cell r="X28">
            <v>582000000</v>
          </cell>
          <cell r="Y28">
            <v>582000000</v>
          </cell>
          <cell r="Z28">
            <v>582000000</v>
          </cell>
          <cell r="AA28">
            <v>582000000</v>
          </cell>
          <cell r="AB28">
            <v>582000000</v>
          </cell>
          <cell r="AC28">
            <v>582000000</v>
          </cell>
          <cell r="AD28">
            <v>387559620</v>
          </cell>
        </row>
        <row r="29">
          <cell r="I29"/>
          <cell r="J29"/>
          <cell r="K29"/>
          <cell r="L29"/>
          <cell r="M29"/>
          <cell r="N29"/>
          <cell r="O29"/>
          <cell r="P29"/>
          <cell r="Q29"/>
          <cell r="R29"/>
          <cell r="S29"/>
          <cell r="T29"/>
          <cell r="U29"/>
          <cell r="V29"/>
          <cell r="W29"/>
          <cell r="X29"/>
          <cell r="Y29"/>
          <cell r="Z29"/>
          <cell r="AA29"/>
          <cell r="AB29"/>
          <cell r="AC29"/>
          <cell r="AD29"/>
        </row>
        <row r="30">
          <cell r="C30" t="str">
            <v>Funding Reserve Fund Required Amount</v>
          </cell>
          <cell r="I30"/>
          <cell r="J30"/>
          <cell r="K30"/>
          <cell r="L30"/>
          <cell r="M30"/>
          <cell r="N30"/>
          <cell r="O30"/>
          <cell r="P30"/>
          <cell r="Q30"/>
          <cell r="R30">
            <v>205000000</v>
          </cell>
          <cell r="S30">
            <v>205000000</v>
          </cell>
          <cell r="T30">
            <v>205000000</v>
          </cell>
          <cell r="U30">
            <v>205000000</v>
          </cell>
          <cell r="V30">
            <v>205000000</v>
          </cell>
          <cell r="W30">
            <v>205000000</v>
          </cell>
          <cell r="X30">
            <v>100000000</v>
          </cell>
          <cell r="Y30">
            <v>100000000</v>
          </cell>
          <cell r="Z30">
            <v>100000000</v>
          </cell>
          <cell r="AA30">
            <v>100000000</v>
          </cell>
          <cell r="AB30">
            <v>100000000</v>
          </cell>
          <cell r="AC30">
            <v>100000000</v>
          </cell>
          <cell r="AD30">
            <v>100000000</v>
          </cell>
        </row>
        <row r="31">
          <cell r="C31"/>
          <cell r="I31"/>
          <cell r="J31"/>
          <cell r="K31"/>
          <cell r="L31"/>
          <cell r="M31"/>
          <cell r="N31"/>
          <cell r="O31"/>
          <cell r="P31"/>
          <cell r="Q31"/>
          <cell r="R31"/>
          <cell r="S31"/>
          <cell r="T31"/>
          <cell r="U31"/>
          <cell r="V31"/>
          <cell r="W31"/>
          <cell r="X31"/>
          <cell r="Y31"/>
          <cell r="Z31"/>
          <cell r="AA31"/>
          <cell r="AB31"/>
          <cell r="AC31"/>
          <cell r="AD31"/>
        </row>
        <row r="32">
          <cell r="C32" t="str">
            <v>2010-1 A4</v>
          </cell>
          <cell r="F32"/>
          <cell r="G32"/>
          <cell r="H32"/>
          <cell r="I32"/>
          <cell r="J32"/>
          <cell r="K32"/>
          <cell r="L32"/>
          <cell r="M32"/>
          <cell r="N32"/>
          <cell r="O32"/>
          <cell r="P32"/>
          <cell r="Q32"/>
          <cell r="R32"/>
          <cell r="S32"/>
          <cell r="T32"/>
          <cell r="U32"/>
          <cell r="V32"/>
          <cell r="W32"/>
          <cell r="X32"/>
          <cell r="Y32"/>
          <cell r="Z32"/>
          <cell r="AA32"/>
          <cell r="AB32"/>
          <cell r="AC32"/>
          <cell r="AD32"/>
        </row>
        <row r="33">
          <cell r="C33" t="str">
            <v>MATURED</v>
          </cell>
          <cell r="I33"/>
          <cell r="J33"/>
          <cell r="K33"/>
          <cell r="L33"/>
          <cell r="M33"/>
          <cell r="N33"/>
          <cell r="O33"/>
          <cell r="P33"/>
          <cell r="Q33"/>
          <cell r="R33"/>
          <cell r="S33"/>
          <cell r="T33"/>
          <cell r="U33"/>
          <cell r="V33"/>
          <cell r="W33"/>
          <cell r="X33"/>
          <cell r="Y33"/>
          <cell r="Z33"/>
          <cell r="AA33"/>
          <cell r="AB33"/>
          <cell r="AC33"/>
          <cell r="AD33"/>
        </row>
        <row r="34">
          <cell r="C34" t="str">
            <v>NOTIONAL</v>
          </cell>
          <cell r="I34">
            <v>657150000</v>
          </cell>
          <cell r="J34">
            <v>657150000</v>
          </cell>
          <cell r="K34">
            <v>657150000</v>
          </cell>
          <cell r="L34">
            <v>657150000</v>
          </cell>
          <cell r="M34">
            <v>657150000</v>
          </cell>
          <cell r="N34">
            <v>657150000</v>
          </cell>
          <cell r="O34">
            <v>657150000</v>
          </cell>
          <cell r="P34">
            <v>657150000</v>
          </cell>
          <cell r="Q34">
            <v>657150000</v>
          </cell>
          <cell r="R34">
            <v>657150000</v>
          </cell>
          <cell r="S34">
            <v>657150000</v>
          </cell>
          <cell r="T34">
            <v>657150000</v>
          </cell>
          <cell r="U34">
            <v>657150000</v>
          </cell>
          <cell r="V34">
            <v>657150000</v>
          </cell>
          <cell r="W34">
            <v>657150000</v>
          </cell>
          <cell r="X34">
            <v>657150000</v>
          </cell>
          <cell r="Y34">
            <v>657150000</v>
          </cell>
          <cell r="Z34">
            <v>657150000</v>
          </cell>
          <cell r="AA34">
            <v>657150000</v>
          </cell>
          <cell r="AB34">
            <v>657150000</v>
          </cell>
          <cell r="AC34">
            <v>657150000</v>
          </cell>
          <cell r="AD34">
            <v>657150000</v>
          </cell>
        </row>
        <row r="35">
          <cell r="C35" t="str">
            <v>INT. TYPE</v>
          </cell>
          <cell r="I35" t="str">
            <v>FLOATING</v>
          </cell>
          <cell r="J35" t="str">
            <v>FLOATING</v>
          </cell>
          <cell r="K35" t="str">
            <v>FLOATING</v>
          </cell>
          <cell r="L35" t="str">
            <v>FLOATING</v>
          </cell>
          <cell r="M35" t="str">
            <v>FLOATING</v>
          </cell>
          <cell r="N35" t="str">
            <v>FLOATING</v>
          </cell>
          <cell r="O35" t="str">
            <v>FLOATING</v>
          </cell>
          <cell r="P35" t="str">
            <v>FLOATING</v>
          </cell>
          <cell r="Q35" t="str">
            <v>FLOATING</v>
          </cell>
          <cell r="R35" t="str">
            <v>FLOATING</v>
          </cell>
          <cell r="S35" t="str">
            <v>FLOATING</v>
          </cell>
          <cell r="T35" t="str">
            <v>FLOATING</v>
          </cell>
          <cell r="U35" t="str">
            <v>FLOATING</v>
          </cell>
          <cell r="V35" t="str">
            <v>FLOATING</v>
          </cell>
          <cell r="W35" t="str">
            <v>FLOATING</v>
          </cell>
          <cell r="X35" t="str">
            <v>FLOATING</v>
          </cell>
          <cell r="Y35" t="str">
            <v>FLOATING</v>
          </cell>
          <cell r="Z35" t="str">
            <v>FLOATING</v>
          </cell>
          <cell r="AA35" t="str">
            <v>FLOATING</v>
          </cell>
          <cell r="AB35" t="str">
            <v>FLOATING</v>
          </cell>
          <cell r="AC35" t="str">
            <v>FLOATING</v>
          </cell>
          <cell r="AD35" t="str">
            <v>FLOATING</v>
          </cell>
        </row>
        <row r="36">
          <cell r="C36" t="str">
            <v>INTEREST BASIS</v>
          </cell>
          <cell r="I36" t="str">
            <v>BP0003M index</v>
          </cell>
          <cell r="J36" t="str">
            <v>BP0003M index</v>
          </cell>
          <cell r="K36" t="str">
            <v>BP0003M index</v>
          </cell>
          <cell r="L36" t="str">
            <v>BP0003M index</v>
          </cell>
          <cell r="M36" t="str">
            <v>BP0003M index</v>
          </cell>
          <cell r="N36" t="str">
            <v>BP0003M index</v>
          </cell>
          <cell r="O36" t="str">
            <v>BP0003M index</v>
          </cell>
          <cell r="P36" t="str">
            <v>BP0003M index</v>
          </cell>
          <cell r="Q36" t="str">
            <v>BP0003M index</v>
          </cell>
          <cell r="R36" t="str">
            <v>BP0003M index</v>
          </cell>
          <cell r="S36" t="str">
            <v>BP0003M index</v>
          </cell>
          <cell r="T36" t="str">
            <v>BP0003M index</v>
          </cell>
          <cell r="U36" t="str">
            <v>BP0003M index</v>
          </cell>
          <cell r="V36" t="str">
            <v>BP0003M index</v>
          </cell>
          <cell r="W36" t="str">
            <v>BP0003M index</v>
          </cell>
          <cell r="X36" t="str">
            <v>BP0003M index</v>
          </cell>
          <cell r="Y36" t="str">
            <v>BP0003M index</v>
          </cell>
          <cell r="Z36" t="str">
            <v>BP0003M index</v>
          </cell>
          <cell r="AA36" t="str">
            <v>BP0003M index</v>
          </cell>
          <cell r="AB36" t="str">
            <v>BP0003M index</v>
          </cell>
          <cell r="AC36" t="str">
            <v>BP0003M index</v>
          </cell>
          <cell r="AD36" t="str">
            <v>BP0003M index</v>
          </cell>
        </row>
        <row r="37">
          <cell r="C37" t="str">
            <v>Interest Payment Frequency</v>
          </cell>
          <cell r="I37" t="str">
            <v>QUARTERLY</v>
          </cell>
          <cell r="J37" t="str">
            <v>QUARTERLY</v>
          </cell>
          <cell r="K37" t="str">
            <v>QUARTERLY</v>
          </cell>
          <cell r="L37" t="str">
            <v>QUARTERLY</v>
          </cell>
          <cell r="M37" t="str">
            <v>QUARTERLY</v>
          </cell>
          <cell r="N37" t="str">
            <v>QUARTERLY</v>
          </cell>
          <cell r="O37" t="str">
            <v>QUARTERLY</v>
          </cell>
          <cell r="P37" t="str">
            <v>QUARTERLY</v>
          </cell>
          <cell r="Q37" t="str">
            <v>QUARTERLY</v>
          </cell>
          <cell r="R37" t="str">
            <v>QUARTERLY</v>
          </cell>
          <cell r="S37" t="str">
            <v>QUARTERLY</v>
          </cell>
          <cell r="T37" t="str">
            <v>QUARTERLY</v>
          </cell>
          <cell r="U37" t="str">
            <v>QUARTERLY</v>
          </cell>
          <cell r="V37" t="str">
            <v>QUARTERLY</v>
          </cell>
          <cell r="W37" t="str">
            <v>QUARTERLY</v>
          </cell>
          <cell r="X37" t="str">
            <v>QUARTERLY</v>
          </cell>
          <cell r="Y37" t="str">
            <v>QUARTERLY</v>
          </cell>
          <cell r="Z37" t="str">
            <v>QUARTERLY</v>
          </cell>
          <cell r="AA37" t="str">
            <v>QUARTERLY</v>
          </cell>
          <cell r="AB37" t="str">
            <v>QUARTERLY</v>
          </cell>
          <cell r="AC37" t="str">
            <v>QUARTERLY</v>
          </cell>
          <cell r="AD37" t="str">
            <v>QUARTERLY</v>
          </cell>
        </row>
        <row r="38">
          <cell r="C38" t="str">
            <v>DCF</v>
          </cell>
          <cell r="I38" t="str">
            <v>Actual/365 (Fixed)</v>
          </cell>
          <cell r="J38" t="str">
            <v>Actual/365 (Fixed)</v>
          </cell>
          <cell r="K38" t="str">
            <v>Actual/365 (Fixed)</v>
          </cell>
          <cell r="L38" t="str">
            <v>Actual/365 (Fixed)</v>
          </cell>
          <cell r="M38" t="str">
            <v>Actual/365 (Fixed)</v>
          </cell>
          <cell r="N38" t="str">
            <v>Actual/365 (Fixed)</v>
          </cell>
          <cell r="O38" t="str">
            <v>Actual/365 (Fixed)</v>
          </cell>
          <cell r="P38" t="str">
            <v>Actual/365 (Fixed)</v>
          </cell>
          <cell r="Q38" t="str">
            <v>Actual/365 (Fixed)</v>
          </cell>
          <cell r="R38" t="str">
            <v>Actual/365 (Fixed)</v>
          </cell>
          <cell r="S38" t="str">
            <v>Actual/365 (Fixed)</v>
          </cell>
          <cell r="T38" t="str">
            <v>Actual/365 (Fixed)</v>
          </cell>
          <cell r="U38" t="str">
            <v>Actual/365 (Fixed)</v>
          </cell>
          <cell r="V38" t="str">
            <v>Actual/365 (Fixed)</v>
          </cell>
          <cell r="W38" t="str">
            <v>Actual/365 (Fixed)</v>
          </cell>
          <cell r="X38" t="str">
            <v>Actual/365 (Fixed)</v>
          </cell>
          <cell r="Y38" t="str">
            <v>Actual/365 (Fixed)</v>
          </cell>
          <cell r="Z38" t="str">
            <v>Actual/365 (Fixed)</v>
          </cell>
          <cell r="AA38" t="str">
            <v>Actual/365 (Fixed)</v>
          </cell>
          <cell r="AB38" t="str">
            <v>Actual/365 (Fixed)</v>
          </cell>
          <cell r="AC38" t="str">
            <v>Actual/365 (Fixed)</v>
          </cell>
          <cell r="AD38" t="str">
            <v>Actual/365 (Fixed)</v>
          </cell>
        </row>
        <row r="39">
          <cell r="C39" t="str">
            <v>CURRENCY</v>
          </cell>
          <cell r="I39" t="str">
            <v>GBP</v>
          </cell>
          <cell r="J39" t="str">
            <v>GBP</v>
          </cell>
          <cell r="K39" t="str">
            <v>GBP</v>
          </cell>
          <cell r="L39" t="str">
            <v>GBP</v>
          </cell>
          <cell r="M39" t="str">
            <v>GBP</v>
          </cell>
          <cell r="N39" t="str">
            <v>GBP</v>
          </cell>
          <cell r="O39" t="str">
            <v>GBP</v>
          </cell>
          <cell r="P39" t="str">
            <v>GBP</v>
          </cell>
          <cell r="Q39" t="str">
            <v>GBP</v>
          </cell>
          <cell r="R39" t="str">
            <v>GBP</v>
          </cell>
          <cell r="S39" t="str">
            <v>GBP</v>
          </cell>
          <cell r="T39" t="str">
            <v>GBP</v>
          </cell>
          <cell r="U39" t="str">
            <v>GBP</v>
          </cell>
          <cell r="V39" t="str">
            <v>GBP</v>
          </cell>
          <cell r="W39" t="str">
            <v>GBP</v>
          </cell>
          <cell r="X39" t="str">
            <v>GBP</v>
          </cell>
          <cell r="Y39" t="str">
            <v>GBP</v>
          </cell>
          <cell r="Z39" t="str">
            <v>GBP</v>
          </cell>
          <cell r="AA39" t="str">
            <v>GBP</v>
          </cell>
          <cell r="AB39" t="str">
            <v>GBP</v>
          </cell>
          <cell r="AC39" t="str">
            <v>GBP</v>
          </cell>
          <cell r="AD39" t="str">
            <v>GBP</v>
          </cell>
        </row>
        <row r="41">
          <cell r="C41" t="str">
            <v>INTERP RATE</v>
          </cell>
          <cell r="I41">
            <v>6.4881999999999995E-3</v>
          </cell>
          <cell r="J41">
            <v>6.4881999999999995E-3</v>
          </cell>
          <cell r="K41">
            <v>6.4881999999999995E-3</v>
          </cell>
          <cell r="L41">
            <v>6.4881999999999995E-3</v>
          </cell>
          <cell r="M41">
            <v>6.4881999999999995E-3</v>
          </cell>
          <cell r="N41">
            <v>6.4881999999999995E-3</v>
          </cell>
          <cell r="O41">
            <v>6.4881999999999995E-3</v>
          </cell>
          <cell r="P41">
            <v>6.4881999999999995E-3</v>
          </cell>
          <cell r="Q41">
            <v>6.4881999999999995E-3</v>
          </cell>
          <cell r="R41">
            <v>6.4881999999999995E-3</v>
          </cell>
          <cell r="S41">
            <v>6.4881999999999995E-3</v>
          </cell>
          <cell r="T41">
            <v>6.4881999999999995E-3</v>
          </cell>
          <cell r="U41">
            <v>6.4881999999999995E-3</v>
          </cell>
          <cell r="V41">
            <v>6.4881999999999995E-3</v>
          </cell>
          <cell r="W41">
            <v>6.4881999999999995E-3</v>
          </cell>
          <cell r="X41">
            <v>6.4881999999999995E-3</v>
          </cell>
          <cell r="Y41">
            <v>6.4881999999999995E-3</v>
          </cell>
          <cell r="Z41">
            <v>6.4881999999999995E-3</v>
          </cell>
          <cell r="AA41">
            <v>6.4881999999999995E-3</v>
          </cell>
          <cell r="AB41">
            <v>6.4881999999999995E-3</v>
          </cell>
          <cell r="AC41">
            <v>6.4881999999999995E-3</v>
          </cell>
          <cell r="AD41">
            <v>6.4881999999999995E-3</v>
          </cell>
        </row>
        <row r="42">
          <cell r="C42" t="str">
            <v>RATE/MARGIN</v>
          </cell>
          <cell r="I42">
            <v>1.7325E-2</v>
          </cell>
          <cell r="J42">
            <v>1.7325E-2</v>
          </cell>
          <cell r="K42">
            <v>1.7325E-2</v>
          </cell>
          <cell r="L42">
            <v>1.7325E-2</v>
          </cell>
          <cell r="M42">
            <v>1.7325E-2</v>
          </cell>
          <cell r="N42">
            <v>1.7325E-2</v>
          </cell>
          <cell r="O42">
            <v>1.7325E-2</v>
          </cell>
          <cell r="P42">
            <v>1.7325E-2</v>
          </cell>
          <cell r="Q42">
            <v>1.7325E-2</v>
          </cell>
          <cell r="R42">
            <v>1.7325E-2</v>
          </cell>
          <cell r="S42">
            <v>1.7325E-2</v>
          </cell>
          <cell r="T42">
            <v>1.7325E-2</v>
          </cell>
          <cell r="U42">
            <v>1.7325E-2</v>
          </cell>
          <cell r="V42">
            <v>1.7325E-2</v>
          </cell>
          <cell r="W42">
            <v>1.7325E-2</v>
          </cell>
          <cell r="X42">
            <v>1.7325E-2</v>
          </cell>
          <cell r="Y42">
            <v>1.7325E-2</v>
          </cell>
          <cell r="Z42">
            <v>1.7325E-2</v>
          </cell>
          <cell r="AA42">
            <v>1.7325E-2</v>
          </cell>
          <cell r="AB42">
            <v>1.7325E-2</v>
          </cell>
          <cell r="AC42">
            <v>1.7325E-2</v>
          </cell>
          <cell r="AD42">
            <v>1.7325E-2</v>
          </cell>
        </row>
        <row r="44">
          <cell r="C44" t="str">
            <v>Principal</v>
          </cell>
          <cell r="I44"/>
          <cell r="J44"/>
          <cell r="K44"/>
          <cell r="L44"/>
          <cell r="M44"/>
          <cell r="N44"/>
          <cell r="O44"/>
          <cell r="P44"/>
          <cell r="Q44"/>
          <cell r="R44"/>
          <cell r="S44"/>
          <cell r="T44"/>
          <cell r="U44"/>
          <cell r="V44"/>
          <cell r="W44"/>
          <cell r="X44"/>
          <cell r="Y44"/>
          <cell r="Z44"/>
          <cell r="AA44"/>
          <cell r="AB44"/>
          <cell r="AC44"/>
          <cell r="AD44"/>
        </row>
        <row r="45">
          <cell r="C45"/>
          <cell r="I45"/>
          <cell r="J45"/>
          <cell r="K45"/>
          <cell r="L45"/>
          <cell r="M45"/>
          <cell r="N45"/>
          <cell r="O45"/>
          <cell r="P45"/>
          <cell r="Q45"/>
          <cell r="R45"/>
          <cell r="S45"/>
          <cell r="T45"/>
          <cell r="U45"/>
          <cell r="V45"/>
          <cell r="W45"/>
          <cell r="X45"/>
          <cell r="Y45"/>
          <cell r="Z45"/>
          <cell r="AA45"/>
          <cell r="AB45"/>
          <cell r="AC45"/>
          <cell r="AD45"/>
        </row>
        <row r="46">
          <cell r="C46" t="str">
            <v>Principal accrual this distribution</v>
          </cell>
          <cell r="I46">
            <v>113633334.66</v>
          </cell>
          <cell r="J46"/>
          <cell r="K46"/>
          <cell r="L46"/>
          <cell r="M46"/>
          <cell r="N46"/>
          <cell r="O46"/>
          <cell r="P46"/>
          <cell r="Q46"/>
          <cell r="R46"/>
          <cell r="S46"/>
          <cell r="T46"/>
          <cell r="U46"/>
          <cell r="V46"/>
          <cell r="W46"/>
          <cell r="X46"/>
          <cell r="Y46"/>
          <cell r="Z46"/>
          <cell r="AA46"/>
          <cell r="AB46"/>
          <cell r="AC46"/>
          <cell r="AD46"/>
        </row>
        <row r="47">
          <cell r="C47" t="str">
            <v>Principal due this IPD</v>
          </cell>
          <cell r="I47">
            <v>340900004</v>
          </cell>
          <cell r="J47"/>
          <cell r="K47"/>
          <cell r="L47"/>
          <cell r="M47"/>
          <cell r="N47"/>
          <cell r="O47"/>
          <cell r="P47"/>
          <cell r="Q47"/>
          <cell r="R47"/>
          <cell r="S47"/>
          <cell r="T47"/>
          <cell r="U47"/>
          <cell r="V47"/>
          <cell r="W47"/>
          <cell r="X47"/>
          <cell r="Y47"/>
          <cell r="Z47"/>
          <cell r="AA47"/>
          <cell r="AB47"/>
          <cell r="AC47"/>
          <cell r="AD47"/>
        </row>
        <row r="48">
          <cell r="C48"/>
          <cell r="I48"/>
          <cell r="J48"/>
          <cell r="K48"/>
          <cell r="L48"/>
          <cell r="M48"/>
          <cell r="N48"/>
          <cell r="O48"/>
          <cell r="P48"/>
          <cell r="Q48"/>
          <cell r="R48"/>
          <cell r="S48"/>
          <cell r="T48"/>
          <cell r="U48"/>
          <cell r="V48"/>
          <cell r="W48"/>
          <cell r="X48"/>
          <cell r="Y48"/>
          <cell r="Z48"/>
          <cell r="AA48"/>
          <cell r="AB48"/>
          <cell r="AC48"/>
          <cell r="AD48"/>
        </row>
        <row r="49">
          <cell r="C49"/>
          <cell r="I49"/>
          <cell r="J49"/>
          <cell r="K49"/>
          <cell r="L49"/>
          <cell r="M49"/>
          <cell r="N49"/>
          <cell r="O49"/>
          <cell r="P49"/>
          <cell r="Q49"/>
          <cell r="R49"/>
          <cell r="S49"/>
          <cell r="T49"/>
          <cell r="U49"/>
          <cell r="V49"/>
          <cell r="W49"/>
          <cell r="X49"/>
          <cell r="Y49"/>
          <cell r="Z49"/>
          <cell r="AA49"/>
          <cell r="AB49"/>
          <cell r="AC49"/>
          <cell r="AD49"/>
        </row>
        <row r="50">
          <cell r="C50" t="str">
            <v>Interest</v>
          </cell>
          <cell r="I50"/>
          <cell r="J50"/>
          <cell r="K50"/>
          <cell r="L50"/>
          <cell r="M50"/>
          <cell r="N50"/>
          <cell r="O50"/>
          <cell r="P50"/>
          <cell r="Q50"/>
          <cell r="R50"/>
          <cell r="S50"/>
          <cell r="T50"/>
          <cell r="U50"/>
          <cell r="V50"/>
          <cell r="W50"/>
          <cell r="X50"/>
          <cell r="Y50"/>
          <cell r="Z50"/>
          <cell r="AA50"/>
          <cell r="AB50"/>
          <cell r="AC50"/>
          <cell r="AD50"/>
        </row>
        <row r="51">
          <cell r="C51"/>
          <cell r="I51"/>
          <cell r="J51"/>
          <cell r="K51"/>
          <cell r="L51"/>
          <cell r="M51"/>
          <cell r="N51"/>
          <cell r="O51"/>
          <cell r="P51"/>
          <cell r="Q51"/>
          <cell r="R51"/>
          <cell r="S51"/>
          <cell r="T51"/>
          <cell r="U51"/>
          <cell r="V51"/>
          <cell r="W51"/>
          <cell r="X51"/>
          <cell r="Y51"/>
          <cell r="Z51"/>
          <cell r="AA51"/>
          <cell r="AB51"/>
          <cell r="AC51"/>
          <cell r="AD51"/>
        </row>
        <row r="52">
          <cell r="C52" t="str">
            <v>3m libor</v>
          </cell>
          <cell r="I52">
            <v>5.7938E-3</v>
          </cell>
          <cell r="J52"/>
          <cell r="K52"/>
          <cell r="L52"/>
          <cell r="M52"/>
          <cell r="N52"/>
          <cell r="O52"/>
          <cell r="P52"/>
          <cell r="Q52"/>
          <cell r="R52"/>
          <cell r="S52"/>
          <cell r="T52"/>
          <cell r="U52"/>
          <cell r="V52"/>
          <cell r="W52"/>
          <cell r="X52"/>
          <cell r="Y52"/>
          <cell r="Z52"/>
          <cell r="AA52"/>
          <cell r="AB52"/>
          <cell r="AC52"/>
          <cell r="AD52"/>
        </row>
        <row r="53">
          <cell r="C53" t="str">
            <v>Interest charged rate</v>
          </cell>
          <cell r="I53">
            <v>2.3118800000000002E-2</v>
          </cell>
          <cell r="J53"/>
          <cell r="K53"/>
          <cell r="L53"/>
          <cell r="M53"/>
          <cell r="N53"/>
          <cell r="O53"/>
          <cell r="P53"/>
          <cell r="Q53"/>
          <cell r="R53"/>
          <cell r="S53"/>
          <cell r="T53"/>
          <cell r="U53"/>
          <cell r="V53"/>
          <cell r="W53"/>
          <cell r="X53"/>
          <cell r="Y53"/>
          <cell r="Z53"/>
          <cell r="AA53"/>
          <cell r="AB53"/>
          <cell r="AC53"/>
          <cell r="AD53"/>
        </row>
        <row r="54">
          <cell r="C54" t="str">
            <v>Interest accrual this distribution</v>
          </cell>
          <cell r="I54">
            <v>669362.10790885263</v>
          </cell>
          <cell r="J54"/>
          <cell r="K54"/>
          <cell r="L54"/>
          <cell r="M54"/>
          <cell r="N54"/>
          <cell r="O54"/>
          <cell r="P54"/>
          <cell r="Q54"/>
          <cell r="R54"/>
          <cell r="S54"/>
          <cell r="T54"/>
          <cell r="U54"/>
          <cell r="V54"/>
          <cell r="W54"/>
          <cell r="X54"/>
          <cell r="Y54"/>
          <cell r="Z54"/>
          <cell r="AA54"/>
          <cell r="AB54"/>
          <cell r="AC54"/>
          <cell r="AD54"/>
        </row>
        <row r="55">
          <cell r="C55" t="str">
            <v>Interest due this IPD</v>
          </cell>
          <cell r="I55">
            <v>1986493.997664982</v>
          </cell>
          <cell r="J55"/>
          <cell r="K55"/>
          <cell r="L55"/>
          <cell r="M55"/>
          <cell r="N55"/>
          <cell r="O55"/>
          <cell r="P55"/>
          <cell r="Q55"/>
          <cell r="R55"/>
          <cell r="S55"/>
          <cell r="T55"/>
          <cell r="U55"/>
          <cell r="V55"/>
          <cell r="W55"/>
          <cell r="X55"/>
          <cell r="Y55"/>
          <cell r="Z55"/>
          <cell r="AA55"/>
          <cell r="AB55"/>
          <cell r="AC55"/>
          <cell r="AD55"/>
        </row>
        <row r="56">
          <cell r="C56"/>
          <cell r="I56"/>
          <cell r="J56"/>
          <cell r="K56"/>
          <cell r="L56"/>
          <cell r="M56"/>
          <cell r="N56"/>
          <cell r="O56"/>
          <cell r="P56"/>
          <cell r="Q56"/>
          <cell r="R56"/>
          <cell r="S56"/>
          <cell r="T56"/>
          <cell r="U56"/>
          <cell r="V56"/>
          <cell r="W56"/>
          <cell r="X56"/>
          <cell r="Y56"/>
          <cell r="Z56"/>
          <cell r="AA56"/>
          <cell r="AB56"/>
          <cell r="AC56"/>
          <cell r="AD56"/>
        </row>
        <row r="57">
          <cell r="C57" t="str">
            <v>Total Payment</v>
          </cell>
          <cell r="I57">
            <v>342886497.99766499</v>
          </cell>
          <cell r="J57"/>
          <cell r="K57"/>
          <cell r="L57"/>
          <cell r="M57"/>
          <cell r="N57"/>
          <cell r="O57"/>
          <cell r="P57"/>
          <cell r="Q57"/>
          <cell r="R57"/>
          <cell r="S57"/>
          <cell r="T57"/>
          <cell r="U57"/>
          <cell r="V57"/>
          <cell r="W57"/>
          <cell r="X57"/>
          <cell r="Y57"/>
          <cell r="Z57"/>
          <cell r="AA57"/>
          <cell r="AB57"/>
          <cell r="AC57"/>
          <cell r="AD57"/>
        </row>
        <row r="58">
          <cell r="C58"/>
          <cell r="I58"/>
          <cell r="J58"/>
          <cell r="K58"/>
          <cell r="L58"/>
          <cell r="M58"/>
          <cell r="N58"/>
          <cell r="O58"/>
          <cell r="P58"/>
          <cell r="Q58"/>
          <cell r="R58"/>
          <cell r="S58"/>
          <cell r="T58"/>
          <cell r="U58"/>
          <cell r="V58"/>
          <cell r="W58"/>
          <cell r="X58"/>
          <cell r="Y58"/>
          <cell r="Z58"/>
          <cell r="AA58"/>
          <cell r="AB58"/>
          <cell r="AC58"/>
          <cell r="AD58"/>
        </row>
        <row r="59">
          <cell r="C59" t="str">
            <v>Outstanding interco</v>
          </cell>
          <cell r="I59">
            <v>0</v>
          </cell>
          <cell r="J59"/>
          <cell r="K59"/>
          <cell r="L59"/>
          <cell r="M59"/>
          <cell r="N59"/>
          <cell r="O59"/>
          <cell r="P59"/>
          <cell r="Q59"/>
          <cell r="R59"/>
          <cell r="S59"/>
          <cell r="T59"/>
          <cell r="U59"/>
          <cell r="V59"/>
          <cell r="W59"/>
          <cell r="X59"/>
          <cell r="Y59"/>
          <cell r="Z59"/>
          <cell r="AA59"/>
          <cell r="AB59"/>
          <cell r="AC59"/>
          <cell r="AD59"/>
        </row>
        <row r="60">
          <cell r="C60"/>
          <cell r="I60"/>
          <cell r="J60"/>
          <cell r="K60"/>
          <cell r="L60"/>
          <cell r="M60"/>
          <cell r="N60"/>
          <cell r="O60"/>
          <cell r="P60"/>
          <cell r="Q60"/>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row>
        <row r="61">
          <cell r="C61" t="str">
            <v>2010-1 A5</v>
          </cell>
          <cell r="F61"/>
          <cell r="G61"/>
          <cell r="H61"/>
          <cell r="I61"/>
          <cell r="J61"/>
          <cell r="K61"/>
          <cell r="L61"/>
          <cell r="M61"/>
          <cell r="N61"/>
          <cell r="O61"/>
          <cell r="P61"/>
          <cell r="Q61"/>
          <cell r="R61"/>
          <cell r="S61"/>
          <cell r="T61"/>
          <cell r="U61"/>
          <cell r="V61"/>
          <cell r="W61"/>
          <cell r="X61"/>
          <cell r="Y61"/>
          <cell r="Z61"/>
          <cell r="AA61"/>
          <cell r="AB61"/>
          <cell r="AC61"/>
          <cell r="AD61"/>
        </row>
        <row r="62">
          <cell r="C62" t="str">
            <v>MATURE THIS PERIOD</v>
          </cell>
          <cell r="I62"/>
          <cell r="J62"/>
          <cell r="K62"/>
          <cell r="L62"/>
          <cell r="M62"/>
          <cell r="N62"/>
          <cell r="O62"/>
          <cell r="P62"/>
          <cell r="Q62"/>
          <cell r="R62"/>
          <cell r="S62"/>
          <cell r="T62"/>
          <cell r="U62"/>
          <cell r="V62"/>
          <cell r="W62"/>
          <cell r="X62"/>
          <cell r="Y62"/>
          <cell r="Z62"/>
          <cell r="AA62"/>
          <cell r="AB62"/>
          <cell r="AC62"/>
          <cell r="AD62"/>
        </row>
        <row r="63">
          <cell r="C63" t="str">
            <v>NOTIONAL</v>
          </cell>
          <cell r="I63">
            <v>375000000</v>
          </cell>
          <cell r="J63">
            <v>375000000</v>
          </cell>
          <cell r="K63">
            <v>375000000</v>
          </cell>
          <cell r="L63">
            <v>375000000</v>
          </cell>
          <cell r="M63">
            <v>375000000</v>
          </cell>
          <cell r="N63">
            <v>375000000</v>
          </cell>
          <cell r="O63">
            <v>375000000</v>
          </cell>
          <cell r="P63">
            <v>375000000</v>
          </cell>
          <cell r="Q63">
            <v>375000000</v>
          </cell>
          <cell r="R63">
            <v>375000000</v>
          </cell>
          <cell r="S63">
            <v>375000000</v>
          </cell>
          <cell r="T63">
            <v>375000000</v>
          </cell>
          <cell r="U63">
            <v>375000000</v>
          </cell>
          <cell r="V63">
            <v>375000000</v>
          </cell>
          <cell r="W63">
            <v>375000000</v>
          </cell>
          <cell r="X63">
            <v>375000000</v>
          </cell>
          <cell r="Y63">
            <v>375000000</v>
          </cell>
          <cell r="Z63">
            <v>375000000</v>
          </cell>
          <cell r="AA63">
            <v>375000000</v>
          </cell>
          <cell r="AB63">
            <v>375000000</v>
          </cell>
          <cell r="AC63">
            <v>375000000</v>
          </cell>
          <cell r="AD63">
            <v>375000000</v>
          </cell>
        </row>
        <row r="64">
          <cell r="C64" t="str">
            <v>INT. TYPE</v>
          </cell>
          <cell r="I64" t="str">
            <v>FLOATING</v>
          </cell>
          <cell r="J64" t="str">
            <v>FLOATING</v>
          </cell>
          <cell r="K64" t="str">
            <v>FLOATING</v>
          </cell>
          <cell r="L64" t="str">
            <v>FLOATING</v>
          </cell>
          <cell r="M64" t="str">
            <v>FLOATING</v>
          </cell>
          <cell r="N64" t="str">
            <v>FLOATING</v>
          </cell>
          <cell r="O64" t="str">
            <v>FLOATING</v>
          </cell>
          <cell r="P64" t="str">
            <v>FLOATING</v>
          </cell>
          <cell r="Q64" t="str">
            <v>FLOATING</v>
          </cell>
          <cell r="R64" t="str">
            <v>FLOATING</v>
          </cell>
          <cell r="S64" t="str">
            <v>FLOATING</v>
          </cell>
          <cell r="T64" t="str">
            <v>FLOATING</v>
          </cell>
          <cell r="U64" t="str">
            <v>FLOATING</v>
          </cell>
          <cell r="V64" t="str">
            <v>FLOATING</v>
          </cell>
          <cell r="W64" t="str">
            <v>FLOATING</v>
          </cell>
          <cell r="X64" t="str">
            <v>FLOATING</v>
          </cell>
          <cell r="Y64" t="str">
            <v>FLOATING</v>
          </cell>
          <cell r="Z64" t="str">
            <v>FLOATING</v>
          </cell>
          <cell r="AA64" t="str">
            <v>FLOATING</v>
          </cell>
          <cell r="AB64" t="str">
            <v>FLOATING</v>
          </cell>
          <cell r="AC64" t="str">
            <v>FLOATING</v>
          </cell>
          <cell r="AD64" t="str">
            <v>FLOATING</v>
          </cell>
        </row>
        <row r="65">
          <cell r="C65" t="str">
            <v>INTEREST BASIS</v>
          </cell>
          <cell r="I65" t="str">
            <v>BP0003M index</v>
          </cell>
          <cell r="J65" t="str">
            <v>BP0003M index</v>
          </cell>
          <cell r="K65" t="str">
            <v>BP0003M index</v>
          </cell>
          <cell r="L65" t="str">
            <v>BP0003M index</v>
          </cell>
          <cell r="M65" t="str">
            <v>BP0003M index</v>
          </cell>
          <cell r="N65" t="str">
            <v>BP0003M index</v>
          </cell>
          <cell r="O65" t="str">
            <v>BP0003M index</v>
          </cell>
          <cell r="P65" t="str">
            <v>BP0003M index</v>
          </cell>
          <cell r="Q65" t="str">
            <v>BP0003M index</v>
          </cell>
          <cell r="R65" t="str">
            <v>BP0003M index</v>
          </cell>
          <cell r="S65" t="str">
            <v>BP0003M index</v>
          </cell>
          <cell r="T65" t="str">
            <v>BP0003M index</v>
          </cell>
          <cell r="U65" t="str">
            <v>BP0003M index</v>
          </cell>
          <cell r="V65" t="str">
            <v>BP0003M index</v>
          </cell>
          <cell r="W65" t="str">
            <v>BP0003M index</v>
          </cell>
          <cell r="X65" t="str">
            <v>BP0003M index</v>
          </cell>
          <cell r="Y65" t="str">
            <v>BP0003M index</v>
          </cell>
          <cell r="Z65" t="str">
            <v>BP0003M index</v>
          </cell>
          <cell r="AA65" t="str">
            <v>BP0003M index</v>
          </cell>
          <cell r="AB65" t="str">
            <v>BP0003M index</v>
          </cell>
          <cell r="AC65" t="str">
            <v>BP0003M index</v>
          </cell>
          <cell r="AD65" t="str">
            <v>BP0003M index</v>
          </cell>
        </row>
        <row r="66">
          <cell r="C66" t="str">
            <v>Interest Payment Frequency</v>
          </cell>
          <cell r="I66" t="str">
            <v>QUARTERLY</v>
          </cell>
          <cell r="J66" t="str">
            <v>QUARTERLY</v>
          </cell>
          <cell r="K66" t="str">
            <v>QUARTERLY</v>
          </cell>
          <cell r="L66" t="str">
            <v>QUARTERLY</v>
          </cell>
          <cell r="M66" t="str">
            <v>QUARTERLY</v>
          </cell>
          <cell r="N66" t="str">
            <v>QUARTERLY</v>
          </cell>
          <cell r="O66" t="str">
            <v>QUARTERLY</v>
          </cell>
          <cell r="P66" t="str">
            <v>QUARTERLY</v>
          </cell>
          <cell r="Q66" t="str">
            <v>QUARTERLY</v>
          </cell>
          <cell r="R66" t="str">
            <v>QUARTERLY</v>
          </cell>
          <cell r="S66" t="str">
            <v>QUARTERLY</v>
          </cell>
          <cell r="T66" t="str">
            <v>QUARTERLY</v>
          </cell>
          <cell r="U66" t="str">
            <v>QUARTERLY</v>
          </cell>
          <cell r="V66" t="str">
            <v>QUARTERLY</v>
          </cell>
          <cell r="W66" t="str">
            <v>QUARTERLY</v>
          </cell>
          <cell r="X66" t="str">
            <v>QUARTERLY</v>
          </cell>
          <cell r="Y66" t="str">
            <v>QUARTERLY</v>
          </cell>
          <cell r="Z66" t="str">
            <v>QUARTERLY</v>
          </cell>
          <cell r="AA66" t="str">
            <v>QUARTERLY</v>
          </cell>
          <cell r="AB66" t="str">
            <v>QUARTERLY</v>
          </cell>
          <cell r="AC66" t="str">
            <v>QUARTERLY</v>
          </cell>
          <cell r="AD66" t="str">
            <v>QUARTERLY</v>
          </cell>
        </row>
        <row r="67">
          <cell r="C67" t="str">
            <v>DCF</v>
          </cell>
          <cell r="I67" t="str">
            <v>Actual/365</v>
          </cell>
          <cell r="J67" t="str">
            <v>Actual/365</v>
          </cell>
          <cell r="K67" t="str">
            <v>Actual/365</v>
          </cell>
          <cell r="L67" t="str">
            <v>Actual/365</v>
          </cell>
          <cell r="M67" t="str">
            <v>Actual/365</v>
          </cell>
          <cell r="N67" t="str">
            <v>Actual/365</v>
          </cell>
          <cell r="O67" t="str">
            <v>Actual/365</v>
          </cell>
          <cell r="P67" t="str">
            <v>Actual/365</v>
          </cell>
          <cell r="Q67" t="str">
            <v>Actual/365</v>
          </cell>
          <cell r="R67" t="str">
            <v>Actual/365</v>
          </cell>
          <cell r="S67" t="str">
            <v>Actual/365</v>
          </cell>
          <cell r="T67" t="str">
            <v>Actual/365</v>
          </cell>
          <cell r="U67" t="str">
            <v>Actual/365</v>
          </cell>
          <cell r="V67" t="str">
            <v>Actual/365</v>
          </cell>
          <cell r="W67" t="str">
            <v>Actual/365</v>
          </cell>
          <cell r="X67" t="str">
            <v>Actual/365</v>
          </cell>
          <cell r="Y67" t="str">
            <v>Actual/365</v>
          </cell>
          <cell r="Z67" t="str">
            <v>Actual/365</v>
          </cell>
          <cell r="AA67" t="str">
            <v>Actual/365</v>
          </cell>
          <cell r="AB67" t="str">
            <v>Actual/365</v>
          </cell>
          <cell r="AC67" t="str">
            <v>Actual/365</v>
          </cell>
          <cell r="AD67" t="str">
            <v>Actual/365</v>
          </cell>
        </row>
        <row r="68">
          <cell r="C68" t="str">
            <v>CURRENCY</v>
          </cell>
          <cell r="I68" t="str">
            <v>GBP</v>
          </cell>
          <cell r="J68" t="str">
            <v>GBP</v>
          </cell>
          <cell r="K68" t="str">
            <v>GBP</v>
          </cell>
          <cell r="L68" t="str">
            <v>GBP</v>
          </cell>
          <cell r="M68" t="str">
            <v>GBP</v>
          </cell>
          <cell r="N68" t="str">
            <v>GBP</v>
          </cell>
          <cell r="O68" t="str">
            <v>GBP</v>
          </cell>
          <cell r="P68" t="str">
            <v>GBP</v>
          </cell>
          <cell r="Q68" t="str">
            <v>GBP</v>
          </cell>
          <cell r="R68" t="str">
            <v>GBP</v>
          </cell>
          <cell r="S68" t="str">
            <v>GBP</v>
          </cell>
          <cell r="T68" t="str">
            <v>GBP</v>
          </cell>
          <cell r="U68" t="str">
            <v>GBP</v>
          </cell>
          <cell r="V68" t="str">
            <v>GBP</v>
          </cell>
          <cell r="W68" t="str">
            <v>GBP</v>
          </cell>
          <cell r="X68" t="str">
            <v>GBP</v>
          </cell>
          <cell r="Y68" t="str">
            <v>GBP</v>
          </cell>
          <cell r="Z68" t="str">
            <v>GBP</v>
          </cell>
          <cell r="AA68" t="str">
            <v>GBP</v>
          </cell>
          <cell r="AB68" t="str">
            <v>GBP</v>
          </cell>
          <cell r="AC68" t="str">
            <v>GBP</v>
          </cell>
          <cell r="AD68" t="str">
            <v>GBP</v>
          </cell>
        </row>
        <row r="70">
          <cell r="C70" t="str">
            <v>INTERP RATE</v>
          </cell>
          <cell r="I70">
            <v>6.4881999999999995E-3</v>
          </cell>
          <cell r="J70">
            <v>6.4881999999999995E-3</v>
          </cell>
          <cell r="K70">
            <v>6.4881999999999995E-3</v>
          </cell>
          <cell r="L70">
            <v>6.4881999999999995E-3</v>
          </cell>
          <cell r="M70">
            <v>6.4881999999999995E-3</v>
          </cell>
          <cell r="N70">
            <v>6.4881999999999995E-3</v>
          </cell>
          <cell r="O70">
            <v>6.4881999999999995E-3</v>
          </cell>
          <cell r="P70">
            <v>6.4881999999999995E-3</v>
          </cell>
          <cell r="Q70">
            <v>6.4881999999999995E-3</v>
          </cell>
          <cell r="R70">
            <v>6.4881999999999995E-3</v>
          </cell>
          <cell r="S70">
            <v>6.4881999999999995E-3</v>
          </cell>
          <cell r="T70">
            <v>6.4881999999999995E-3</v>
          </cell>
          <cell r="U70">
            <v>6.4881999999999995E-3</v>
          </cell>
          <cell r="V70">
            <v>6.4881999999999995E-3</v>
          </cell>
          <cell r="W70">
            <v>6.4881999999999995E-3</v>
          </cell>
          <cell r="X70">
            <v>6.4881999999999995E-3</v>
          </cell>
          <cell r="Y70">
            <v>6.4881999999999995E-3</v>
          </cell>
          <cell r="Z70">
            <v>6.4881999999999995E-3</v>
          </cell>
          <cell r="AA70">
            <v>6.4881999999999995E-3</v>
          </cell>
          <cell r="AB70">
            <v>6.4881999999999995E-3</v>
          </cell>
          <cell r="AC70">
            <v>6.4881999999999995E-3</v>
          </cell>
          <cell r="AD70">
            <v>6.4881999999999995E-3</v>
          </cell>
        </row>
        <row r="71">
          <cell r="C71" t="str">
            <v>RATE/MARGIN</v>
          </cell>
          <cell r="I71">
            <v>1.6250000000000001E-2</v>
          </cell>
          <cell r="J71">
            <v>1.6250000000000001E-2</v>
          </cell>
          <cell r="K71">
            <v>1.6250000000000001E-2</v>
          </cell>
          <cell r="L71">
            <v>1.6250000000000001E-2</v>
          </cell>
          <cell r="M71">
            <v>1.6250000000000001E-2</v>
          </cell>
          <cell r="N71">
            <v>1.6250000000000001E-2</v>
          </cell>
          <cell r="O71">
            <v>1.6250000000000001E-2</v>
          </cell>
          <cell r="P71">
            <v>1.6250000000000001E-2</v>
          </cell>
          <cell r="Q71">
            <v>1.6250000000000001E-2</v>
          </cell>
          <cell r="R71">
            <v>1.6250000000000001E-2</v>
          </cell>
          <cell r="S71">
            <v>1.6250000000000001E-2</v>
          </cell>
          <cell r="T71">
            <v>1.6250000000000001E-2</v>
          </cell>
          <cell r="U71">
            <v>1.6250000000000001E-2</v>
          </cell>
          <cell r="V71">
            <v>1.6250000000000001E-2</v>
          </cell>
          <cell r="W71">
            <v>1.6250000000000001E-2</v>
          </cell>
          <cell r="X71">
            <v>1.6250000000000001E-2</v>
          </cell>
          <cell r="Y71">
            <v>1.6250000000000001E-2</v>
          </cell>
          <cell r="Z71">
            <v>1.6250000000000001E-2</v>
          </cell>
          <cell r="AA71">
            <v>1.6250000000000001E-2</v>
          </cell>
          <cell r="AB71">
            <v>1.6250000000000001E-2</v>
          </cell>
          <cell r="AC71">
            <v>1.6250000000000001E-2</v>
          </cell>
          <cell r="AD71">
            <v>1.6250000000000001E-2</v>
          </cell>
        </row>
        <row r="73">
          <cell r="C73" t="str">
            <v>Principal</v>
          </cell>
          <cell r="I73"/>
          <cell r="J73"/>
          <cell r="K73"/>
          <cell r="L73"/>
          <cell r="M73"/>
          <cell r="N73"/>
          <cell r="O73"/>
          <cell r="P73"/>
          <cell r="Q73"/>
          <cell r="R73"/>
          <cell r="S73"/>
          <cell r="T73"/>
          <cell r="U73"/>
          <cell r="V73"/>
          <cell r="W73"/>
          <cell r="X73"/>
          <cell r="Y73"/>
          <cell r="Z73"/>
          <cell r="AA73"/>
          <cell r="AB73"/>
          <cell r="AC73"/>
          <cell r="AD73"/>
        </row>
        <row r="74">
          <cell r="C74"/>
          <cell r="I74"/>
          <cell r="J74"/>
          <cell r="K74"/>
          <cell r="L74"/>
          <cell r="M74"/>
          <cell r="N74"/>
          <cell r="O74"/>
          <cell r="P74"/>
          <cell r="Q74"/>
          <cell r="R74"/>
          <cell r="S74"/>
          <cell r="T74"/>
          <cell r="U74"/>
          <cell r="V74"/>
          <cell r="W74"/>
          <cell r="X74"/>
          <cell r="Y74"/>
          <cell r="Z74"/>
          <cell r="AA74"/>
          <cell r="AB74"/>
          <cell r="AC74"/>
          <cell r="AD74"/>
        </row>
        <row r="75">
          <cell r="C75" t="str">
            <v>Principal accrual this distribution</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125000000</v>
          </cell>
          <cell r="AC75">
            <v>125000000</v>
          </cell>
          <cell r="AD75">
            <v>125000000</v>
          </cell>
        </row>
        <row r="76">
          <cell r="C76" t="str">
            <v>Principal due this IPD</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375000000</v>
          </cell>
        </row>
        <row r="77">
          <cell r="C77"/>
          <cell r="I77"/>
          <cell r="J77"/>
          <cell r="K77"/>
          <cell r="L77"/>
          <cell r="M77"/>
          <cell r="N77"/>
          <cell r="O77"/>
          <cell r="P77"/>
          <cell r="Q77"/>
          <cell r="R77"/>
          <cell r="S77"/>
          <cell r="T77"/>
          <cell r="U77"/>
          <cell r="V77"/>
          <cell r="W77"/>
          <cell r="X77"/>
          <cell r="Y77"/>
          <cell r="Z77"/>
          <cell r="AA77"/>
          <cell r="AB77"/>
          <cell r="AC77"/>
          <cell r="AD77"/>
        </row>
        <row r="78">
          <cell r="C78"/>
          <cell r="I78"/>
          <cell r="J78"/>
          <cell r="K78"/>
          <cell r="L78"/>
          <cell r="M78"/>
          <cell r="N78"/>
          <cell r="O78"/>
          <cell r="P78"/>
          <cell r="Q78"/>
          <cell r="R78"/>
          <cell r="S78"/>
          <cell r="T78"/>
          <cell r="U78"/>
          <cell r="V78"/>
          <cell r="W78"/>
          <cell r="X78"/>
          <cell r="Y78"/>
          <cell r="Z78"/>
          <cell r="AA78"/>
          <cell r="AB78"/>
          <cell r="AC78"/>
          <cell r="AD78"/>
        </row>
        <row r="79">
          <cell r="C79" t="str">
            <v>Interest</v>
          </cell>
          <cell r="I79"/>
          <cell r="J79"/>
          <cell r="K79"/>
          <cell r="L79"/>
          <cell r="M79"/>
          <cell r="N79"/>
          <cell r="O79"/>
          <cell r="P79"/>
          <cell r="Q79"/>
          <cell r="R79"/>
          <cell r="S79"/>
          <cell r="T79"/>
          <cell r="U79"/>
          <cell r="V79"/>
          <cell r="W79"/>
          <cell r="X79"/>
          <cell r="Y79"/>
          <cell r="Z79"/>
          <cell r="AA79"/>
          <cell r="AB79"/>
          <cell r="AC79"/>
          <cell r="AD79"/>
        </row>
        <row r="80">
          <cell r="C80"/>
          <cell r="I80"/>
          <cell r="J80"/>
          <cell r="K80"/>
          <cell r="L80"/>
          <cell r="M80"/>
          <cell r="N80"/>
          <cell r="O80"/>
          <cell r="P80"/>
          <cell r="Q80"/>
          <cell r="R80"/>
          <cell r="S80"/>
          <cell r="T80"/>
          <cell r="U80"/>
          <cell r="V80"/>
          <cell r="W80"/>
          <cell r="X80"/>
          <cell r="Y80"/>
          <cell r="Z80"/>
          <cell r="AA80"/>
          <cell r="AB80"/>
          <cell r="AC80"/>
          <cell r="AD80"/>
        </row>
        <row r="81">
          <cell r="C81" t="str">
            <v>3m libor</v>
          </cell>
          <cell r="I81">
            <v>5.7938E-3</v>
          </cell>
          <cell r="J81">
            <v>5.9062999999999997E-3</v>
          </cell>
          <cell r="K81">
            <v>5.9062999999999997E-3</v>
          </cell>
          <cell r="L81">
            <v>5.9062999999999997E-3</v>
          </cell>
          <cell r="M81">
            <v>5.8781000000000007E-3</v>
          </cell>
          <cell r="N81">
            <v>5.8781000000000007E-3</v>
          </cell>
          <cell r="O81">
            <v>5.8781000000000007E-3</v>
          </cell>
          <cell r="P81">
            <v>5.2749999999999993E-3</v>
          </cell>
          <cell r="Q81">
            <v>5.2749999999999993E-3</v>
          </cell>
          <cell r="R81">
            <v>5.2749999999999993E-3</v>
          </cell>
          <cell r="S81">
            <v>4.0100000000000005E-3</v>
          </cell>
          <cell r="T81">
            <v>4.0100000000000005E-3</v>
          </cell>
          <cell r="U81">
            <v>4.0100000000000005E-3</v>
          </cell>
          <cell r="V81">
            <v>3.5663000000000001E-3</v>
          </cell>
          <cell r="W81">
            <v>3.5663000000000001E-3</v>
          </cell>
          <cell r="X81">
            <v>3.5663000000000001E-3</v>
          </cell>
          <cell r="Y81">
            <v>3.3556000000000002E-3</v>
          </cell>
          <cell r="Z81">
            <v>3.3556000000000002E-3</v>
          </cell>
          <cell r="AA81">
            <v>3.3556000000000002E-3</v>
          </cell>
          <cell r="AB81">
            <v>2.9469000000000001E-3</v>
          </cell>
          <cell r="AC81">
            <v>2.9469000000000001E-3</v>
          </cell>
          <cell r="AD81">
            <v>2.9469000000000001E-3</v>
          </cell>
        </row>
        <row r="82">
          <cell r="C82" t="str">
            <v>Interest charged rate</v>
          </cell>
          <cell r="I82">
            <v>2.2043800000000002E-2</v>
          </cell>
          <cell r="J82">
            <v>2.21563E-2</v>
          </cell>
          <cell r="K82">
            <v>2.21563E-2</v>
          </cell>
          <cell r="L82">
            <v>2.21563E-2</v>
          </cell>
          <cell r="M82">
            <v>2.2128100000000001E-2</v>
          </cell>
          <cell r="N82">
            <v>2.2128100000000001E-2</v>
          </cell>
          <cell r="O82">
            <v>2.2128100000000001E-2</v>
          </cell>
          <cell r="P82">
            <v>2.1524999999999999E-2</v>
          </cell>
          <cell r="Q82">
            <v>2.1524999999999999E-2</v>
          </cell>
          <cell r="R82">
            <v>2.1524999999999999E-2</v>
          </cell>
          <cell r="S82">
            <v>2.026E-2</v>
          </cell>
          <cell r="T82">
            <v>2.026E-2</v>
          </cell>
          <cell r="U82">
            <v>2.026E-2</v>
          </cell>
          <cell r="V82">
            <v>1.9816300000000002E-2</v>
          </cell>
          <cell r="W82">
            <v>1.9816300000000002E-2</v>
          </cell>
          <cell r="X82">
            <v>1.9816300000000002E-2</v>
          </cell>
          <cell r="Y82">
            <v>1.9605600000000001E-2</v>
          </cell>
          <cell r="Z82">
            <v>1.9605600000000001E-2</v>
          </cell>
          <cell r="AA82">
            <v>1.9605600000000001E-2</v>
          </cell>
          <cell r="AB82">
            <v>1.9196899999999999E-2</v>
          </cell>
          <cell r="AC82">
            <v>1.9196899999999999E-2</v>
          </cell>
          <cell r="AD82">
            <v>1.9196899999999999E-2</v>
          </cell>
        </row>
        <row r="83">
          <cell r="C83" t="str">
            <v>Interest accrual this distribution</v>
          </cell>
          <cell r="I83">
            <v>701213.62452279369</v>
          </cell>
          <cell r="J83">
            <v>0</v>
          </cell>
          <cell r="K83">
            <v>0</v>
          </cell>
          <cell r="L83">
            <v>703734.93852459011</v>
          </cell>
          <cell r="M83">
            <v>702839.24180327868</v>
          </cell>
          <cell r="N83">
            <v>680167.0081967212</v>
          </cell>
          <cell r="O83">
            <v>680167.0081967212</v>
          </cell>
          <cell r="P83">
            <v>683683.40163934429</v>
          </cell>
          <cell r="Q83">
            <v>683683.40163934429</v>
          </cell>
          <cell r="R83">
            <v>705737.70491803274</v>
          </cell>
          <cell r="S83">
            <v>601987.70491803286</v>
          </cell>
          <cell r="T83">
            <v>622745.90163934417</v>
          </cell>
          <cell r="U83">
            <v>685930.440152706</v>
          </cell>
          <cell r="V83">
            <v>590417.15753424668</v>
          </cell>
          <cell r="W83">
            <v>570057.94520547951</v>
          </cell>
          <cell r="X83">
            <v>692213.21917808231</v>
          </cell>
          <cell r="Y83">
            <v>543853.9726027397</v>
          </cell>
          <cell r="Z83">
            <v>624424.93150684924</v>
          </cell>
          <cell r="AA83">
            <v>644567.67123287672</v>
          </cell>
          <cell r="AB83">
            <v>571962.43150684936</v>
          </cell>
          <cell r="AC83">
            <v>611408.11643835611</v>
          </cell>
          <cell r="AD83">
            <v>611408.11643835611</v>
          </cell>
        </row>
        <row r="84">
          <cell r="C84" t="str">
            <v>Interest due this IPD</v>
          </cell>
          <cell r="I84">
            <v>2082725.7478104653</v>
          </cell>
          <cell r="J84">
            <v>0</v>
          </cell>
          <cell r="K84">
            <v>0</v>
          </cell>
          <cell r="L84">
            <v>2065802.5614754097</v>
          </cell>
          <cell r="M84">
            <v>0</v>
          </cell>
          <cell r="N84">
            <v>0</v>
          </cell>
          <cell r="O84">
            <v>2063173.2581967211</v>
          </cell>
          <cell r="P84">
            <v>0</v>
          </cell>
          <cell r="Q84">
            <v>0</v>
          </cell>
          <cell r="R84">
            <v>2073104.5081967213</v>
          </cell>
          <cell r="S84">
            <v>0</v>
          </cell>
          <cell r="T84">
            <v>0</v>
          </cell>
          <cell r="U84">
            <v>1910664.0467100833</v>
          </cell>
          <cell r="V84">
            <v>0</v>
          </cell>
          <cell r="W84">
            <v>0</v>
          </cell>
          <cell r="X84">
            <v>1852688.3219178086</v>
          </cell>
          <cell r="Y84">
            <v>0</v>
          </cell>
          <cell r="Z84">
            <v>0</v>
          </cell>
          <cell r="AA84">
            <v>1812846.5753424657</v>
          </cell>
          <cell r="AB84">
            <v>0</v>
          </cell>
          <cell r="AC84">
            <v>0</v>
          </cell>
          <cell r="AD84">
            <v>1794778.6643835616</v>
          </cell>
        </row>
        <row r="85">
          <cell r="C85"/>
          <cell r="I85"/>
          <cell r="J85"/>
          <cell r="K85"/>
          <cell r="L85"/>
          <cell r="M85"/>
          <cell r="N85"/>
          <cell r="O85"/>
          <cell r="P85"/>
          <cell r="Q85"/>
          <cell r="R85"/>
          <cell r="S85"/>
          <cell r="T85"/>
          <cell r="U85"/>
          <cell r="V85"/>
          <cell r="W85"/>
          <cell r="X85"/>
          <cell r="Y85"/>
          <cell r="Z85"/>
          <cell r="AA85"/>
          <cell r="AB85"/>
          <cell r="AC85"/>
          <cell r="AD85"/>
        </row>
        <row r="86">
          <cell r="C86" t="str">
            <v>Total Payment</v>
          </cell>
          <cell r="I86">
            <v>2082725.7478104653</v>
          </cell>
          <cell r="J86">
            <v>0</v>
          </cell>
          <cell r="K86">
            <v>0</v>
          </cell>
          <cell r="L86">
            <v>2065802.5614754097</v>
          </cell>
          <cell r="M86">
            <v>0</v>
          </cell>
          <cell r="N86">
            <v>0</v>
          </cell>
          <cell r="O86">
            <v>2063173.2581967211</v>
          </cell>
          <cell r="P86">
            <v>0</v>
          </cell>
          <cell r="Q86">
            <v>0</v>
          </cell>
          <cell r="R86">
            <v>2073104.5081967213</v>
          </cell>
          <cell r="S86">
            <v>0</v>
          </cell>
          <cell r="T86">
            <v>0</v>
          </cell>
          <cell r="U86">
            <v>1910664.0467100833</v>
          </cell>
          <cell r="V86">
            <v>0</v>
          </cell>
          <cell r="W86">
            <v>0</v>
          </cell>
          <cell r="X86">
            <v>1852688.3219178086</v>
          </cell>
          <cell r="Y86">
            <v>0</v>
          </cell>
          <cell r="Z86">
            <v>0</v>
          </cell>
          <cell r="AA86">
            <v>1812846.5753424657</v>
          </cell>
          <cell r="AB86">
            <v>0</v>
          </cell>
          <cell r="AC86">
            <v>0</v>
          </cell>
          <cell r="AD86">
            <v>376794778.66438359</v>
          </cell>
        </row>
        <row r="87">
          <cell r="C87"/>
          <cell r="I87"/>
          <cell r="J87"/>
          <cell r="K87"/>
          <cell r="L87"/>
          <cell r="M87"/>
          <cell r="N87"/>
          <cell r="O87"/>
          <cell r="P87"/>
          <cell r="Q87"/>
          <cell r="R87"/>
          <cell r="S87"/>
          <cell r="T87"/>
          <cell r="U87"/>
          <cell r="V87"/>
          <cell r="W87"/>
          <cell r="X87"/>
          <cell r="Y87"/>
          <cell r="Z87"/>
          <cell r="AA87"/>
          <cell r="AB87"/>
          <cell r="AC87"/>
          <cell r="AD87"/>
        </row>
        <row r="88">
          <cell r="C88" t="str">
            <v>Outstanding interco</v>
          </cell>
          <cell r="I88">
            <v>375000000</v>
          </cell>
          <cell r="J88">
            <v>375000000</v>
          </cell>
          <cell r="K88">
            <v>375000000</v>
          </cell>
          <cell r="L88">
            <v>375000000</v>
          </cell>
          <cell r="M88">
            <v>375000000</v>
          </cell>
          <cell r="N88">
            <v>375000000</v>
          </cell>
          <cell r="O88">
            <v>375000000</v>
          </cell>
          <cell r="P88">
            <v>375000000</v>
          </cell>
          <cell r="Q88">
            <v>375000000</v>
          </cell>
          <cell r="R88">
            <v>375000000</v>
          </cell>
          <cell r="S88">
            <v>375000000</v>
          </cell>
          <cell r="T88">
            <v>375000000</v>
          </cell>
          <cell r="U88">
            <v>375000000</v>
          </cell>
          <cell r="V88">
            <v>375000000</v>
          </cell>
          <cell r="W88">
            <v>375000000</v>
          </cell>
          <cell r="X88">
            <v>375000000</v>
          </cell>
          <cell r="Y88">
            <v>375000000</v>
          </cell>
          <cell r="Z88">
            <v>375000000</v>
          </cell>
          <cell r="AA88">
            <v>375000000</v>
          </cell>
          <cell r="AB88">
            <v>375000000</v>
          </cell>
          <cell r="AC88">
            <v>375000000</v>
          </cell>
          <cell r="AD88">
            <v>0</v>
          </cell>
        </row>
        <row r="89">
          <cell r="C89"/>
          <cell r="I89"/>
          <cell r="J89"/>
          <cell r="K89"/>
          <cell r="L89"/>
          <cell r="M89"/>
          <cell r="N89"/>
          <cell r="O89"/>
          <cell r="P89"/>
          <cell r="Q89"/>
          <cell r="R89" t="str">
            <v>OK</v>
          </cell>
          <cell r="S89" t="str">
            <v>OK</v>
          </cell>
          <cell r="T89" t="str">
            <v>OK</v>
          </cell>
          <cell r="U89" t="str">
            <v>OK</v>
          </cell>
          <cell r="V89" t="str">
            <v>OK</v>
          </cell>
          <cell r="W89" t="str">
            <v>OK</v>
          </cell>
          <cell r="X89" t="str">
            <v>OK</v>
          </cell>
          <cell r="Y89" t="str">
            <v>OK</v>
          </cell>
          <cell r="Z89" t="str">
            <v>OK</v>
          </cell>
          <cell r="AA89" t="str">
            <v>OK</v>
          </cell>
          <cell r="AB89" t="str">
            <v>OK</v>
          </cell>
          <cell r="AC89" t="str">
            <v>OK</v>
          </cell>
          <cell r="AD89" t="str">
            <v>OK</v>
          </cell>
        </row>
        <row r="90">
          <cell r="C90" t="str">
            <v>2010-1 Z</v>
          </cell>
          <cell r="F90"/>
          <cell r="G90"/>
          <cell r="H90"/>
          <cell r="I90"/>
          <cell r="J90"/>
          <cell r="K90"/>
          <cell r="L90"/>
          <cell r="M90"/>
          <cell r="N90"/>
          <cell r="O90"/>
          <cell r="P90"/>
          <cell r="Q90"/>
          <cell r="R90"/>
          <cell r="S90"/>
          <cell r="T90"/>
          <cell r="U90"/>
          <cell r="V90"/>
          <cell r="W90"/>
          <cell r="X90"/>
          <cell r="Y90"/>
          <cell r="Z90"/>
          <cell r="AA90"/>
          <cell r="AB90"/>
          <cell r="AC90"/>
          <cell r="AD90"/>
        </row>
        <row r="91">
          <cell r="C91" t="str">
            <v>MATURED</v>
          </cell>
          <cell r="I91"/>
          <cell r="J91"/>
          <cell r="K91"/>
          <cell r="L91"/>
          <cell r="M91"/>
          <cell r="N91"/>
          <cell r="O91"/>
          <cell r="P91"/>
          <cell r="Q91"/>
          <cell r="R91"/>
          <cell r="S91"/>
          <cell r="T91"/>
          <cell r="U91"/>
          <cell r="V91"/>
          <cell r="W91"/>
          <cell r="X91"/>
          <cell r="Y91"/>
          <cell r="Z91"/>
          <cell r="AA91"/>
          <cell r="AB91"/>
          <cell r="AC91"/>
          <cell r="AD91"/>
        </row>
        <row r="92">
          <cell r="C92" t="str">
            <v>NOTIONAL</v>
          </cell>
          <cell r="I92">
            <v>600000000</v>
          </cell>
          <cell r="J92">
            <v>600000000</v>
          </cell>
          <cell r="K92">
            <v>600000000</v>
          </cell>
          <cell r="L92">
            <v>600000000</v>
          </cell>
          <cell r="M92">
            <v>600000000</v>
          </cell>
          <cell r="N92">
            <v>600000000</v>
          </cell>
          <cell r="O92">
            <v>600000000</v>
          </cell>
          <cell r="P92">
            <v>600000000</v>
          </cell>
          <cell r="Q92">
            <v>600000000</v>
          </cell>
          <cell r="R92">
            <v>600000000</v>
          </cell>
          <cell r="S92">
            <v>600000000</v>
          </cell>
          <cell r="T92">
            <v>600000000</v>
          </cell>
          <cell r="U92">
            <v>600000000</v>
          </cell>
          <cell r="V92">
            <v>600000000</v>
          </cell>
          <cell r="W92">
            <v>600000000</v>
          </cell>
          <cell r="X92">
            <v>600000000</v>
          </cell>
          <cell r="Y92">
            <v>600000000</v>
          </cell>
          <cell r="Z92">
            <v>600000000</v>
          </cell>
          <cell r="AA92">
            <v>600000000</v>
          </cell>
          <cell r="AB92">
            <v>600000000</v>
          </cell>
          <cell r="AC92">
            <v>600000000</v>
          </cell>
          <cell r="AD92">
            <v>600000000</v>
          </cell>
        </row>
        <row r="93">
          <cell r="C93" t="str">
            <v>INT. TYPE</v>
          </cell>
          <cell r="I93" t="str">
            <v>FLOATING</v>
          </cell>
          <cell r="J93" t="str">
            <v>FLOATING</v>
          </cell>
          <cell r="K93" t="str">
            <v>FLOATING</v>
          </cell>
          <cell r="L93" t="str">
            <v>FLOATING</v>
          </cell>
          <cell r="M93" t="str">
            <v>FLOATING</v>
          </cell>
          <cell r="N93" t="str">
            <v>FLOATING</v>
          </cell>
          <cell r="O93" t="str">
            <v>FLOATING</v>
          </cell>
          <cell r="P93" t="str">
            <v>FLOATING</v>
          </cell>
          <cell r="Q93" t="str">
            <v>FLOATING</v>
          </cell>
          <cell r="R93" t="str">
            <v>FLOATING</v>
          </cell>
          <cell r="S93" t="str">
            <v>FLOATING</v>
          </cell>
          <cell r="T93" t="str">
            <v>FLOATING</v>
          </cell>
          <cell r="U93" t="str">
            <v>FLOATING</v>
          </cell>
          <cell r="V93" t="str">
            <v>FLOATING</v>
          </cell>
          <cell r="W93" t="str">
            <v>FLOATING</v>
          </cell>
          <cell r="X93" t="str">
            <v>FLOATING</v>
          </cell>
          <cell r="Y93" t="str">
            <v>FLOATING</v>
          </cell>
          <cell r="Z93" t="str">
            <v>FLOATING</v>
          </cell>
          <cell r="AA93" t="str">
            <v>FLOATING</v>
          </cell>
          <cell r="AB93" t="str">
            <v>FLOATING</v>
          </cell>
          <cell r="AC93" t="str">
            <v>FLOATING</v>
          </cell>
          <cell r="AD93" t="str">
            <v>FLOATING</v>
          </cell>
        </row>
        <row r="94">
          <cell r="C94" t="str">
            <v>INTEREST BASIS</v>
          </cell>
          <cell r="I94" t="str">
            <v>BP0003M index</v>
          </cell>
          <cell r="J94" t="str">
            <v>BP0003M index</v>
          </cell>
          <cell r="K94" t="str">
            <v>BP0003M index</v>
          </cell>
          <cell r="L94" t="str">
            <v>BP0003M index</v>
          </cell>
          <cell r="M94" t="str">
            <v>BP0003M index</v>
          </cell>
          <cell r="N94" t="str">
            <v>BP0003M index</v>
          </cell>
          <cell r="O94" t="str">
            <v>BP0003M index</v>
          </cell>
          <cell r="P94" t="str">
            <v>BP0003M index</v>
          </cell>
          <cell r="Q94" t="str">
            <v>BP0003M index</v>
          </cell>
          <cell r="R94" t="str">
            <v>BP0003M index</v>
          </cell>
          <cell r="S94" t="str">
            <v>BP0003M index</v>
          </cell>
          <cell r="T94" t="str">
            <v>BP0003M index</v>
          </cell>
          <cell r="U94" t="str">
            <v>BP0003M index</v>
          </cell>
          <cell r="V94" t="str">
            <v>BP0003M index</v>
          </cell>
          <cell r="W94" t="str">
            <v>BP0003M index</v>
          </cell>
          <cell r="X94" t="str">
            <v>BP0003M index</v>
          </cell>
          <cell r="Y94" t="str">
            <v>BP0003M index</v>
          </cell>
          <cell r="Z94" t="str">
            <v>BP0003M index</v>
          </cell>
          <cell r="AA94" t="str">
            <v>BP0003M index</v>
          </cell>
          <cell r="AB94" t="str">
            <v>BP0003M index</v>
          </cell>
          <cell r="AC94" t="str">
            <v>BP0003M index</v>
          </cell>
          <cell r="AD94" t="str">
            <v>BP0003M index</v>
          </cell>
        </row>
        <row r="95">
          <cell r="C95" t="str">
            <v>Interest Payment Frequency</v>
          </cell>
          <cell r="I95" t="str">
            <v>QUARTERLY</v>
          </cell>
          <cell r="J95" t="str">
            <v>QUARTERLY</v>
          </cell>
          <cell r="K95" t="str">
            <v>QUARTERLY</v>
          </cell>
          <cell r="L95" t="str">
            <v>QUARTERLY</v>
          </cell>
          <cell r="M95" t="str">
            <v>QUARTERLY</v>
          </cell>
          <cell r="N95" t="str">
            <v>QUARTERLY</v>
          </cell>
          <cell r="O95" t="str">
            <v>QUARTERLY</v>
          </cell>
          <cell r="P95" t="str">
            <v>QUARTERLY</v>
          </cell>
          <cell r="Q95" t="str">
            <v>QUARTERLY</v>
          </cell>
          <cell r="R95" t="str">
            <v>QUARTERLY</v>
          </cell>
          <cell r="S95" t="str">
            <v>QUARTERLY</v>
          </cell>
          <cell r="T95" t="str">
            <v>QUARTERLY</v>
          </cell>
          <cell r="U95" t="str">
            <v>QUARTERLY</v>
          </cell>
          <cell r="V95" t="str">
            <v>QUARTERLY</v>
          </cell>
          <cell r="W95" t="str">
            <v>QUARTERLY</v>
          </cell>
          <cell r="X95" t="str">
            <v>QUARTERLY</v>
          </cell>
          <cell r="Y95" t="str">
            <v>QUARTERLY</v>
          </cell>
          <cell r="Z95" t="str">
            <v>QUARTERLY</v>
          </cell>
          <cell r="AA95" t="str">
            <v>QUARTERLY</v>
          </cell>
          <cell r="AB95" t="str">
            <v>QUARTERLY</v>
          </cell>
          <cell r="AC95" t="str">
            <v>QUARTERLY</v>
          </cell>
          <cell r="AD95" t="str">
            <v>QUARTERLY</v>
          </cell>
        </row>
        <row r="96">
          <cell r="C96" t="str">
            <v>DCF</v>
          </cell>
          <cell r="I96" t="str">
            <v>Actual/365</v>
          </cell>
          <cell r="J96" t="str">
            <v>Actual/365</v>
          </cell>
          <cell r="K96" t="str">
            <v>Actual/365</v>
          </cell>
          <cell r="L96" t="str">
            <v>Actual/365</v>
          </cell>
          <cell r="M96" t="str">
            <v>Actual/365</v>
          </cell>
          <cell r="N96" t="str">
            <v>Actual/365</v>
          </cell>
          <cell r="O96" t="str">
            <v>Actual/365</v>
          </cell>
          <cell r="P96" t="str">
            <v>Actual/365</v>
          </cell>
          <cell r="Q96" t="str">
            <v>Actual/365</v>
          </cell>
          <cell r="R96" t="str">
            <v>Actual/365</v>
          </cell>
          <cell r="S96" t="str">
            <v>Actual/365</v>
          </cell>
          <cell r="T96" t="str">
            <v>Actual/365</v>
          </cell>
          <cell r="U96" t="str">
            <v>Actual/365</v>
          </cell>
          <cell r="V96" t="str">
            <v>Actual/365</v>
          </cell>
          <cell r="W96" t="str">
            <v>Actual/365</v>
          </cell>
          <cell r="X96" t="str">
            <v>Actual/365</v>
          </cell>
          <cell r="Y96" t="str">
            <v>Actual/365</v>
          </cell>
          <cell r="Z96" t="str">
            <v>Actual/365</v>
          </cell>
          <cell r="AA96" t="str">
            <v>Actual/365</v>
          </cell>
          <cell r="AB96" t="str">
            <v>Actual/365</v>
          </cell>
          <cell r="AC96" t="str">
            <v>Actual/365</v>
          </cell>
          <cell r="AD96" t="str">
            <v>Actual/365</v>
          </cell>
        </row>
        <row r="97">
          <cell r="C97" t="str">
            <v>CURRENCY</v>
          </cell>
          <cell r="I97" t="str">
            <v>GBP</v>
          </cell>
          <cell r="J97" t="str">
            <v>GBP</v>
          </cell>
          <cell r="K97" t="str">
            <v>GBP</v>
          </cell>
          <cell r="L97" t="str">
            <v>GBP</v>
          </cell>
          <cell r="M97" t="str">
            <v>GBP</v>
          </cell>
          <cell r="N97" t="str">
            <v>GBP</v>
          </cell>
          <cell r="O97" t="str">
            <v>GBP</v>
          </cell>
          <cell r="P97" t="str">
            <v>GBP</v>
          </cell>
          <cell r="Q97" t="str">
            <v>GBP</v>
          </cell>
          <cell r="R97" t="str">
            <v>GBP</v>
          </cell>
          <cell r="S97" t="str">
            <v>GBP</v>
          </cell>
          <cell r="T97" t="str">
            <v>GBP</v>
          </cell>
          <cell r="U97" t="str">
            <v>GBP</v>
          </cell>
          <cell r="V97" t="str">
            <v>GBP</v>
          </cell>
          <cell r="W97" t="str">
            <v>GBP</v>
          </cell>
          <cell r="X97" t="str">
            <v>GBP</v>
          </cell>
          <cell r="Y97" t="str">
            <v>GBP</v>
          </cell>
          <cell r="Z97" t="str">
            <v>GBP</v>
          </cell>
          <cell r="AA97" t="str">
            <v>GBP</v>
          </cell>
          <cell r="AB97" t="str">
            <v>GBP</v>
          </cell>
          <cell r="AC97" t="str">
            <v>GBP</v>
          </cell>
          <cell r="AD97" t="str">
            <v>GBP</v>
          </cell>
        </row>
        <row r="99">
          <cell r="C99" t="str">
            <v>INTERP RATE</v>
          </cell>
          <cell r="I99">
            <v>6.4881999999999995E-3</v>
          </cell>
          <cell r="J99">
            <v>6.4881999999999995E-3</v>
          </cell>
          <cell r="K99">
            <v>6.4881999999999995E-3</v>
          </cell>
          <cell r="L99">
            <v>6.4881999999999995E-3</v>
          </cell>
          <cell r="M99">
            <v>6.4881999999999995E-3</v>
          </cell>
          <cell r="N99">
            <v>6.4881999999999995E-3</v>
          </cell>
          <cell r="O99">
            <v>6.4881999999999995E-3</v>
          </cell>
          <cell r="P99">
            <v>6.4881999999999995E-3</v>
          </cell>
          <cell r="Q99">
            <v>6.4881999999999995E-3</v>
          </cell>
          <cell r="R99">
            <v>6.4881999999999995E-3</v>
          </cell>
          <cell r="S99">
            <v>6.4881999999999995E-3</v>
          </cell>
          <cell r="T99">
            <v>6.4881999999999995E-3</v>
          </cell>
          <cell r="U99">
            <v>6.4881999999999995E-3</v>
          </cell>
          <cell r="V99">
            <v>6.4881999999999995E-3</v>
          </cell>
          <cell r="W99">
            <v>6.4881999999999995E-3</v>
          </cell>
          <cell r="X99">
            <v>6.4881999999999995E-3</v>
          </cell>
          <cell r="Y99">
            <v>6.4881999999999995E-3</v>
          </cell>
          <cell r="Z99">
            <v>6.4881999999999995E-3</v>
          </cell>
          <cell r="AA99">
            <v>6.4881999999999995E-3</v>
          </cell>
          <cell r="AB99">
            <v>6.4881999999999995E-3</v>
          </cell>
          <cell r="AC99">
            <v>6.4881999999999995E-3</v>
          </cell>
          <cell r="AD99">
            <v>6.4881999999999995E-3</v>
          </cell>
        </row>
        <row r="100">
          <cell r="C100" t="str">
            <v>RATE/MARGIN</v>
          </cell>
          <cell r="I100">
            <v>8.9999999999999993E-3</v>
          </cell>
          <cell r="J100">
            <v>8.9999999999999993E-3</v>
          </cell>
          <cell r="K100">
            <v>8.9999999999999993E-3</v>
          </cell>
          <cell r="L100">
            <v>8.9999999999999993E-3</v>
          </cell>
          <cell r="M100">
            <v>8.9999999999999993E-3</v>
          </cell>
          <cell r="N100">
            <v>8.9999999999999993E-3</v>
          </cell>
          <cell r="O100">
            <v>8.9999999999999993E-3</v>
          </cell>
          <cell r="P100">
            <v>8.9999999999999993E-3</v>
          </cell>
          <cell r="Q100">
            <v>8.9999999999999993E-3</v>
          </cell>
          <cell r="R100">
            <v>8.9999999999999993E-3</v>
          </cell>
          <cell r="S100">
            <v>8.9999999999999993E-3</v>
          </cell>
          <cell r="T100">
            <v>8.9999999999999993E-3</v>
          </cell>
          <cell r="U100">
            <v>8.9999999999999993E-3</v>
          </cell>
          <cell r="V100">
            <v>8.9999999999999993E-3</v>
          </cell>
          <cell r="W100">
            <v>8.9999999999999993E-3</v>
          </cell>
          <cell r="X100">
            <v>8.9999999999999993E-3</v>
          </cell>
          <cell r="Y100">
            <v>8.9999999999999993E-3</v>
          </cell>
          <cell r="Z100">
            <v>8.9999999999999993E-3</v>
          </cell>
          <cell r="AA100">
            <v>8.9999999999999993E-3</v>
          </cell>
          <cell r="AB100">
            <v>8.9999999999999993E-3</v>
          </cell>
          <cell r="AC100">
            <v>8.9999999999999993E-3</v>
          </cell>
          <cell r="AD100">
            <v>8.9999999999999993E-3</v>
          </cell>
        </row>
        <row r="102">
          <cell r="C102" t="str">
            <v>Principal</v>
          </cell>
          <cell r="I102"/>
          <cell r="J102"/>
          <cell r="K102"/>
          <cell r="L102"/>
          <cell r="M102"/>
          <cell r="N102"/>
          <cell r="O102"/>
          <cell r="P102"/>
          <cell r="Q102"/>
          <cell r="R102"/>
          <cell r="S102"/>
          <cell r="T102"/>
          <cell r="U102"/>
          <cell r="V102"/>
          <cell r="W102"/>
          <cell r="X102"/>
          <cell r="Y102"/>
          <cell r="Z102"/>
          <cell r="AA102"/>
          <cell r="AB102"/>
          <cell r="AC102"/>
          <cell r="AD102"/>
        </row>
        <row r="103">
          <cell r="C103"/>
          <cell r="I103"/>
          <cell r="J103"/>
          <cell r="K103"/>
          <cell r="L103"/>
          <cell r="M103"/>
          <cell r="N103"/>
          <cell r="O103"/>
          <cell r="P103"/>
          <cell r="Q103"/>
          <cell r="R103"/>
          <cell r="S103"/>
          <cell r="T103"/>
          <cell r="U103"/>
          <cell r="V103"/>
          <cell r="W103"/>
          <cell r="X103"/>
          <cell r="Y103"/>
          <cell r="Z103"/>
          <cell r="AA103"/>
          <cell r="AB103"/>
          <cell r="AC103"/>
          <cell r="AD103"/>
        </row>
        <row r="104">
          <cell r="C104" t="str">
            <v>Principal accrual this distribution</v>
          </cell>
          <cell r="I104"/>
          <cell r="J104"/>
          <cell r="K104"/>
          <cell r="L104"/>
          <cell r="M104"/>
          <cell r="N104"/>
          <cell r="O104"/>
          <cell r="P104"/>
          <cell r="Q104"/>
          <cell r="R104"/>
          <cell r="S104"/>
          <cell r="T104"/>
          <cell r="U104"/>
          <cell r="V104"/>
          <cell r="W104"/>
          <cell r="X104"/>
          <cell r="Y104"/>
          <cell r="Z104"/>
          <cell r="AA104"/>
          <cell r="AB104"/>
          <cell r="AC104"/>
          <cell r="AD104"/>
        </row>
        <row r="105">
          <cell r="C105" t="str">
            <v>Principal due this IPD</v>
          </cell>
          <cell r="I105"/>
          <cell r="J105"/>
          <cell r="K105"/>
          <cell r="L105"/>
          <cell r="M105"/>
          <cell r="N105"/>
          <cell r="O105"/>
          <cell r="P105"/>
          <cell r="Q105"/>
          <cell r="R105"/>
          <cell r="S105"/>
          <cell r="T105"/>
          <cell r="U105"/>
          <cell r="V105"/>
          <cell r="W105"/>
          <cell r="X105"/>
          <cell r="Y105"/>
          <cell r="Z105"/>
          <cell r="AA105"/>
          <cell r="AB105"/>
          <cell r="AC105"/>
          <cell r="AD105"/>
        </row>
        <row r="106">
          <cell r="C106"/>
          <cell r="I106"/>
          <cell r="J106"/>
          <cell r="K106"/>
          <cell r="L106"/>
          <cell r="M106"/>
          <cell r="N106"/>
          <cell r="O106"/>
          <cell r="P106"/>
          <cell r="Q106"/>
          <cell r="R106"/>
          <cell r="S106"/>
          <cell r="T106"/>
          <cell r="U106"/>
          <cell r="V106"/>
          <cell r="W106"/>
          <cell r="X106"/>
          <cell r="Y106"/>
          <cell r="Z106"/>
          <cell r="AA106"/>
          <cell r="AB106"/>
          <cell r="AC106"/>
          <cell r="AD106"/>
        </row>
        <row r="107">
          <cell r="C107"/>
          <cell r="I107"/>
          <cell r="J107"/>
          <cell r="K107"/>
          <cell r="L107"/>
          <cell r="M107"/>
          <cell r="N107"/>
          <cell r="O107"/>
          <cell r="P107"/>
          <cell r="Q107"/>
          <cell r="R107"/>
          <cell r="S107"/>
          <cell r="T107"/>
          <cell r="U107"/>
          <cell r="V107"/>
          <cell r="W107"/>
          <cell r="X107"/>
          <cell r="Y107"/>
          <cell r="Z107"/>
          <cell r="AA107"/>
          <cell r="AB107"/>
          <cell r="AC107"/>
          <cell r="AD107"/>
        </row>
        <row r="108">
          <cell r="C108" t="str">
            <v>Interest</v>
          </cell>
          <cell r="I108"/>
          <cell r="J108"/>
          <cell r="K108"/>
          <cell r="L108"/>
          <cell r="M108"/>
          <cell r="N108"/>
          <cell r="O108"/>
          <cell r="P108"/>
          <cell r="Q108"/>
          <cell r="R108"/>
          <cell r="S108"/>
          <cell r="T108"/>
          <cell r="U108"/>
          <cell r="V108"/>
          <cell r="W108"/>
          <cell r="X108"/>
          <cell r="Y108"/>
          <cell r="Z108"/>
          <cell r="AA108"/>
          <cell r="AB108"/>
          <cell r="AC108"/>
          <cell r="AD108"/>
        </row>
        <row r="109">
          <cell r="C109"/>
          <cell r="I109"/>
          <cell r="J109"/>
          <cell r="K109"/>
          <cell r="L109"/>
          <cell r="M109"/>
          <cell r="N109"/>
          <cell r="O109"/>
          <cell r="P109"/>
          <cell r="Q109"/>
          <cell r="R109"/>
          <cell r="S109"/>
          <cell r="T109"/>
          <cell r="U109"/>
          <cell r="V109"/>
          <cell r="W109"/>
          <cell r="X109"/>
          <cell r="Y109"/>
          <cell r="Z109"/>
          <cell r="AA109"/>
          <cell r="AB109"/>
          <cell r="AC109"/>
          <cell r="AD109"/>
        </row>
        <row r="110">
          <cell r="C110" t="str">
            <v>3m libor</v>
          </cell>
          <cell r="I110">
            <v>5.7938E-3</v>
          </cell>
          <cell r="J110">
            <v>5.9062999999999997E-3</v>
          </cell>
          <cell r="K110">
            <v>5.9062999999999997E-3</v>
          </cell>
          <cell r="L110">
            <v>5.9062999999999997E-3</v>
          </cell>
          <cell r="M110">
            <v>5.8781000000000007E-3</v>
          </cell>
          <cell r="N110"/>
          <cell r="O110"/>
          <cell r="P110"/>
          <cell r="Q110"/>
          <cell r="R110"/>
          <cell r="S110"/>
          <cell r="T110"/>
          <cell r="U110"/>
          <cell r="V110"/>
          <cell r="W110"/>
          <cell r="X110"/>
          <cell r="Y110"/>
          <cell r="Z110"/>
          <cell r="AA110"/>
          <cell r="AB110"/>
          <cell r="AC110"/>
          <cell r="AD110"/>
        </row>
        <row r="111">
          <cell r="C111" t="str">
            <v>Interest charged rate</v>
          </cell>
          <cell r="I111">
            <v>1.4793799999999999E-2</v>
          </cell>
          <cell r="J111">
            <v>1.4906299999999999E-2</v>
          </cell>
          <cell r="K111">
            <v>1.4906299999999999E-2</v>
          </cell>
          <cell r="L111">
            <v>1.4906299999999999E-2</v>
          </cell>
          <cell r="M111">
            <v>1.48781E-2</v>
          </cell>
          <cell r="N111"/>
          <cell r="O111"/>
          <cell r="P111"/>
          <cell r="Q111"/>
          <cell r="R111"/>
          <cell r="S111"/>
          <cell r="T111"/>
          <cell r="U111"/>
          <cell r="V111"/>
          <cell r="W111"/>
          <cell r="X111"/>
          <cell r="Y111"/>
          <cell r="Z111"/>
          <cell r="AA111"/>
          <cell r="AB111"/>
          <cell r="AC111"/>
          <cell r="AD111"/>
        </row>
        <row r="112">
          <cell r="C112" t="str">
            <v>Interest accrual this distribution</v>
          </cell>
          <cell r="I112">
            <v>752945.61688749166</v>
          </cell>
          <cell r="J112">
            <v>781969.83606557373</v>
          </cell>
          <cell r="K112">
            <v>684223.60655737703</v>
          </cell>
          <cell r="L112">
            <v>757533.27868852462</v>
          </cell>
          <cell r="M112">
            <v>756100.16393442615</v>
          </cell>
          <cell r="N112"/>
          <cell r="O112"/>
          <cell r="P112"/>
          <cell r="Q112"/>
          <cell r="R112"/>
          <cell r="S112"/>
          <cell r="T112"/>
          <cell r="U112"/>
          <cell r="V112"/>
          <cell r="W112"/>
          <cell r="X112"/>
          <cell r="Y112"/>
          <cell r="Z112"/>
          <cell r="AA112"/>
          <cell r="AB112"/>
          <cell r="AC112"/>
          <cell r="AD112"/>
        </row>
        <row r="113">
          <cell r="C113" t="str">
            <v>Interest due this IPD</v>
          </cell>
          <cell r="I113">
            <v>2236378.71</v>
          </cell>
          <cell r="J113"/>
          <cell r="K113"/>
          <cell r="L113">
            <v>2223726.7200000002</v>
          </cell>
          <cell r="M113">
            <v>0</v>
          </cell>
          <cell r="N113">
            <v>1000003.44</v>
          </cell>
          <cell r="O113"/>
          <cell r="P113"/>
          <cell r="Q113"/>
          <cell r="R113"/>
          <cell r="S113"/>
          <cell r="T113"/>
          <cell r="U113"/>
          <cell r="V113"/>
          <cell r="W113"/>
          <cell r="X113"/>
          <cell r="Y113"/>
          <cell r="Z113"/>
          <cell r="AA113"/>
          <cell r="AB113"/>
          <cell r="AC113"/>
          <cell r="AD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row>
        <row r="115">
          <cell r="C115" t="str">
            <v>Total Payment</v>
          </cell>
          <cell r="I115">
            <v>2236378.71</v>
          </cell>
          <cell r="J115">
            <v>0</v>
          </cell>
          <cell r="K115">
            <v>0</v>
          </cell>
          <cell r="L115">
            <v>2223726.7200000002</v>
          </cell>
          <cell r="M115">
            <v>0</v>
          </cell>
          <cell r="N115">
            <v>601000003.44000006</v>
          </cell>
          <cell r="O115"/>
          <cell r="P115"/>
          <cell r="Q115"/>
          <cell r="R115"/>
          <cell r="S115"/>
          <cell r="T115"/>
          <cell r="U115"/>
          <cell r="V115"/>
          <cell r="W115"/>
          <cell r="X115"/>
          <cell r="Y115"/>
          <cell r="Z115"/>
          <cell r="AA115"/>
          <cell r="AB115"/>
          <cell r="AC115"/>
          <cell r="AD115"/>
        </row>
        <row r="116">
          <cell r="C116"/>
          <cell r="I116"/>
          <cell r="J116"/>
          <cell r="K116"/>
          <cell r="L116"/>
          <cell r="M116"/>
          <cell r="N116"/>
          <cell r="O116"/>
          <cell r="P116"/>
          <cell r="Q116"/>
          <cell r="R116"/>
          <cell r="S116"/>
          <cell r="T116"/>
          <cell r="U116"/>
          <cell r="V116"/>
          <cell r="W116"/>
          <cell r="X116"/>
          <cell r="Y116"/>
          <cell r="Z116"/>
          <cell r="AA116"/>
          <cell r="AB116"/>
          <cell r="AC116"/>
          <cell r="AD116"/>
        </row>
        <row r="117">
          <cell r="C117" t="str">
            <v>Outstanding interco</v>
          </cell>
          <cell r="I117">
            <v>600000000</v>
          </cell>
          <cell r="J117">
            <v>600000000</v>
          </cell>
          <cell r="K117">
            <v>600000000</v>
          </cell>
          <cell r="L117">
            <v>600000000</v>
          </cell>
          <cell r="M117">
            <v>600000000</v>
          </cell>
          <cell r="N117"/>
          <cell r="O117"/>
          <cell r="P117"/>
          <cell r="Q117"/>
          <cell r="R117"/>
          <cell r="S117"/>
          <cell r="T117"/>
          <cell r="U117"/>
          <cell r="V117"/>
          <cell r="W117"/>
          <cell r="X117"/>
          <cell r="Y117"/>
          <cell r="Z117"/>
          <cell r="AA117"/>
          <cell r="AB117"/>
          <cell r="AC117"/>
          <cell r="AD117"/>
        </row>
        <row r="118">
          <cell r="C118"/>
          <cell r="I118"/>
          <cell r="J118"/>
          <cell r="K118"/>
          <cell r="L118"/>
          <cell r="M118"/>
          <cell r="N118"/>
          <cell r="O118"/>
          <cell r="P118"/>
          <cell r="Q118"/>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row>
        <row r="119">
          <cell r="C119" t="str">
            <v>2011-1 A4</v>
          </cell>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row>
        <row r="120">
          <cell r="C120" t="str">
            <v>MATURED</v>
          </cell>
          <cell r="I120"/>
          <cell r="J120"/>
          <cell r="K120"/>
          <cell r="L120"/>
          <cell r="M120"/>
          <cell r="N120"/>
          <cell r="O120"/>
          <cell r="P120"/>
          <cell r="Q120"/>
          <cell r="R120"/>
          <cell r="S120"/>
          <cell r="T120"/>
          <cell r="U120"/>
          <cell r="V120"/>
          <cell r="W120"/>
          <cell r="X120"/>
          <cell r="Y120"/>
          <cell r="Z120"/>
          <cell r="AA120"/>
          <cell r="AB120"/>
          <cell r="AC120"/>
          <cell r="AD120"/>
        </row>
        <row r="121">
          <cell r="C121" t="str">
            <v>NOTIONAL</v>
          </cell>
          <cell r="I121">
            <v>426500000</v>
          </cell>
          <cell r="J121">
            <v>426500000</v>
          </cell>
          <cell r="K121">
            <v>426500000</v>
          </cell>
          <cell r="L121">
            <v>426500000</v>
          </cell>
          <cell r="M121">
            <v>426500000</v>
          </cell>
          <cell r="N121">
            <v>426500000</v>
          </cell>
          <cell r="O121">
            <v>426500000</v>
          </cell>
          <cell r="P121">
            <v>426500000</v>
          </cell>
          <cell r="Q121">
            <v>426500000</v>
          </cell>
          <cell r="R121">
            <v>426500000</v>
          </cell>
          <cell r="S121">
            <v>426500000</v>
          </cell>
          <cell r="T121">
            <v>426500000</v>
          </cell>
          <cell r="U121">
            <v>426500000</v>
          </cell>
          <cell r="V121">
            <v>426500000</v>
          </cell>
          <cell r="W121">
            <v>426500000</v>
          </cell>
          <cell r="X121">
            <v>426500000</v>
          </cell>
          <cell r="Y121">
            <v>426500000</v>
          </cell>
          <cell r="Z121">
            <v>426500000</v>
          </cell>
          <cell r="AA121">
            <v>426500000</v>
          </cell>
          <cell r="AB121">
            <v>426500000</v>
          </cell>
          <cell r="AC121">
            <v>426500000</v>
          </cell>
          <cell r="AD121">
            <v>426500000</v>
          </cell>
        </row>
        <row r="122">
          <cell r="C122" t="str">
            <v>INT. TYPE</v>
          </cell>
          <cell r="I122" t="str">
            <v>FLOATING</v>
          </cell>
          <cell r="J122" t="str">
            <v>FLOATING</v>
          </cell>
          <cell r="K122" t="str">
            <v>FLOATING</v>
          </cell>
          <cell r="L122" t="str">
            <v>FLOATING</v>
          </cell>
          <cell r="M122" t="str">
            <v>FLOATING</v>
          </cell>
          <cell r="N122" t="str">
            <v>FLOATING</v>
          </cell>
          <cell r="O122" t="str">
            <v>FLOATING</v>
          </cell>
          <cell r="P122" t="str">
            <v>FLOATING</v>
          </cell>
          <cell r="Q122" t="str">
            <v>FLOATING</v>
          </cell>
          <cell r="R122" t="str">
            <v>FLOATING</v>
          </cell>
          <cell r="S122" t="str">
            <v>FLOATING</v>
          </cell>
          <cell r="T122" t="str">
            <v>FLOATING</v>
          </cell>
          <cell r="U122" t="str">
            <v>FLOATING</v>
          </cell>
          <cell r="V122" t="str">
            <v>FLOATING</v>
          </cell>
          <cell r="W122" t="str">
            <v>FLOATING</v>
          </cell>
          <cell r="X122" t="str">
            <v>FLOATING</v>
          </cell>
          <cell r="Y122" t="str">
            <v>FLOATING</v>
          </cell>
          <cell r="Z122" t="str">
            <v>FLOATING</v>
          </cell>
          <cell r="AA122" t="str">
            <v>FLOATING</v>
          </cell>
          <cell r="AB122" t="str">
            <v>FLOATING</v>
          </cell>
          <cell r="AC122" t="str">
            <v>FLOATING</v>
          </cell>
          <cell r="AD122" t="str">
            <v>FLOATING</v>
          </cell>
        </row>
        <row r="123">
          <cell r="C123" t="str">
            <v>INTEREST BASIS</v>
          </cell>
          <cell r="I123" t="str">
            <v>BP0003M index</v>
          </cell>
          <cell r="J123" t="str">
            <v>BP0003M index</v>
          </cell>
          <cell r="K123" t="str">
            <v>BP0003M index</v>
          </cell>
          <cell r="L123" t="str">
            <v>BP0003M index</v>
          </cell>
          <cell r="M123" t="str">
            <v>BP0003M index</v>
          </cell>
          <cell r="N123" t="str">
            <v>BP0003M index</v>
          </cell>
          <cell r="O123" t="str">
            <v>BP0003M index</v>
          </cell>
          <cell r="P123" t="str">
            <v>BP0003M index</v>
          </cell>
          <cell r="Q123" t="str">
            <v>BP0003M index</v>
          </cell>
          <cell r="R123" t="str">
            <v>BP0003M index</v>
          </cell>
          <cell r="S123" t="str">
            <v>BP0003M index</v>
          </cell>
          <cell r="T123" t="str">
            <v>BP0003M index</v>
          </cell>
          <cell r="U123" t="str">
            <v>BP0003M index</v>
          </cell>
          <cell r="V123" t="str">
            <v>BP0003M index</v>
          </cell>
          <cell r="W123" t="str">
            <v>BP0003M index</v>
          </cell>
          <cell r="X123" t="str">
            <v>BP0003M index</v>
          </cell>
          <cell r="Y123" t="str">
            <v>BP0003M index</v>
          </cell>
          <cell r="Z123" t="str">
            <v>BP0003M index</v>
          </cell>
          <cell r="AA123" t="str">
            <v>BP0003M index</v>
          </cell>
          <cell r="AB123" t="str">
            <v>BP0003M index</v>
          </cell>
          <cell r="AC123" t="str">
            <v>BP0003M index</v>
          </cell>
          <cell r="AD123" t="str">
            <v>BP0003M index</v>
          </cell>
        </row>
        <row r="124">
          <cell r="C124" t="str">
            <v>Interest Payment Frequency</v>
          </cell>
          <cell r="I124" t="str">
            <v>QUARTERLY</v>
          </cell>
          <cell r="J124" t="str">
            <v>QUARTERLY</v>
          </cell>
          <cell r="K124" t="str">
            <v>QUARTERLY</v>
          </cell>
          <cell r="L124" t="str">
            <v>QUARTERLY</v>
          </cell>
          <cell r="M124" t="str">
            <v>QUARTERLY</v>
          </cell>
          <cell r="N124" t="str">
            <v>QUARTERLY</v>
          </cell>
          <cell r="O124" t="str">
            <v>QUARTERLY</v>
          </cell>
          <cell r="P124" t="str">
            <v>QUARTERLY</v>
          </cell>
          <cell r="Q124" t="str">
            <v>QUARTERLY</v>
          </cell>
          <cell r="R124" t="str">
            <v>QUARTERLY</v>
          </cell>
          <cell r="S124" t="str">
            <v>QUARTERLY</v>
          </cell>
          <cell r="T124" t="str">
            <v>QUARTERLY</v>
          </cell>
          <cell r="U124" t="str">
            <v>QUARTERLY</v>
          </cell>
          <cell r="V124" t="str">
            <v>QUARTERLY</v>
          </cell>
          <cell r="W124" t="str">
            <v>QUARTERLY</v>
          </cell>
          <cell r="X124" t="str">
            <v>QUARTERLY</v>
          </cell>
          <cell r="Y124" t="str">
            <v>QUARTERLY</v>
          </cell>
          <cell r="Z124" t="str">
            <v>QUARTERLY</v>
          </cell>
          <cell r="AA124" t="str">
            <v>QUARTERLY</v>
          </cell>
          <cell r="AB124" t="str">
            <v>QUARTERLY</v>
          </cell>
          <cell r="AC124" t="str">
            <v>QUARTERLY</v>
          </cell>
          <cell r="AD124" t="str">
            <v>QUARTERLY</v>
          </cell>
        </row>
        <row r="125">
          <cell r="C125" t="str">
            <v>DCF</v>
          </cell>
          <cell r="I125" t="str">
            <v>Actual/365 (Fixed)</v>
          </cell>
          <cell r="J125" t="str">
            <v>Actual/365 (Fixed)</v>
          </cell>
          <cell r="K125" t="str">
            <v>Actual/365 (Fixed)</v>
          </cell>
          <cell r="L125" t="str">
            <v>Actual/365 (Fixed)</v>
          </cell>
          <cell r="M125" t="str">
            <v>Actual/365 (Fixed)</v>
          </cell>
          <cell r="N125" t="str">
            <v>Actual/365 (Fixed)</v>
          </cell>
          <cell r="O125" t="str">
            <v>Actual/365 (Fixed)</v>
          </cell>
          <cell r="P125" t="str">
            <v>Actual/365 (Fixed)</v>
          </cell>
          <cell r="Q125" t="str">
            <v>Actual/365 (Fixed)</v>
          </cell>
          <cell r="R125" t="str">
            <v>Actual/365 (Fixed)</v>
          </cell>
          <cell r="S125" t="str">
            <v>Actual/365 (Fixed)</v>
          </cell>
          <cell r="T125" t="str">
            <v>Actual/365 (Fixed)</v>
          </cell>
          <cell r="U125" t="str">
            <v>Actual/365 (Fixed)</v>
          </cell>
          <cell r="V125" t="str">
            <v>Actual/365 (Fixed)</v>
          </cell>
          <cell r="W125" t="str">
            <v>Actual/365 (Fixed)</v>
          </cell>
          <cell r="X125" t="str">
            <v>Actual/365 (Fixed)</v>
          </cell>
          <cell r="Y125" t="str">
            <v>Actual/365 (Fixed)</v>
          </cell>
          <cell r="Z125" t="str">
            <v>Actual/365 (Fixed)</v>
          </cell>
          <cell r="AA125" t="str">
            <v>Actual/365 (Fixed)</v>
          </cell>
          <cell r="AB125" t="str">
            <v>Actual/365 (Fixed)</v>
          </cell>
          <cell r="AC125" t="str">
            <v>Actual/365 (Fixed)</v>
          </cell>
          <cell r="AD125" t="str">
            <v>Actual/365 (Fixed)</v>
          </cell>
        </row>
        <row r="126">
          <cell r="C126" t="str">
            <v>CURRENCY</v>
          </cell>
          <cell r="I126" t="str">
            <v>GBP</v>
          </cell>
          <cell r="J126" t="str">
            <v>GBP</v>
          </cell>
          <cell r="K126" t="str">
            <v>GBP</v>
          </cell>
          <cell r="L126" t="str">
            <v>GBP</v>
          </cell>
          <cell r="M126" t="str">
            <v>GBP</v>
          </cell>
          <cell r="N126" t="str">
            <v>GBP</v>
          </cell>
          <cell r="O126" t="str">
            <v>GBP</v>
          </cell>
          <cell r="P126" t="str">
            <v>GBP</v>
          </cell>
          <cell r="Q126" t="str">
            <v>GBP</v>
          </cell>
          <cell r="R126" t="str">
            <v>GBP</v>
          </cell>
          <cell r="S126" t="str">
            <v>GBP</v>
          </cell>
          <cell r="T126" t="str">
            <v>GBP</v>
          </cell>
          <cell r="U126" t="str">
            <v>GBP</v>
          </cell>
          <cell r="V126" t="str">
            <v>GBP</v>
          </cell>
          <cell r="W126" t="str">
            <v>GBP</v>
          </cell>
          <cell r="X126" t="str">
            <v>GBP</v>
          </cell>
          <cell r="Y126" t="str">
            <v>GBP</v>
          </cell>
          <cell r="Z126" t="str">
            <v>GBP</v>
          </cell>
          <cell r="AA126" t="str">
            <v>GBP</v>
          </cell>
          <cell r="AB126" t="str">
            <v>GBP</v>
          </cell>
          <cell r="AC126" t="str">
            <v>GBP</v>
          </cell>
          <cell r="AD126" t="str">
            <v>GBP</v>
          </cell>
        </row>
        <row r="128">
          <cell r="C128" t="str">
            <v>INTERP RATE</v>
          </cell>
          <cell r="I128">
            <v>6.9928999999999998E-3</v>
          </cell>
          <cell r="J128">
            <v>6.9928999999999998E-3</v>
          </cell>
          <cell r="K128">
            <v>6.9928999999999998E-3</v>
          </cell>
          <cell r="L128">
            <v>6.9928999999999998E-3</v>
          </cell>
          <cell r="M128">
            <v>6.9928999999999998E-3</v>
          </cell>
          <cell r="N128">
            <v>6.9928999999999998E-3</v>
          </cell>
          <cell r="O128">
            <v>6.9928999999999998E-3</v>
          </cell>
          <cell r="P128">
            <v>6.9928999999999998E-3</v>
          </cell>
          <cell r="Q128">
            <v>6.9928999999999998E-3</v>
          </cell>
          <cell r="R128">
            <v>6.9928999999999998E-3</v>
          </cell>
          <cell r="S128">
            <v>6.9928999999999998E-3</v>
          </cell>
          <cell r="T128">
            <v>6.9928999999999998E-3</v>
          </cell>
          <cell r="U128">
            <v>6.9928999999999998E-3</v>
          </cell>
          <cell r="V128">
            <v>6.9928999999999998E-3</v>
          </cell>
          <cell r="W128">
            <v>6.9928999999999998E-3</v>
          </cell>
          <cell r="X128">
            <v>6.9928999999999998E-3</v>
          </cell>
          <cell r="Y128">
            <v>6.9928999999999998E-3</v>
          </cell>
          <cell r="Z128">
            <v>6.9928999999999998E-3</v>
          </cell>
          <cell r="AA128">
            <v>6.9928999999999998E-3</v>
          </cell>
          <cell r="AB128">
            <v>6.9928999999999998E-3</v>
          </cell>
          <cell r="AC128">
            <v>6.9928999999999998E-3</v>
          </cell>
          <cell r="AD128">
            <v>6.9928999999999998E-3</v>
          </cell>
        </row>
        <row r="129">
          <cell r="C129" t="str">
            <v>RATE/MARGIN</v>
          </cell>
          <cell r="I129">
            <v>1.856E-2</v>
          </cell>
          <cell r="J129">
            <v>1.856E-2</v>
          </cell>
          <cell r="K129">
            <v>1.856E-2</v>
          </cell>
          <cell r="L129">
            <v>1.856E-2</v>
          </cell>
          <cell r="M129">
            <v>1.856E-2</v>
          </cell>
          <cell r="N129">
            <v>1.856E-2</v>
          </cell>
          <cell r="O129">
            <v>1.856E-2</v>
          </cell>
          <cell r="P129">
            <v>1.856E-2</v>
          </cell>
          <cell r="Q129">
            <v>1.856E-2</v>
          </cell>
          <cell r="R129">
            <v>1.856E-2</v>
          </cell>
          <cell r="S129">
            <v>1.856E-2</v>
          </cell>
          <cell r="T129">
            <v>1.856E-2</v>
          </cell>
          <cell r="U129">
            <v>1.856E-2</v>
          </cell>
          <cell r="V129">
            <v>1.856E-2</v>
          </cell>
          <cell r="W129">
            <v>1.856E-2</v>
          </cell>
          <cell r="X129">
            <v>1.856E-2</v>
          </cell>
          <cell r="Y129">
            <v>1.856E-2</v>
          </cell>
          <cell r="Z129">
            <v>1.856E-2</v>
          </cell>
          <cell r="AA129">
            <v>1.856E-2</v>
          </cell>
          <cell r="AB129">
            <v>1.856E-2</v>
          </cell>
          <cell r="AC129">
            <v>1.856E-2</v>
          </cell>
          <cell r="AD129">
            <v>1.856E-2</v>
          </cell>
        </row>
        <row r="131">
          <cell r="C131" t="str">
            <v>Principal</v>
          </cell>
          <cell r="I131"/>
          <cell r="J131"/>
          <cell r="K131"/>
          <cell r="L131"/>
          <cell r="M131"/>
          <cell r="N131"/>
          <cell r="O131"/>
          <cell r="P131"/>
          <cell r="Q131"/>
          <cell r="R131"/>
          <cell r="S131"/>
          <cell r="T131"/>
          <cell r="U131"/>
          <cell r="V131"/>
          <cell r="W131"/>
          <cell r="X131"/>
          <cell r="Y131"/>
          <cell r="Z131"/>
          <cell r="AA131"/>
          <cell r="AB131"/>
          <cell r="AC131"/>
          <cell r="AD131"/>
        </row>
        <row r="132">
          <cell r="C132"/>
          <cell r="I132"/>
          <cell r="J132"/>
          <cell r="K132"/>
          <cell r="L132"/>
          <cell r="M132"/>
          <cell r="N132"/>
          <cell r="O132"/>
          <cell r="P132"/>
          <cell r="Q132"/>
          <cell r="R132"/>
          <cell r="S132"/>
          <cell r="T132"/>
          <cell r="U132"/>
          <cell r="V132"/>
          <cell r="W132"/>
          <cell r="X132"/>
          <cell r="Y132"/>
          <cell r="Z132"/>
          <cell r="AA132"/>
          <cell r="AB132"/>
          <cell r="AC132"/>
          <cell r="AD132"/>
        </row>
        <row r="133">
          <cell r="C133" t="str">
            <v>Principal accrual this distribution</v>
          </cell>
          <cell r="I133">
            <v>9873580.3399999999</v>
          </cell>
          <cell r="J133">
            <v>73749703</v>
          </cell>
          <cell r="K133">
            <v>73749703</v>
          </cell>
          <cell r="L133">
            <v>73749703</v>
          </cell>
          <cell r="M133"/>
          <cell r="N133"/>
          <cell r="O133"/>
          <cell r="P133"/>
          <cell r="Q133"/>
          <cell r="R133"/>
          <cell r="S133"/>
          <cell r="T133"/>
          <cell r="U133"/>
          <cell r="V133"/>
          <cell r="W133"/>
          <cell r="X133"/>
          <cell r="Y133"/>
          <cell r="Z133"/>
          <cell r="AA133"/>
          <cell r="AB133"/>
          <cell r="AC133"/>
          <cell r="AD133"/>
        </row>
        <row r="134">
          <cell r="C134" t="str">
            <v>Principal due this IPD</v>
          </cell>
          <cell r="I134">
            <v>29620741</v>
          </cell>
          <cell r="J134">
            <v>0</v>
          </cell>
          <cell r="K134">
            <v>0</v>
          </cell>
          <cell r="L134">
            <v>221249109</v>
          </cell>
          <cell r="M134"/>
          <cell r="N134"/>
          <cell r="O134"/>
          <cell r="P134"/>
          <cell r="Q134"/>
          <cell r="R134"/>
          <cell r="S134"/>
          <cell r="T134"/>
          <cell r="U134"/>
          <cell r="V134"/>
          <cell r="W134"/>
          <cell r="X134"/>
          <cell r="Y134"/>
          <cell r="Z134"/>
          <cell r="AA134"/>
          <cell r="AB134"/>
          <cell r="AC134"/>
          <cell r="AD134"/>
        </row>
        <row r="135">
          <cell r="C135"/>
          <cell r="I135"/>
          <cell r="J135"/>
          <cell r="K135"/>
          <cell r="L135"/>
          <cell r="M135"/>
          <cell r="N135"/>
          <cell r="O135"/>
          <cell r="P135"/>
          <cell r="Q135"/>
          <cell r="R135"/>
          <cell r="S135"/>
          <cell r="T135"/>
          <cell r="U135"/>
          <cell r="V135"/>
          <cell r="W135"/>
          <cell r="X135"/>
          <cell r="Y135"/>
          <cell r="Z135"/>
          <cell r="AA135"/>
          <cell r="AB135"/>
          <cell r="AC135"/>
          <cell r="AD135"/>
        </row>
        <row r="136">
          <cell r="C136"/>
          <cell r="I136"/>
          <cell r="J136"/>
          <cell r="K136"/>
          <cell r="L136"/>
          <cell r="M136"/>
          <cell r="N136"/>
          <cell r="O136"/>
          <cell r="P136"/>
          <cell r="Q136"/>
          <cell r="R136"/>
          <cell r="S136"/>
          <cell r="T136"/>
          <cell r="U136"/>
          <cell r="V136"/>
          <cell r="W136"/>
          <cell r="X136"/>
          <cell r="Y136"/>
          <cell r="Z136"/>
          <cell r="AA136"/>
          <cell r="AB136"/>
          <cell r="AC136"/>
          <cell r="AD136"/>
        </row>
        <row r="137">
          <cell r="C137" t="str">
            <v>Interest</v>
          </cell>
          <cell r="I137"/>
          <cell r="J137"/>
          <cell r="K137"/>
          <cell r="L137"/>
          <cell r="M137"/>
          <cell r="N137"/>
          <cell r="O137"/>
          <cell r="P137"/>
          <cell r="Q137"/>
          <cell r="R137"/>
          <cell r="S137"/>
          <cell r="T137"/>
          <cell r="U137"/>
          <cell r="V137"/>
          <cell r="W137"/>
          <cell r="X137"/>
          <cell r="Y137"/>
          <cell r="Z137"/>
          <cell r="AA137"/>
          <cell r="AB137"/>
          <cell r="AC137"/>
          <cell r="AD137"/>
        </row>
        <row r="138">
          <cell r="C138"/>
          <cell r="I138"/>
          <cell r="J138"/>
          <cell r="K138"/>
          <cell r="L138"/>
          <cell r="M138"/>
          <cell r="N138"/>
          <cell r="O138"/>
          <cell r="P138"/>
          <cell r="Q138"/>
          <cell r="R138"/>
          <cell r="S138"/>
          <cell r="T138"/>
          <cell r="U138"/>
          <cell r="V138"/>
          <cell r="W138"/>
          <cell r="X138"/>
          <cell r="Y138"/>
          <cell r="Z138"/>
          <cell r="AA138"/>
          <cell r="AB138"/>
          <cell r="AC138"/>
          <cell r="AD138"/>
        </row>
        <row r="139">
          <cell r="C139" t="str">
            <v>3m libor</v>
          </cell>
          <cell r="I139">
            <v>5.7938E-3</v>
          </cell>
          <cell r="J139">
            <v>5.9062999999999997E-3</v>
          </cell>
          <cell r="K139">
            <v>5.9062999999999997E-3</v>
          </cell>
          <cell r="L139">
            <v>5.9062999999999997E-3</v>
          </cell>
          <cell r="M139"/>
          <cell r="N139"/>
          <cell r="O139"/>
          <cell r="P139"/>
          <cell r="Q139"/>
          <cell r="R139"/>
          <cell r="S139"/>
          <cell r="T139"/>
          <cell r="U139"/>
          <cell r="V139"/>
          <cell r="W139"/>
          <cell r="X139"/>
          <cell r="Y139"/>
          <cell r="Z139"/>
          <cell r="AA139"/>
          <cell r="AB139"/>
          <cell r="AC139"/>
          <cell r="AD139"/>
        </row>
        <row r="140">
          <cell r="C140" t="str">
            <v>Interest charged rate</v>
          </cell>
          <cell r="I140">
            <v>2.4353800000000002E-2</v>
          </cell>
          <cell r="J140">
            <v>2.44663E-2</v>
          </cell>
          <cell r="K140">
            <v>2.44663E-2</v>
          </cell>
          <cell r="L140">
            <v>2.44663E-2</v>
          </cell>
          <cell r="M140"/>
          <cell r="N140"/>
          <cell r="O140"/>
          <cell r="P140"/>
          <cell r="Q140"/>
          <cell r="R140"/>
          <cell r="S140"/>
          <cell r="T140"/>
          <cell r="U140"/>
          <cell r="V140"/>
          <cell r="W140"/>
          <cell r="X140"/>
          <cell r="Y140"/>
          <cell r="Z140"/>
          <cell r="AA140"/>
          <cell r="AB140"/>
          <cell r="AC140"/>
          <cell r="AD140"/>
        </row>
        <row r="141">
          <cell r="C141" t="str">
            <v>Interest accrual this distribution</v>
          </cell>
          <cell r="I141">
            <v>518900.43490638363</v>
          </cell>
          <cell r="J141">
            <v>0</v>
          </cell>
          <cell r="K141">
            <v>0</v>
          </cell>
          <cell r="L141">
            <v>459746.73792144575</v>
          </cell>
          <cell r="M141"/>
          <cell r="N141"/>
          <cell r="O141"/>
          <cell r="P141"/>
          <cell r="Q141"/>
          <cell r="R141"/>
          <cell r="S141"/>
          <cell r="T141"/>
          <cell r="U141"/>
          <cell r="V141"/>
          <cell r="W141"/>
          <cell r="X141"/>
          <cell r="Y141"/>
          <cell r="Z141"/>
          <cell r="AA141"/>
          <cell r="AB141"/>
          <cell r="AC141"/>
          <cell r="AD141"/>
        </row>
        <row r="142">
          <cell r="C142" t="str">
            <v>Interest due this IPD</v>
          </cell>
          <cell r="I142">
            <v>1539962.5810124935</v>
          </cell>
          <cell r="J142">
            <v>0</v>
          </cell>
          <cell r="K142">
            <v>0</v>
          </cell>
          <cell r="L142">
            <v>1349579.1338984375</v>
          </cell>
          <cell r="M142"/>
          <cell r="N142"/>
          <cell r="O142"/>
          <cell r="P142"/>
          <cell r="Q142"/>
          <cell r="R142"/>
          <cell r="S142"/>
          <cell r="T142"/>
          <cell r="U142"/>
          <cell r="V142"/>
          <cell r="W142"/>
          <cell r="X142"/>
          <cell r="Y142"/>
          <cell r="Z142"/>
          <cell r="AA142"/>
          <cell r="AB142"/>
          <cell r="AC142"/>
          <cell r="AD142"/>
        </row>
        <row r="143">
          <cell r="C143"/>
          <cell r="I143"/>
          <cell r="J143"/>
          <cell r="K143"/>
          <cell r="L143"/>
          <cell r="M143"/>
          <cell r="N143"/>
          <cell r="O143"/>
          <cell r="P143"/>
          <cell r="Q143"/>
          <cell r="R143"/>
          <cell r="S143"/>
          <cell r="T143"/>
          <cell r="U143"/>
          <cell r="V143"/>
          <cell r="W143"/>
          <cell r="X143"/>
          <cell r="Y143"/>
          <cell r="Z143"/>
          <cell r="AA143"/>
          <cell r="AB143"/>
          <cell r="AC143"/>
          <cell r="AD143"/>
        </row>
        <row r="144">
          <cell r="C144" t="str">
            <v>Total Payment</v>
          </cell>
          <cell r="I144">
            <v>31160703.581012495</v>
          </cell>
          <cell r="J144">
            <v>0</v>
          </cell>
          <cell r="K144">
            <v>0</v>
          </cell>
          <cell r="L144">
            <v>222598688.13389844</v>
          </cell>
          <cell r="M144"/>
          <cell r="N144"/>
          <cell r="O144"/>
          <cell r="P144"/>
          <cell r="Q144"/>
          <cell r="R144"/>
          <cell r="S144"/>
          <cell r="T144"/>
          <cell r="U144"/>
          <cell r="V144"/>
          <cell r="W144"/>
          <cell r="X144"/>
          <cell r="Y144"/>
          <cell r="Z144"/>
          <cell r="AA144"/>
          <cell r="AB144"/>
          <cell r="AC144"/>
          <cell r="AD144"/>
        </row>
        <row r="145">
          <cell r="C145"/>
          <cell r="I145"/>
          <cell r="J145"/>
          <cell r="K145"/>
          <cell r="L145"/>
          <cell r="M145"/>
          <cell r="N145"/>
          <cell r="O145"/>
          <cell r="P145"/>
          <cell r="Q145"/>
          <cell r="R145"/>
          <cell r="S145"/>
          <cell r="T145"/>
          <cell r="U145"/>
          <cell r="V145"/>
          <cell r="W145"/>
          <cell r="X145"/>
          <cell r="Y145"/>
          <cell r="Z145"/>
          <cell r="AA145"/>
          <cell r="AB145"/>
          <cell r="AC145"/>
          <cell r="AD145"/>
        </row>
        <row r="146">
          <cell r="C146" t="str">
            <v>Outstanding interco</v>
          </cell>
          <cell r="I146">
            <v>221249109</v>
          </cell>
          <cell r="J146">
            <v>221249109</v>
          </cell>
          <cell r="K146">
            <v>221249109</v>
          </cell>
          <cell r="L146">
            <v>0</v>
          </cell>
          <cell r="M146"/>
          <cell r="N146"/>
          <cell r="O146"/>
          <cell r="P146"/>
          <cell r="Q146"/>
          <cell r="R146"/>
          <cell r="S146"/>
          <cell r="T146"/>
          <cell r="U146"/>
          <cell r="V146"/>
          <cell r="W146"/>
          <cell r="X146"/>
          <cell r="Y146"/>
          <cell r="Z146"/>
          <cell r="AA146"/>
          <cell r="AB146"/>
          <cell r="AC146"/>
          <cell r="AD146"/>
        </row>
        <row r="147">
          <cell r="C147"/>
          <cell r="I147"/>
          <cell r="J147"/>
          <cell r="K147"/>
          <cell r="L147"/>
          <cell r="M147"/>
          <cell r="N147"/>
          <cell r="O147"/>
          <cell r="P147"/>
          <cell r="Q147"/>
          <cell r="R147" t="str">
            <v/>
          </cell>
          <cell r="S147" t="str">
            <v/>
          </cell>
          <cell r="T147" t="str">
            <v/>
          </cell>
          <cell r="U147" t="str">
            <v/>
          </cell>
          <cell r="V147" t="str">
            <v/>
          </cell>
          <cell r="W147" t="str">
            <v/>
          </cell>
          <cell r="X147" t="str">
            <v/>
          </cell>
          <cell r="Y147" t="str">
            <v/>
          </cell>
          <cell r="Z147" t="str">
            <v/>
          </cell>
          <cell r="AA147" t="str">
            <v/>
          </cell>
          <cell r="AB147" t="str">
            <v/>
          </cell>
          <cell r="AC147" t="str">
            <v/>
          </cell>
          <cell r="AD147" t="str">
            <v/>
          </cell>
        </row>
        <row r="148">
          <cell r="C148" t="str">
            <v>2011-1 A5</v>
          </cell>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row>
        <row r="149">
          <cell r="C149" t="str">
            <v>MATURED</v>
          </cell>
          <cell r="I149"/>
          <cell r="J149"/>
          <cell r="K149"/>
          <cell r="L149"/>
          <cell r="M149"/>
          <cell r="N149"/>
          <cell r="O149"/>
          <cell r="P149"/>
          <cell r="Q149"/>
          <cell r="R149"/>
          <cell r="S149"/>
          <cell r="T149"/>
          <cell r="U149"/>
          <cell r="V149"/>
          <cell r="W149"/>
          <cell r="X149"/>
          <cell r="Y149"/>
          <cell r="Z149"/>
          <cell r="AA149"/>
          <cell r="AB149"/>
          <cell r="AC149"/>
          <cell r="AD149"/>
        </row>
        <row r="150">
          <cell r="C150" t="str">
            <v>NOTIONAL</v>
          </cell>
          <cell r="I150">
            <v>325000000</v>
          </cell>
          <cell r="J150">
            <v>325000000</v>
          </cell>
          <cell r="K150">
            <v>325000000</v>
          </cell>
          <cell r="L150">
            <v>325000000</v>
          </cell>
          <cell r="M150">
            <v>325000000</v>
          </cell>
          <cell r="N150">
            <v>325000000</v>
          </cell>
          <cell r="O150">
            <v>325000000</v>
          </cell>
          <cell r="P150">
            <v>325000000</v>
          </cell>
          <cell r="Q150">
            <v>325000000</v>
          </cell>
          <cell r="R150">
            <v>325000000</v>
          </cell>
          <cell r="S150">
            <v>325000000</v>
          </cell>
          <cell r="T150">
            <v>325000000</v>
          </cell>
          <cell r="U150">
            <v>325000000</v>
          </cell>
          <cell r="V150">
            <v>325000000</v>
          </cell>
          <cell r="W150">
            <v>325000000</v>
          </cell>
          <cell r="X150">
            <v>325000000</v>
          </cell>
          <cell r="Y150">
            <v>325000000</v>
          </cell>
          <cell r="Z150">
            <v>325000000</v>
          </cell>
          <cell r="AA150">
            <v>325000000</v>
          </cell>
          <cell r="AB150">
            <v>325000000</v>
          </cell>
          <cell r="AC150">
            <v>325000000</v>
          </cell>
          <cell r="AD150">
            <v>325000000</v>
          </cell>
        </row>
        <row r="151">
          <cell r="C151" t="str">
            <v>INT. TYPE</v>
          </cell>
          <cell r="I151" t="str">
            <v>FLOATING</v>
          </cell>
          <cell r="J151" t="str">
            <v>FLOATING</v>
          </cell>
          <cell r="K151" t="str">
            <v>FLOATING</v>
          </cell>
          <cell r="L151" t="str">
            <v>FLOATING</v>
          </cell>
          <cell r="M151" t="str">
            <v>FLOATING</v>
          </cell>
          <cell r="N151" t="str">
            <v>FLOATING</v>
          </cell>
          <cell r="O151" t="str">
            <v>FLOATING</v>
          </cell>
          <cell r="P151" t="str">
            <v>FLOATING</v>
          </cell>
          <cell r="Q151" t="str">
            <v>FLOATING</v>
          </cell>
          <cell r="R151" t="str">
            <v>FLOATING</v>
          </cell>
          <cell r="S151" t="str">
            <v>FLOATING</v>
          </cell>
          <cell r="T151" t="str">
            <v>FLOATING</v>
          </cell>
          <cell r="U151" t="str">
            <v>FLOATING</v>
          </cell>
          <cell r="V151" t="str">
            <v>FLOATING</v>
          </cell>
          <cell r="W151" t="str">
            <v>FLOATING</v>
          </cell>
          <cell r="X151" t="str">
            <v>FLOATING</v>
          </cell>
          <cell r="Y151" t="str">
            <v>FLOATING</v>
          </cell>
          <cell r="Z151" t="str">
            <v>FLOATING</v>
          </cell>
          <cell r="AA151" t="str">
            <v>FLOATING</v>
          </cell>
          <cell r="AB151" t="str">
            <v>FLOATING</v>
          </cell>
          <cell r="AC151" t="str">
            <v>FLOATING</v>
          </cell>
          <cell r="AD151" t="str">
            <v>FLOATING</v>
          </cell>
        </row>
        <row r="152">
          <cell r="C152" t="str">
            <v>INTEREST BASIS</v>
          </cell>
          <cell r="I152" t="str">
            <v>BP0003M index</v>
          </cell>
          <cell r="J152" t="str">
            <v>BP0003M index</v>
          </cell>
          <cell r="K152" t="str">
            <v>BP0003M index</v>
          </cell>
          <cell r="L152" t="str">
            <v>BP0003M index</v>
          </cell>
          <cell r="M152" t="str">
            <v>BP0003M index</v>
          </cell>
          <cell r="N152" t="str">
            <v>BP0003M index</v>
          </cell>
          <cell r="O152" t="str">
            <v>BP0003M index</v>
          </cell>
          <cell r="P152" t="str">
            <v>BP0003M index</v>
          </cell>
          <cell r="Q152" t="str">
            <v>BP0003M index</v>
          </cell>
          <cell r="R152" t="str">
            <v>BP0003M index</v>
          </cell>
          <cell r="S152" t="str">
            <v>BP0003M index</v>
          </cell>
          <cell r="T152" t="str">
            <v>BP0003M index</v>
          </cell>
          <cell r="U152" t="str">
            <v>BP0003M index</v>
          </cell>
          <cell r="V152" t="str">
            <v>BP0003M index</v>
          </cell>
          <cell r="W152" t="str">
            <v>BP0003M index</v>
          </cell>
          <cell r="X152" t="str">
            <v>BP0003M index</v>
          </cell>
          <cell r="Y152" t="str">
            <v>BP0003M index</v>
          </cell>
          <cell r="Z152" t="str">
            <v>BP0003M index</v>
          </cell>
          <cell r="AA152" t="str">
            <v>BP0003M index</v>
          </cell>
          <cell r="AB152" t="str">
            <v>BP0003M index</v>
          </cell>
          <cell r="AC152" t="str">
            <v>BP0003M index</v>
          </cell>
          <cell r="AD152" t="str">
            <v>BP0003M index</v>
          </cell>
        </row>
        <row r="153">
          <cell r="C153" t="str">
            <v>Interest Payment Frequency</v>
          </cell>
          <cell r="I153" t="str">
            <v>QUARTERLY</v>
          </cell>
          <cell r="J153" t="str">
            <v>QUARTERLY</v>
          </cell>
          <cell r="K153" t="str">
            <v>QUARTERLY</v>
          </cell>
          <cell r="L153" t="str">
            <v>QUARTERLY</v>
          </cell>
          <cell r="M153" t="str">
            <v>QUARTERLY</v>
          </cell>
          <cell r="N153" t="str">
            <v>QUARTERLY</v>
          </cell>
          <cell r="O153" t="str">
            <v>QUARTERLY</v>
          </cell>
          <cell r="P153" t="str">
            <v>QUARTERLY</v>
          </cell>
          <cell r="Q153" t="str">
            <v>QUARTERLY</v>
          </cell>
          <cell r="R153" t="str">
            <v>QUARTERLY</v>
          </cell>
          <cell r="S153" t="str">
            <v>QUARTERLY</v>
          </cell>
          <cell r="T153" t="str">
            <v>QUARTERLY</v>
          </cell>
          <cell r="U153" t="str">
            <v>QUARTERLY</v>
          </cell>
          <cell r="V153" t="str">
            <v>QUARTERLY</v>
          </cell>
          <cell r="W153" t="str">
            <v>QUARTERLY</v>
          </cell>
          <cell r="X153" t="str">
            <v>QUARTERLY</v>
          </cell>
          <cell r="Y153" t="str">
            <v>QUARTERLY</v>
          </cell>
          <cell r="Z153" t="str">
            <v>QUARTERLY</v>
          </cell>
          <cell r="AA153" t="str">
            <v>QUARTERLY</v>
          </cell>
          <cell r="AB153" t="str">
            <v>QUARTERLY</v>
          </cell>
          <cell r="AC153" t="str">
            <v>QUARTERLY</v>
          </cell>
          <cell r="AD153" t="str">
            <v>QUARTERLY</v>
          </cell>
        </row>
        <row r="154">
          <cell r="C154" t="str">
            <v>DCF</v>
          </cell>
          <cell r="I154" t="str">
            <v>Actual/365</v>
          </cell>
          <cell r="J154" t="str">
            <v>Actual/365</v>
          </cell>
          <cell r="K154" t="str">
            <v>Actual/365</v>
          </cell>
          <cell r="L154" t="str">
            <v>Actual/365</v>
          </cell>
          <cell r="M154" t="str">
            <v>Actual/365</v>
          </cell>
          <cell r="N154" t="str">
            <v>Actual/365</v>
          </cell>
          <cell r="O154" t="str">
            <v>Actual/365</v>
          </cell>
          <cell r="P154" t="str">
            <v>Actual/365</v>
          </cell>
          <cell r="Q154" t="str">
            <v>Actual/365</v>
          </cell>
          <cell r="R154" t="str">
            <v>Actual/365</v>
          </cell>
          <cell r="S154" t="str">
            <v>Actual/365</v>
          </cell>
          <cell r="T154" t="str">
            <v>Actual/365</v>
          </cell>
          <cell r="U154" t="str">
            <v>Actual/365</v>
          </cell>
          <cell r="V154" t="str">
            <v>Actual/365</v>
          </cell>
          <cell r="W154" t="str">
            <v>Actual/365</v>
          </cell>
          <cell r="X154" t="str">
            <v>Actual/365</v>
          </cell>
          <cell r="Y154" t="str">
            <v>Actual/365</v>
          </cell>
          <cell r="Z154" t="str">
            <v>Actual/365</v>
          </cell>
          <cell r="AA154" t="str">
            <v>Actual/365</v>
          </cell>
          <cell r="AB154" t="str">
            <v>Actual/365</v>
          </cell>
          <cell r="AC154" t="str">
            <v>Actual/365</v>
          </cell>
          <cell r="AD154" t="str">
            <v>Actual/365</v>
          </cell>
        </row>
        <row r="155">
          <cell r="C155" t="str">
            <v>CURRENCY</v>
          </cell>
          <cell r="I155" t="str">
            <v>GBP</v>
          </cell>
          <cell r="J155" t="str">
            <v>GBP</v>
          </cell>
          <cell r="K155" t="str">
            <v>GBP</v>
          </cell>
          <cell r="L155" t="str">
            <v>GBP</v>
          </cell>
          <cell r="M155" t="str">
            <v>GBP</v>
          </cell>
          <cell r="N155" t="str">
            <v>GBP</v>
          </cell>
          <cell r="O155" t="str">
            <v>GBP</v>
          </cell>
          <cell r="P155" t="str">
            <v>GBP</v>
          </cell>
          <cell r="Q155" t="str">
            <v>GBP</v>
          </cell>
          <cell r="R155" t="str">
            <v>GBP</v>
          </cell>
          <cell r="S155" t="str">
            <v>GBP</v>
          </cell>
          <cell r="T155" t="str">
            <v>GBP</v>
          </cell>
          <cell r="U155" t="str">
            <v>GBP</v>
          </cell>
          <cell r="V155" t="str">
            <v>GBP</v>
          </cell>
          <cell r="W155" t="str">
            <v>GBP</v>
          </cell>
          <cell r="X155" t="str">
            <v>GBP</v>
          </cell>
          <cell r="Y155" t="str">
            <v>GBP</v>
          </cell>
          <cell r="Z155" t="str">
            <v>GBP</v>
          </cell>
          <cell r="AA155" t="str">
            <v>GBP</v>
          </cell>
          <cell r="AB155" t="str">
            <v>GBP</v>
          </cell>
          <cell r="AC155" t="str">
            <v>GBP</v>
          </cell>
          <cell r="AD155" t="str">
            <v>GBP</v>
          </cell>
        </row>
        <row r="157">
          <cell r="C157" t="str">
            <v>INTERP RATE</v>
          </cell>
          <cell r="I157">
            <v>6.9928999999999998E-3</v>
          </cell>
          <cell r="J157">
            <v>6.9928999999999998E-3</v>
          </cell>
          <cell r="K157">
            <v>6.9928999999999998E-3</v>
          </cell>
          <cell r="L157">
            <v>6.9928999999999998E-3</v>
          </cell>
          <cell r="M157">
            <v>6.9928999999999998E-3</v>
          </cell>
          <cell r="N157">
            <v>6.9928999999999998E-3</v>
          </cell>
          <cell r="O157">
            <v>6.9928999999999998E-3</v>
          </cell>
          <cell r="P157">
            <v>6.9928999999999998E-3</v>
          </cell>
          <cell r="Q157">
            <v>6.9928999999999998E-3</v>
          </cell>
          <cell r="R157">
            <v>6.9928999999999998E-3</v>
          </cell>
          <cell r="S157">
            <v>6.9928999999999998E-3</v>
          </cell>
          <cell r="T157">
            <v>6.9928999999999998E-3</v>
          </cell>
          <cell r="U157">
            <v>6.9928999999999998E-3</v>
          </cell>
          <cell r="V157">
            <v>6.9928999999999998E-3</v>
          </cell>
          <cell r="W157">
            <v>6.9928999999999998E-3</v>
          </cell>
          <cell r="X157">
            <v>6.9928999999999998E-3</v>
          </cell>
          <cell r="Y157">
            <v>6.9928999999999998E-3</v>
          </cell>
          <cell r="Z157">
            <v>6.9928999999999998E-3</v>
          </cell>
          <cell r="AA157">
            <v>6.9928999999999998E-3</v>
          </cell>
          <cell r="AB157">
            <v>6.9928999999999998E-3</v>
          </cell>
          <cell r="AC157">
            <v>6.9928999999999998E-3</v>
          </cell>
          <cell r="AD157">
            <v>6.9928999999999998E-3</v>
          </cell>
        </row>
        <row r="158">
          <cell r="C158" t="str">
            <v>RATE/MARGIN</v>
          </cell>
          <cell r="I158">
            <v>1.4500000000000001E-2</v>
          </cell>
          <cell r="J158">
            <v>1.4500000000000001E-2</v>
          </cell>
          <cell r="K158">
            <v>1.4500000000000001E-2</v>
          </cell>
          <cell r="L158">
            <v>1.4500000000000001E-2</v>
          </cell>
          <cell r="M158">
            <v>1.4500000000000001E-2</v>
          </cell>
          <cell r="N158">
            <v>1.4500000000000001E-2</v>
          </cell>
          <cell r="O158">
            <v>1.4500000000000001E-2</v>
          </cell>
          <cell r="P158">
            <v>1.4500000000000001E-2</v>
          </cell>
          <cell r="Q158">
            <v>1.4500000000000001E-2</v>
          </cell>
          <cell r="R158">
            <v>1.4500000000000001E-2</v>
          </cell>
          <cell r="S158">
            <v>1.4500000000000001E-2</v>
          </cell>
          <cell r="T158">
            <v>1.4500000000000001E-2</v>
          </cell>
          <cell r="U158">
            <v>1.4500000000000001E-2</v>
          </cell>
          <cell r="V158">
            <v>1.4500000000000001E-2</v>
          </cell>
          <cell r="W158">
            <v>1.4500000000000001E-2</v>
          </cell>
          <cell r="X158">
            <v>1.4500000000000001E-2</v>
          </cell>
          <cell r="Y158">
            <v>1.4500000000000001E-2</v>
          </cell>
          <cell r="Z158">
            <v>1.4500000000000001E-2</v>
          </cell>
          <cell r="AA158">
            <v>1.4500000000000001E-2</v>
          </cell>
          <cell r="AB158">
            <v>1.4500000000000001E-2</v>
          </cell>
          <cell r="AC158">
            <v>1.4500000000000001E-2</v>
          </cell>
          <cell r="AD158">
            <v>1.4500000000000001E-2</v>
          </cell>
        </row>
        <row r="160">
          <cell r="C160" t="str">
            <v>Principal</v>
          </cell>
          <cell r="I160"/>
          <cell r="J160"/>
          <cell r="K160"/>
          <cell r="L160"/>
          <cell r="M160"/>
          <cell r="N160"/>
          <cell r="O160"/>
          <cell r="P160"/>
          <cell r="Q160"/>
          <cell r="R160"/>
          <cell r="S160"/>
          <cell r="T160"/>
          <cell r="U160"/>
          <cell r="V160"/>
          <cell r="W160"/>
          <cell r="X160"/>
          <cell r="Y160"/>
          <cell r="Z160"/>
          <cell r="AA160"/>
          <cell r="AB160"/>
          <cell r="AC160"/>
          <cell r="AD160"/>
        </row>
        <row r="161">
          <cell r="C161"/>
          <cell r="I161"/>
          <cell r="J161"/>
          <cell r="K161"/>
          <cell r="L161"/>
          <cell r="M161"/>
          <cell r="N161"/>
          <cell r="O161"/>
          <cell r="P161"/>
          <cell r="Q161"/>
          <cell r="R161"/>
          <cell r="S161"/>
          <cell r="T161"/>
          <cell r="U161"/>
          <cell r="V161"/>
          <cell r="W161"/>
          <cell r="X161"/>
          <cell r="Y161"/>
          <cell r="Z161"/>
          <cell r="AA161"/>
          <cell r="AB161"/>
          <cell r="AC161"/>
          <cell r="AD161"/>
        </row>
        <row r="162">
          <cell r="C162" t="str">
            <v>Principal accrual this distribution</v>
          </cell>
          <cell r="I162">
            <v>7523830.3399999999</v>
          </cell>
          <cell r="J162">
            <v>56198484</v>
          </cell>
          <cell r="K162">
            <v>56198484</v>
          </cell>
          <cell r="L162">
            <v>56198484</v>
          </cell>
          <cell r="M162"/>
          <cell r="N162"/>
          <cell r="O162"/>
          <cell r="P162"/>
          <cell r="Q162"/>
          <cell r="R162"/>
          <cell r="S162"/>
          <cell r="T162"/>
          <cell r="U162"/>
          <cell r="V162"/>
          <cell r="W162"/>
          <cell r="X162"/>
          <cell r="Y162"/>
          <cell r="Z162"/>
          <cell r="AA162"/>
          <cell r="AB162"/>
          <cell r="AC162"/>
          <cell r="AD162"/>
        </row>
        <row r="163">
          <cell r="C163" t="str">
            <v>Principal due this IPD</v>
          </cell>
          <cell r="I163">
            <v>22571491</v>
          </cell>
          <cell r="J163">
            <v>0</v>
          </cell>
          <cell r="K163">
            <v>0</v>
          </cell>
          <cell r="L163">
            <v>168595452</v>
          </cell>
          <cell r="M163"/>
          <cell r="N163"/>
          <cell r="O163"/>
          <cell r="P163"/>
          <cell r="Q163"/>
          <cell r="R163"/>
          <cell r="S163"/>
          <cell r="T163"/>
          <cell r="U163"/>
          <cell r="V163"/>
          <cell r="W163"/>
          <cell r="X163"/>
          <cell r="Y163"/>
          <cell r="Z163"/>
          <cell r="AA163"/>
          <cell r="AB163"/>
          <cell r="AC163"/>
          <cell r="AD163"/>
        </row>
        <row r="164">
          <cell r="C164"/>
          <cell r="I164"/>
          <cell r="J164"/>
          <cell r="K164"/>
          <cell r="L164"/>
          <cell r="M164"/>
          <cell r="N164"/>
          <cell r="O164"/>
          <cell r="P164"/>
          <cell r="Q164"/>
          <cell r="R164"/>
          <cell r="S164"/>
          <cell r="T164"/>
          <cell r="U164"/>
          <cell r="V164"/>
          <cell r="W164"/>
          <cell r="X164"/>
          <cell r="Y164"/>
          <cell r="Z164"/>
          <cell r="AA164"/>
          <cell r="AB164"/>
          <cell r="AC164"/>
          <cell r="AD164"/>
        </row>
        <row r="165">
          <cell r="C165"/>
          <cell r="I165"/>
          <cell r="J165"/>
          <cell r="K165"/>
          <cell r="L165"/>
          <cell r="M165"/>
          <cell r="N165"/>
          <cell r="O165"/>
          <cell r="P165"/>
          <cell r="Q165"/>
          <cell r="R165"/>
          <cell r="S165"/>
          <cell r="T165"/>
          <cell r="U165"/>
          <cell r="V165"/>
          <cell r="W165"/>
          <cell r="X165"/>
          <cell r="Y165"/>
          <cell r="Z165"/>
          <cell r="AA165"/>
          <cell r="AB165"/>
          <cell r="AC165"/>
          <cell r="AD165"/>
        </row>
        <row r="166">
          <cell r="C166" t="str">
            <v>Interest</v>
          </cell>
          <cell r="I166"/>
          <cell r="J166"/>
          <cell r="K166"/>
          <cell r="L166"/>
          <cell r="M166"/>
          <cell r="N166"/>
          <cell r="O166"/>
          <cell r="P166"/>
          <cell r="Q166"/>
          <cell r="R166"/>
          <cell r="S166"/>
          <cell r="T166"/>
          <cell r="U166"/>
          <cell r="V166"/>
          <cell r="W166"/>
          <cell r="X166"/>
          <cell r="Y166"/>
          <cell r="Z166"/>
          <cell r="AA166"/>
          <cell r="AB166"/>
          <cell r="AC166"/>
          <cell r="AD166"/>
        </row>
        <row r="167">
          <cell r="C167"/>
          <cell r="I167"/>
          <cell r="J167"/>
          <cell r="K167"/>
          <cell r="L167"/>
          <cell r="M167"/>
          <cell r="N167"/>
          <cell r="O167"/>
          <cell r="P167"/>
          <cell r="Q167"/>
          <cell r="R167"/>
          <cell r="S167"/>
          <cell r="T167"/>
          <cell r="U167"/>
          <cell r="V167"/>
          <cell r="W167"/>
          <cell r="X167"/>
          <cell r="Y167"/>
          <cell r="Z167"/>
          <cell r="AA167"/>
          <cell r="AB167"/>
          <cell r="AC167"/>
          <cell r="AD167"/>
        </row>
        <row r="168">
          <cell r="C168" t="str">
            <v>3m libor</v>
          </cell>
          <cell r="I168">
            <v>5.7938E-3</v>
          </cell>
          <cell r="J168">
            <v>5.9062999999999997E-3</v>
          </cell>
          <cell r="K168">
            <v>5.9062999999999997E-3</v>
          </cell>
          <cell r="L168">
            <v>5.9062999999999997E-3</v>
          </cell>
          <cell r="M168"/>
          <cell r="N168"/>
          <cell r="O168"/>
          <cell r="P168"/>
          <cell r="Q168"/>
          <cell r="R168"/>
          <cell r="S168"/>
          <cell r="T168"/>
          <cell r="U168"/>
          <cell r="V168"/>
          <cell r="W168"/>
          <cell r="X168"/>
          <cell r="Y168"/>
          <cell r="Z168"/>
          <cell r="AA168"/>
          <cell r="AB168"/>
          <cell r="AC168"/>
          <cell r="AD168"/>
        </row>
        <row r="169">
          <cell r="C169" t="str">
            <v>Interest charged rate</v>
          </cell>
          <cell r="I169">
            <v>2.0293800000000001E-2</v>
          </cell>
          <cell r="J169">
            <v>2.0406300000000002E-2</v>
          </cell>
          <cell r="K169">
            <v>2.0406300000000002E-2</v>
          </cell>
          <cell r="L169">
            <v>2.0406300000000002E-2</v>
          </cell>
          <cell r="M169"/>
          <cell r="N169"/>
          <cell r="O169"/>
          <cell r="P169"/>
          <cell r="Q169"/>
          <cell r="R169"/>
          <cell r="S169"/>
          <cell r="T169"/>
          <cell r="U169"/>
          <cell r="V169"/>
          <cell r="W169"/>
          <cell r="X169"/>
          <cell r="Y169"/>
          <cell r="Z169"/>
          <cell r="AA169"/>
          <cell r="AB169"/>
          <cell r="AC169"/>
          <cell r="AD169"/>
        </row>
        <row r="170">
          <cell r="C170" t="str">
            <v>Interest accrual this distribution</v>
          </cell>
          <cell r="I170">
            <v>329085.53048427828</v>
          </cell>
          <cell r="J170">
            <v>0</v>
          </cell>
          <cell r="K170">
            <v>0</v>
          </cell>
          <cell r="L170">
            <v>291400.79381578031</v>
          </cell>
          <cell r="M170"/>
          <cell r="N170"/>
          <cell r="O170"/>
          <cell r="P170"/>
          <cell r="Q170"/>
          <cell r="R170"/>
          <cell r="S170"/>
          <cell r="T170"/>
          <cell r="U170"/>
          <cell r="V170"/>
          <cell r="W170"/>
          <cell r="X170"/>
          <cell r="Y170"/>
          <cell r="Z170"/>
          <cell r="AA170"/>
          <cell r="AB170"/>
          <cell r="AC170"/>
          <cell r="AD170"/>
        </row>
        <row r="171">
          <cell r="C171" t="str">
            <v>Interest due this IPD</v>
          </cell>
          <cell r="I171">
            <v>977440.94467347674</v>
          </cell>
          <cell r="J171">
            <v>0</v>
          </cell>
          <cell r="K171">
            <v>0</v>
          </cell>
          <cell r="L171">
            <v>855402.33023341978</v>
          </cell>
          <cell r="M171"/>
          <cell r="N171"/>
          <cell r="O171"/>
          <cell r="P171"/>
          <cell r="Q171"/>
          <cell r="R171"/>
          <cell r="S171"/>
          <cell r="T171"/>
          <cell r="U171"/>
          <cell r="V171"/>
          <cell r="W171"/>
          <cell r="X171"/>
          <cell r="Y171"/>
          <cell r="Z171"/>
          <cell r="AA171"/>
          <cell r="AB171"/>
          <cell r="AC171"/>
          <cell r="AD171"/>
        </row>
        <row r="172">
          <cell r="C172"/>
          <cell r="I172"/>
          <cell r="J172"/>
          <cell r="K172"/>
          <cell r="L172"/>
          <cell r="M172"/>
          <cell r="N172"/>
          <cell r="O172"/>
          <cell r="P172"/>
          <cell r="Q172"/>
          <cell r="R172"/>
          <cell r="S172"/>
          <cell r="T172"/>
          <cell r="U172"/>
          <cell r="V172"/>
          <cell r="W172"/>
          <cell r="X172"/>
          <cell r="Y172"/>
          <cell r="Z172"/>
          <cell r="AA172"/>
          <cell r="AB172"/>
          <cell r="AC172"/>
          <cell r="AD172"/>
        </row>
        <row r="173">
          <cell r="C173" t="str">
            <v>Total Payment</v>
          </cell>
          <cell r="I173">
            <v>23548931.944673479</v>
          </cell>
          <cell r="J173">
            <v>0</v>
          </cell>
          <cell r="K173">
            <v>0</v>
          </cell>
          <cell r="L173">
            <v>169450854.33023342</v>
          </cell>
          <cell r="M173"/>
          <cell r="N173"/>
          <cell r="O173"/>
          <cell r="P173"/>
          <cell r="Q173"/>
          <cell r="R173"/>
          <cell r="S173"/>
          <cell r="T173"/>
          <cell r="U173"/>
          <cell r="V173"/>
          <cell r="W173"/>
          <cell r="X173"/>
          <cell r="Y173"/>
          <cell r="Z173"/>
          <cell r="AA173"/>
          <cell r="AB173"/>
          <cell r="AC173"/>
          <cell r="AD173"/>
        </row>
        <row r="174">
          <cell r="C174"/>
          <cell r="I174"/>
          <cell r="J174"/>
          <cell r="K174"/>
          <cell r="L174"/>
          <cell r="M174"/>
          <cell r="N174"/>
          <cell r="O174"/>
          <cell r="P174"/>
          <cell r="Q174"/>
          <cell r="R174"/>
          <cell r="S174"/>
          <cell r="T174"/>
          <cell r="U174"/>
          <cell r="V174"/>
          <cell r="W174"/>
          <cell r="X174"/>
          <cell r="Y174"/>
          <cell r="Z174"/>
          <cell r="AA174"/>
          <cell r="AB174"/>
          <cell r="AC174"/>
          <cell r="AD174"/>
        </row>
        <row r="175">
          <cell r="C175" t="str">
            <v>Outstanding interco</v>
          </cell>
          <cell r="I175">
            <v>168595452</v>
          </cell>
          <cell r="J175">
            <v>168595452</v>
          </cell>
          <cell r="K175">
            <v>168595452</v>
          </cell>
          <cell r="L175">
            <v>0</v>
          </cell>
          <cell r="M175"/>
          <cell r="N175"/>
          <cell r="O175"/>
          <cell r="P175"/>
          <cell r="Q175"/>
          <cell r="R175"/>
          <cell r="S175"/>
          <cell r="T175"/>
          <cell r="U175"/>
          <cell r="V175"/>
          <cell r="W175"/>
          <cell r="X175"/>
          <cell r="Y175"/>
          <cell r="Z175"/>
          <cell r="AA175"/>
          <cell r="AB175"/>
          <cell r="AC175"/>
          <cell r="AD175"/>
        </row>
        <row r="176">
          <cell r="C176"/>
          <cell r="I176"/>
          <cell r="J176"/>
          <cell r="K176"/>
          <cell r="L176"/>
          <cell r="M176"/>
          <cell r="N176"/>
          <cell r="O176"/>
          <cell r="P176"/>
          <cell r="Q176"/>
          <cell r="R176" t="str">
            <v/>
          </cell>
          <cell r="S176" t="str">
            <v/>
          </cell>
          <cell r="T176" t="str">
            <v/>
          </cell>
          <cell r="U176" t="str">
            <v/>
          </cell>
          <cell r="V176" t="str">
            <v/>
          </cell>
          <cell r="W176" t="str">
            <v/>
          </cell>
          <cell r="X176" t="str">
            <v/>
          </cell>
          <cell r="Y176" t="str">
            <v/>
          </cell>
          <cell r="Z176" t="str">
            <v/>
          </cell>
          <cell r="AA176" t="str">
            <v/>
          </cell>
          <cell r="AB176" t="str">
            <v/>
          </cell>
          <cell r="AC176" t="str">
            <v/>
          </cell>
          <cell r="AD176" t="str">
            <v/>
          </cell>
        </row>
        <row r="177">
          <cell r="C177" t="str">
            <v>2011-1 Z</v>
          </cell>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row>
        <row r="178">
          <cell r="C178" t="str">
            <v>MATURED</v>
          </cell>
          <cell r="I178"/>
          <cell r="J178"/>
          <cell r="K178"/>
          <cell r="L178"/>
          <cell r="M178"/>
          <cell r="N178"/>
          <cell r="O178"/>
          <cell r="P178"/>
          <cell r="Q178"/>
          <cell r="R178"/>
          <cell r="S178"/>
          <cell r="T178"/>
          <cell r="U178"/>
          <cell r="V178"/>
          <cell r="W178"/>
          <cell r="X178"/>
          <cell r="Y178"/>
          <cell r="Z178"/>
          <cell r="AA178"/>
          <cell r="AB178"/>
          <cell r="AC178"/>
          <cell r="AD178"/>
        </row>
        <row r="179">
          <cell r="C179" t="str">
            <v>NOTIONAL</v>
          </cell>
          <cell r="I179">
            <v>450000000</v>
          </cell>
          <cell r="J179">
            <v>450000000</v>
          </cell>
          <cell r="K179">
            <v>450000000</v>
          </cell>
          <cell r="L179">
            <v>450000000</v>
          </cell>
          <cell r="M179">
            <v>450000000</v>
          </cell>
          <cell r="N179">
            <v>450000000</v>
          </cell>
          <cell r="O179">
            <v>450000000</v>
          </cell>
          <cell r="P179">
            <v>450000000</v>
          </cell>
          <cell r="Q179">
            <v>450000000</v>
          </cell>
          <cell r="R179">
            <v>450000000</v>
          </cell>
          <cell r="S179">
            <v>450000000</v>
          </cell>
          <cell r="T179">
            <v>450000000</v>
          </cell>
          <cell r="U179">
            <v>450000000</v>
          </cell>
          <cell r="V179">
            <v>450000000</v>
          </cell>
          <cell r="W179">
            <v>450000000</v>
          </cell>
          <cell r="X179">
            <v>450000000</v>
          </cell>
          <cell r="Y179">
            <v>450000000</v>
          </cell>
          <cell r="Z179">
            <v>450000000</v>
          </cell>
          <cell r="AA179">
            <v>450000000</v>
          </cell>
          <cell r="AB179">
            <v>450000000</v>
          </cell>
          <cell r="AC179">
            <v>450000000</v>
          </cell>
          <cell r="AD179">
            <v>450000000</v>
          </cell>
        </row>
        <row r="180">
          <cell r="C180" t="str">
            <v>INT. TYPE</v>
          </cell>
          <cell r="I180" t="str">
            <v>FLOATING</v>
          </cell>
          <cell r="J180" t="str">
            <v>FLOATING</v>
          </cell>
          <cell r="K180" t="str">
            <v>FLOATING</v>
          </cell>
          <cell r="L180" t="str">
            <v>FLOATING</v>
          </cell>
          <cell r="M180" t="str">
            <v>FLOATING</v>
          </cell>
          <cell r="N180" t="str">
            <v>FLOATING</v>
          </cell>
          <cell r="O180" t="str">
            <v>FLOATING</v>
          </cell>
          <cell r="P180" t="str">
            <v>FLOATING</v>
          </cell>
          <cell r="Q180" t="str">
            <v>FLOATING</v>
          </cell>
          <cell r="R180" t="str">
            <v>FLOATING</v>
          </cell>
          <cell r="S180" t="str">
            <v>FLOATING</v>
          </cell>
          <cell r="T180" t="str">
            <v>FLOATING</v>
          </cell>
          <cell r="U180" t="str">
            <v>FLOATING</v>
          </cell>
          <cell r="V180" t="str">
            <v>FLOATING</v>
          </cell>
          <cell r="W180" t="str">
            <v>FLOATING</v>
          </cell>
          <cell r="X180" t="str">
            <v>FLOATING</v>
          </cell>
          <cell r="Y180" t="str">
            <v>FLOATING</v>
          </cell>
          <cell r="Z180" t="str">
            <v>FLOATING</v>
          </cell>
          <cell r="AA180" t="str">
            <v>FLOATING</v>
          </cell>
          <cell r="AB180" t="str">
            <v>FLOATING</v>
          </cell>
          <cell r="AC180" t="str">
            <v>FLOATING</v>
          </cell>
          <cell r="AD180" t="str">
            <v>FLOATING</v>
          </cell>
        </row>
        <row r="181">
          <cell r="C181" t="str">
            <v>INTEREST BASIS</v>
          </cell>
          <cell r="I181" t="str">
            <v>BP0003M index</v>
          </cell>
          <cell r="J181" t="str">
            <v>BP0003M index</v>
          </cell>
          <cell r="K181" t="str">
            <v>BP0003M index</v>
          </cell>
          <cell r="L181" t="str">
            <v>BP0003M index</v>
          </cell>
          <cell r="M181" t="str">
            <v>BP0003M index</v>
          </cell>
          <cell r="N181" t="str">
            <v>BP0003M index</v>
          </cell>
          <cell r="O181" t="str">
            <v>BP0003M index</v>
          </cell>
          <cell r="P181" t="str">
            <v>BP0003M index</v>
          </cell>
          <cell r="Q181" t="str">
            <v>BP0003M index</v>
          </cell>
          <cell r="R181" t="str">
            <v>BP0003M index</v>
          </cell>
          <cell r="S181" t="str">
            <v>BP0003M index</v>
          </cell>
          <cell r="T181" t="str">
            <v>BP0003M index</v>
          </cell>
          <cell r="U181" t="str">
            <v>BP0003M index</v>
          </cell>
          <cell r="V181" t="str">
            <v>BP0003M index</v>
          </cell>
          <cell r="W181" t="str">
            <v>BP0003M index</v>
          </cell>
          <cell r="X181" t="str">
            <v>BP0003M index</v>
          </cell>
          <cell r="Y181" t="str">
            <v>BP0003M index</v>
          </cell>
          <cell r="Z181" t="str">
            <v>BP0003M index</v>
          </cell>
          <cell r="AA181" t="str">
            <v>BP0003M index</v>
          </cell>
          <cell r="AB181" t="str">
            <v>BP0003M index</v>
          </cell>
          <cell r="AC181" t="str">
            <v>BP0003M index</v>
          </cell>
          <cell r="AD181" t="str">
            <v>BP0003M index</v>
          </cell>
        </row>
        <row r="182">
          <cell r="C182" t="str">
            <v>Interest Payment Frequency</v>
          </cell>
          <cell r="I182" t="str">
            <v>QUARTERLY</v>
          </cell>
          <cell r="J182" t="str">
            <v>QUARTERLY</v>
          </cell>
          <cell r="K182" t="str">
            <v>QUARTERLY</v>
          </cell>
          <cell r="L182" t="str">
            <v>QUARTERLY</v>
          </cell>
          <cell r="M182" t="str">
            <v>QUARTERLY</v>
          </cell>
          <cell r="N182" t="str">
            <v>QUARTERLY</v>
          </cell>
          <cell r="O182" t="str">
            <v>QUARTERLY</v>
          </cell>
          <cell r="P182" t="str">
            <v>QUARTERLY</v>
          </cell>
          <cell r="Q182" t="str">
            <v>QUARTERLY</v>
          </cell>
          <cell r="R182" t="str">
            <v>QUARTERLY</v>
          </cell>
          <cell r="S182" t="str">
            <v>QUARTERLY</v>
          </cell>
          <cell r="T182" t="str">
            <v>QUARTERLY</v>
          </cell>
          <cell r="U182" t="str">
            <v>QUARTERLY</v>
          </cell>
          <cell r="V182" t="str">
            <v>QUARTERLY</v>
          </cell>
          <cell r="W182" t="str">
            <v>QUARTERLY</v>
          </cell>
          <cell r="X182" t="str">
            <v>QUARTERLY</v>
          </cell>
          <cell r="Y182" t="str">
            <v>QUARTERLY</v>
          </cell>
          <cell r="Z182" t="str">
            <v>QUARTERLY</v>
          </cell>
          <cell r="AA182" t="str">
            <v>QUARTERLY</v>
          </cell>
          <cell r="AB182" t="str">
            <v>QUARTERLY</v>
          </cell>
          <cell r="AC182" t="str">
            <v>QUARTERLY</v>
          </cell>
          <cell r="AD182" t="str">
            <v>QUARTERLY</v>
          </cell>
        </row>
        <row r="183">
          <cell r="C183" t="str">
            <v>DCF</v>
          </cell>
          <cell r="I183" t="str">
            <v>Actual/365</v>
          </cell>
          <cell r="J183" t="str">
            <v>Actual/365</v>
          </cell>
          <cell r="K183" t="str">
            <v>Actual/365</v>
          </cell>
          <cell r="L183" t="str">
            <v>Actual/365</v>
          </cell>
          <cell r="M183" t="str">
            <v>Actual/365</v>
          </cell>
          <cell r="N183" t="str">
            <v>Actual/365</v>
          </cell>
          <cell r="O183" t="str">
            <v>Actual/365</v>
          </cell>
          <cell r="P183" t="str">
            <v>Actual/365</v>
          </cell>
          <cell r="Q183" t="str">
            <v>Actual/365</v>
          </cell>
          <cell r="R183" t="str">
            <v>Actual/365</v>
          </cell>
          <cell r="S183" t="str">
            <v>Actual/365</v>
          </cell>
          <cell r="T183" t="str">
            <v>Actual/365</v>
          </cell>
          <cell r="U183" t="str">
            <v>Actual/365</v>
          </cell>
          <cell r="V183" t="str">
            <v>Actual/365</v>
          </cell>
          <cell r="W183" t="str">
            <v>Actual/365</v>
          </cell>
          <cell r="X183" t="str">
            <v>Actual/365</v>
          </cell>
          <cell r="Y183" t="str">
            <v>Actual/365</v>
          </cell>
          <cell r="Z183" t="str">
            <v>Actual/365</v>
          </cell>
          <cell r="AA183" t="str">
            <v>Actual/365</v>
          </cell>
          <cell r="AB183" t="str">
            <v>Actual/365</v>
          </cell>
          <cell r="AC183" t="str">
            <v>Actual/365</v>
          </cell>
          <cell r="AD183" t="str">
            <v>Actual/365</v>
          </cell>
        </row>
        <row r="184">
          <cell r="C184" t="str">
            <v>CURRENCY</v>
          </cell>
          <cell r="I184" t="str">
            <v>GBP</v>
          </cell>
          <cell r="J184" t="str">
            <v>GBP</v>
          </cell>
          <cell r="K184" t="str">
            <v>GBP</v>
          </cell>
          <cell r="L184" t="str">
            <v>GBP</v>
          </cell>
          <cell r="M184" t="str">
            <v>GBP</v>
          </cell>
          <cell r="N184" t="str">
            <v>GBP</v>
          </cell>
          <cell r="O184" t="str">
            <v>GBP</v>
          </cell>
          <cell r="P184" t="str">
            <v>GBP</v>
          </cell>
          <cell r="Q184" t="str">
            <v>GBP</v>
          </cell>
          <cell r="R184" t="str">
            <v>GBP</v>
          </cell>
          <cell r="S184" t="str">
            <v>GBP</v>
          </cell>
          <cell r="T184" t="str">
            <v>GBP</v>
          </cell>
          <cell r="U184" t="str">
            <v>GBP</v>
          </cell>
          <cell r="V184" t="str">
            <v>GBP</v>
          </cell>
          <cell r="W184" t="str">
            <v>GBP</v>
          </cell>
          <cell r="X184" t="str">
            <v>GBP</v>
          </cell>
          <cell r="Y184" t="str">
            <v>GBP</v>
          </cell>
          <cell r="Z184" t="str">
            <v>GBP</v>
          </cell>
          <cell r="AA184" t="str">
            <v>GBP</v>
          </cell>
          <cell r="AB184" t="str">
            <v>GBP</v>
          </cell>
          <cell r="AC184" t="str">
            <v>GBP</v>
          </cell>
          <cell r="AD184" t="str">
            <v>GBP</v>
          </cell>
        </row>
        <row r="186">
          <cell r="C186" t="str">
            <v>INTERP RATE</v>
          </cell>
          <cell r="I186">
            <v>6.9928999999999998E-3</v>
          </cell>
          <cell r="J186">
            <v>6.9928999999999998E-3</v>
          </cell>
          <cell r="K186">
            <v>6.9928999999999998E-3</v>
          </cell>
          <cell r="L186">
            <v>6.9928999999999998E-3</v>
          </cell>
          <cell r="M186">
            <v>6.9928999999999998E-3</v>
          </cell>
          <cell r="N186">
            <v>6.9928999999999998E-3</v>
          </cell>
          <cell r="O186">
            <v>6.9928999999999998E-3</v>
          </cell>
          <cell r="P186">
            <v>6.9928999999999998E-3</v>
          </cell>
          <cell r="Q186">
            <v>6.9928999999999998E-3</v>
          </cell>
          <cell r="R186">
            <v>6.9928999999999998E-3</v>
          </cell>
          <cell r="S186">
            <v>6.9928999999999998E-3</v>
          </cell>
          <cell r="T186">
            <v>6.9928999999999998E-3</v>
          </cell>
          <cell r="U186">
            <v>6.9928999999999998E-3</v>
          </cell>
          <cell r="V186">
            <v>6.9928999999999998E-3</v>
          </cell>
          <cell r="W186">
            <v>6.9928999999999998E-3</v>
          </cell>
          <cell r="X186">
            <v>6.9928999999999998E-3</v>
          </cell>
          <cell r="Y186">
            <v>6.9928999999999998E-3</v>
          </cell>
          <cell r="Z186">
            <v>6.9928999999999998E-3</v>
          </cell>
          <cell r="AA186">
            <v>6.9928999999999998E-3</v>
          </cell>
          <cell r="AB186">
            <v>6.9928999999999998E-3</v>
          </cell>
          <cell r="AC186">
            <v>6.9928999999999998E-3</v>
          </cell>
          <cell r="AD186">
            <v>6.9928999999999998E-3</v>
          </cell>
        </row>
        <row r="187">
          <cell r="C187" t="str">
            <v>RATE/MARGIN</v>
          </cell>
          <cell r="I187">
            <v>8.9999999999999993E-3</v>
          </cell>
          <cell r="J187">
            <v>8.9999999999999993E-3</v>
          </cell>
          <cell r="K187">
            <v>8.9999999999999993E-3</v>
          </cell>
          <cell r="L187">
            <v>8.9999999999999993E-3</v>
          </cell>
          <cell r="M187">
            <v>8.9999999999999993E-3</v>
          </cell>
          <cell r="N187">
            <v>8.9999999999999993E-3</v>
          </cell>
          <cell r="O187">
            <v>8.9999999999999993E-3</v>
          </cell>
          <cell r="P187">
            <v>8.9999999999999993E-3</v>
          </cell>
          <cell r="Q187">
            <v>8.9999999999999993E-3</v>
          </cell>
          <cell r="R187">
            <v>8.9999999999999993E-3</v>
          </cell>
          <cell r="S187">
            <v>8.9999999999999993E-3</v>
          </cell>
          <cell r="T187">
            <v>8.9999999999999993E-3</v>
          </cell>
          <cell r="U187">
            <v>8.9999999999999993E-3</v>
          </cell>
          <cell r="V187">
            <v>8.9999999999999993E-3</v>
          </cell>
          <cell r="W187">
            <v>8.9999999999999993E-3</v>
          </cell>
          <cell r="X187">
            <v>8.9999999999999993E-3</v>
          </cell>
          <cell r="Y187">
            <v>8.9999999999999993E-3</v>
          </cell>
          <cell r="Z187">
            <v>8.9999999999999993E-3</v>
          </cell>
          <cell r="AA187">
            <v>8.9999999999999993E-3</v>
          </cell>
          <cell r="AB187">
            <v>8.9999999999999993E-3</v>
          </cell>
          <cell r="AC187">
            <v>8.9999999999999993E-3</v>
          </cell>
          <cell r="AD187">
            <v>8.9999999999999993E-3</v>
          </cell>
        </row>
        <row r="189">
          <cell r="C189" t="str">
            <v>Principal</v>
          </cell>
          <cell r="I189"/>
          <cell r="J189"/>
          <cell r="K189"/>
          <cell r="L189"/>
          <cell r="M189"/>
          <cell r="N189"/>
          <cell r="O189"/>
          <cell r="P189"/>
          <cell r="Q189"/>
          <cell r="R189"/>
          <cell r="S189"/>
          <cell r="T189"/>
          <cell r="U189"/>
          <cell r="V189"/>
          <cell r="W189"/>
          <cell r="X189"/>
          <cell r="Y189"/>
          <cell r="Z189"/>
          <cell r="AA189"/>
          <cell r="AB189"/>
          <cell r="AC189"/>
          <cell r="AD189"/>
        </row>
        <row r="190">
          <cell r="C190"/>
          <cell r="I190"/>
          <cell r="J190"/>
          <cell r="K190"/>
          <cell r="L190"/>
          <cell r="M190"/>
          <cell r="N190"/>
          <cell r="O190"/>
          <cell r="P190"/>
          <cell r="Q190"/>
          <cell r="R190"/>
          <cell r="S190"/>
          <cell r="T190"/>
          <cell r="U190"/>
          <cell r="V190"/>
          <cell r="W190"/>
          <cell r="X190"/>
          <cell r="Y190"/>
          <cell r="Z190"/>
          <cell r="AA190"/>
          <cell r="AB190"/>
          <cell r="AC190"/>
          <cell r="AD190"/>
        </row>
        <row r="191">
          <cell r="C191" t="str">
            <v>Principal accrual this distribution</v>
          </cell>
          <cell r="I191">
            <v>0</v>
          </cell>
          <cell r="J191">
            <v>0</v>
          </cell>
          <cell r="K191">
            <v>0</v>
          </cell>
          <cell r="L191">
            <v>0</v>
          </cell>
          <cell r="M191">
            <v>0</v>
          </cell>
          <cell r="N191"/>
          <cell r="O191"/>
          <cell r="P191"/>
          <cell r="Q191"/>
          <cell r="R191"/>
          <cell r="S191"/>
          <cell r="T191"/>
          <cell r="U191"/>
          <cell r="V191"/>
          <cell r="W191"/>
          <cell r="X191"/>
          <cell r="Y191"/>
          <cell r="Z191"/>
          <cell r="AA191"/>
          <cell r="AB191"/>
          <cell r="AC191"/>
          <cell r="AD191"/>
        </row>
        <row r="192">
          <cell r="C192" t="str">
            <v>Principal due this IPD</v>
          </cell>
          <cell r="I192">
            <v>0</v>
          </cell>
          <cell r="J192">
            <v>0</v>
          </cell>
          <cell r="K192">
            <v>0</v>
          </cell>
          <cell r="L192">
            <v>0</v>
          </cell>
          <cell r="M192">
            <v>0</v>
          </cell>
          <cell r="N192"/>
          <cell r="O192"/>
          <cell r="P192"/>
          <cell r="Q192"/>
          <cell r="R192"/>
          <cell r="S192"/>
          <cell r="T192"/>
          <cell r="U192"/>
          <cell r="V192"/>
          <cell r="W192"/>
          <cell r="X192"/>
          <cell r="Y192"/>
          <cell r="Z192"/>
          <cell r="AA192"/>
          <cell r="AB192"/>
          <cell r="AC192"/>
          <cell r="AD192"/>
        </row>
        <row r="193">
          <cell r="C193"/>
          <cell r="I193"/>
          <cell r="J193"/>
          <cell r="K193"/>
          <cell r="L193"/>
          <cell r="M193"/>
          <cell r="N193"/>
          <cell r="O193"/>
          <cell r="P193"/>
          <cell r="Q193"/>
          <cell r="R193"/>
          <cell r="S193"/>
          <cell r="T193"/>
          <cell r="U193"/>
          <cell r="V193"/>
          <cell r="W193"/>
          <cell r="X193"/>
          <cell r="Y193"/>
          <cell r="Z193"/>
          <cell r="AA193"/>
          <cell r="AB193"/>
          <cell r="AC193"/>
          <cell r="AD193"/>
        </row>
        <row r="194">
          <cell r="C194"/>
          <cell r="I194"/>
          <cell r="J194"/>
          <cell r="K194"/>
          <cell r="L194"/>
          <cell r="M194"/>
          <cell r="N194"/>
          <cell r="O194"/>
          <cell r="P194"/>
          <cell r="Q194"/>
          <cell r="R194"/>
          <cell r="S194"/>
          <cell r="T194"/>
          <cell r="U194"/>
          <cell r="V194"/>
          <cell r="W194"/>
          <cell r="X194"/>
          <cell r="Y194"/>
          <cell r="Z194"/>
          <cell r="AA194"/>
          <cell r="AB194"/>
          <cell r="AC194"/>
          <cell r="AD194"/>
        </row>
        <row r="195">
          <cell r="C195" t="str">
            <v>Interest</v>
          </cell>
          <cell r="I195"/>
          <cell r="J195"/>
          <cell r="K195"/>
          <cell r="L195"/>
          <cell r="M195"/>
          <cell r="N195"/>
          <cell r="O195"/>
          <cell r="P195"/>
          <cell r="Q195"/>
          <cell r="R195"/>
          <cell r="S195"/>
          <cell r="T195"/>
          <cell r="U195"/>
          <cell r="V195"/>
          <cell r="W195"/>
          <cell r="X195"/>
          <cell r="Y195"/>
          <cell r="Z195"/>
          <cell r="AA195"/>
          <cell r="AB195"/>
          <cell r="AC195"/>
          <cell r="AD195"/>
        </row>
        <row r="196">
          <cell r="C196"/>
          <cell r="I196"/>
          <cell r="J196"/>
          <cell r="K196"/>
          <cell r="L196"/>
          <cell r="M196"/>
          <cell r="N196"/>
          <cell r="O196"/>
          <cell r="P196"/>
          <cell r="Q196"/>
          <cell r="R196"/>
          <cell r="S196"/>
          <cell r="T196"/>
          <cell r="U196"/>
          <cell r="V196"/>
          <cell r="W196"/>
          <cell r="X196"/>
          <cell r="Y196"/>
          <cell r="Z196"/>
          <cell r="AA196"/>
          <cell r="AB196"/>
          <cell r="AC196"/>
          <cell r="AD196"/>
        </row>
        <row r="197">
          <cell r="C197" t="str">
            <v>3m libor</v>
          </cell>
          <cell r="I197">
            <v>5.7938E-3</v>
          </cell>
          <cell r="J197">
            <v>5.9062999999999997E-3</v>
          </cell>
          <cell r="K197">
            <v>5.9062999999999997E-3</v>
          </cell>
          <cell r="L197">
            <v>5.9062999999999997E-3</v>
          </cell>
          <cell r="M197">
            <v>5.8781000000000007E-3</v>
          </cell>
          <cell r="N197"/>
          <cell r="O197"/>
          <cell r="P197"/>
          <cell r="Q197"/>
          <cell r="R197"/>
          <cell r="S197"/>
          <cell r="T197"/>
          <cell r="U197"/>
          <cell r="V197"/>
          <cell r="W197"/>
          <cell r="X197"/>
          <cell r="Y197"/>
          <cell r="Z197"/>
          <cell r="AA197"/>
          <cell r="AB197"/>
          <cell r="AC197"/>
          <cell r="AD197"/>
        </row>
        <row r="198">
          <cell r="C198" t="str">
            <v>Interest charged rate</v>
          </cell>
          <cell r="I198">
            <v>1.4793799999999999E-2</v>
          </cell>
          <cell r="J198">
            <v>1.4906299999999999E-2</v>
          </cell>
          <cell r="K198">
            <v>1.4906299999999999E-2</v>
          </cell>
          <cell r="L198">
            <v>1.4906299999999999E-2</v>
          </cell>
          <cell r="M198">
            <v>1.48781E-2</v>
          </cell>
          <cell r="N198"/>
          <cell r="O198"/>
          <cell r="P198"/>
          <cell r="Q198"/>
          <cell r="R198"/>
          <cell r="S198"/>
          <cell r="T198"/>
          <cell r="U198"/>
          <cell r="V198"/>
          <cell r="W198"/>
          <cell r="X198"/>
          <cell r="Y198"/>
          <cell r="Z198"/>
          <cell r="AA198"/>
          <cell r="AB198"/>
          <cell r="AC198"/>
          <cell r="AD198"/>
        </row>
        <row r="199">
          <cell r="C199" t="str">
            <v>Interest accrual this distribution</v>
          </cell>
          <cell r="I199">
            <v>564709.21266561875</v>
          </cell>
          <cell r="J199">
            <v>0</v>
          </cell>
          <cell r="K199">
            <v>0</v>
          </cell>
          <cell r="L199">
            <v>568149.9590163934</v>
          </cell>
          <cell r="M199">
            <v>567075.12295081967</v>
          </cell>
          <cell r="N199"/>
          <cell r="O199"/>
          <cell r="P199"/>
          <cell r="Q199"/>
          <cell r="R199"/>
          <cell r="S199"/>
          <cell r="T199"/>
          <cell r="U199"/>
          <cell r="V199"/>
          <cell r="W199"/>
          <cell r="X199"/>
          <cell r="Y199"/>
          <cell r="Z199"/>
          <cell r="AA199"/>
          <cell r="AB199"/>
          <cell r="AC199"/>
          <cell r="AD199"/>
        </row>
        <row r="200">
          <cell r="C200" t="str">
            <v>Interest due this IPD</v>
          </cell>
          <cell r="I200">
            <v>1677284.034583427</v>
          </cell>
          <cell r="J200">
            <v>0</v>
          </cell>
          <cell r="K200">
            <v>0</v>
          </cell>
          <cell r="L200">
            <v>1667795.0409836066</v>
          </cell>
          <cell r="M200">
            <v>0</v>
          </cell>
          <cell r="N200">
            <v>750002.58</v>
          </cell>
          <cell r="O200"/>
          <cell r="P200"/>
          <cell r="Q200"/>
          <cell r="R200"/>
          <cell r="S200"/>
          <cell r="T200"/>
          <cell r="U200"/>
          <cell r="V200"/>
          <cell r="W200"/>
          <cell r="X200"/>
          <cell r="Y200"/>
          <cell r="Z200"/>
          <cell r="AA200"/>
          <cell r="AB200"/>
          <cell r="AC200"/>
          <cell r="AD200"/>
        </row>
        <row r="201">
          <cell r="C201"/>
          <cell r="I201"/>
          <cell r="J201"/>
          <cell r="K201"/>
          <cell r="L201"/>
          <cell r="M201"/>
          <cell r="N201"/>
          <cell r="O201"/>
          <cell r="P201"/>
          <cell r="Q201"/>
          <cell r="R201"/>
          <cell r="S201"/>
          <cell r="T201"/>
          <cell r="U201"/>
          <cell r="V201"/>
          <cell r="W201"/>
          <cell r="X201"/>
          <cell r="Y201"/>
          <cell r="Z201"/>
          <cell r="AA201"/>
          <cell r="AB201"/>
          <cell r="AC201"/>
          <cell r="AD201"/>
        </row>
        <row r="202">
          <cell r="C202" t="str">
            <v>Total Payment</v>
          </cell>
          <cell r="I202">
            <v>1677284.034583427</v>
          </cell>
          <cell r="J202">
            <v>0</v>
          </cell>
          <cell r="K202">
            <v>0</v>
          </cell>
          <cell r="L202">
            <v>1667795.0409836066</v>
          </cell>
          <cell r="M202">
            <v>0</v>
          </cell>
          <cell r="N202">
            <v>450750002.57999998</v>
          </cell>
          <cell r="O202"/>
          <cell r="P202"/>
          <cell r="Q202"/>
          <cell r="R202"/>
          <cell r="S202"/>
          <cell r="T202"/>
          <cell r="U202"/>
          <cell r="V202"/>
          <cell r="W202"/>
          <cell r="X202"/>
          <cell r="Y202"/>
          <cell r="Z202"/>
          <cell r="AA202"/>
          <cell r="AB202"/>
          <cell r="AC202"/>
          <cell r="AD202"/>
        </row>
        <row r="203">
          <cell r="C203"/>
          <cell r="I203"/>
          <cell r="J203"/>
          <cell r="K203"/>
          <cell r="L203"/>
          <cell r="M203"/>
          <cell r="N203"/>
          <cell r="O203"/>
          <cell r="P203"/>
          <cell r="Q203"/>
          <cell r="R203"/>
          <cell r="S203"/>
          <cell r="T203"/>
          <cell r="U203"/>
          <cell r="V203"/>
          <cell r="W203"/>
          <cell r="X203"/>
          <cell r="Y203"/>
          <cell r="Z203"/>
          <cell r="AA203"/>
          <cell r="AB203"/>
          <cell r="AC203"/>
          <cell r="AD203"/>
        </row>
        <row r="204">
          <cell r="C204" t="str">
            <v>Outstanding interco</v>
          </cell>
          <cell r="I204">
            <v>450000000</v>
          </cell>
          <cell r="J204">
            <v>450000000</v>
          </cell>
          <cell r="K204">
            <v>450000000</v>
          </cell>
          <cell r="L204">
            <v>450000000</v>
          </cell>
          <cell r="M204">
            <v>450000000</v>
          </cell>
          <cell r="N204">
            <v>0</v>
          </cell>
          <cell r="O204"/>
          <cell r="P204"/>
          <cell r="Q204"/>
          <cell r="R204"/>
          <cell r="S204"/>
          <cell r="T204"/>
          <cell r="U204"/>
          <cell r="V204"/>
          <cell r="W204"/>
          <cell r="X204"/>
          <cell r="Y204"/>
          <cell r="Z204"/>
          <cell r="AA204"/>
          <cell r="AB204"/>
          <cell r="AC204"/>
          <cell r="AD204"/>
        </row>
        <row r="205">
          <cell r="C205"/>
          <cell r="I205"/>
          <cell r="J205"/>
          <cell r="K205"/>
          <cell r="L205"/>
          <cell r="M205"/>
          <cell r="N205"/>
          <cell r="O205"/>
          <cell r="P205"/>
          <cell r="Q205"/>
          <cell r="R205" t="str">
            <v/>
          </cell>
          <cell r="S205" t="str">
            <v/>
          </cell>
          <cell r="T205" t="str">
            <v/>
          </cell>
          <cell r="U205" t="str">
            <v/>
          </cell>
          <cell r="V205" t="str">
            <v/>
          </cell>
          <cell r="W205" t="str">
            <v/>
          </cell>
          <cell r="X205" t="str">
            <v/>
          </cell>
          <cell r="Y205" t="str">
            <v/>
          </cell>
          <cell r="Z205" t="str">
            <v/>
          </cell>
          <cell r="AA205" t="str">
            <v/>
          </cell>
          <cell r="AB205" t="str">
            <v/>
          </cell>
          <cell r="AC205" t="str">
            <v/>
          </cell>
          <cell r="AD205" t="str">
            <v/>
          </cell>
        </row>
        <row r="206">
          <cell r="C206" t="str">
            <v>2011-3 A4</v>
          </cell>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row>
        <row r="207">
          <cell r="C207" t="str">
            <v>MATURED</v>
          </cell>
          <cell r="I207"/>
          <cell r="J207"/>
          <cell r="K207"/>
          <cell r="L207"/>
          <cell r="M207"/>
          <cell r="N207"/>
          <cell r="O207"/>
          <cell r="P207"/>
          <cell r="Q207"/>
          <cell r="R207"/>
          <cell r="S207"/>
          <cell r="T207"/>
          <cell r="U207"/>
          <cell r="V207"/>
          <cell r="W207"/>
          <cell r="X207"/>
          <cell r="Y207"/>
          <cell r="Z207"/>
          <cell r="AA207"/>
          <cell r="AB207"/>
          <cell r="AC207"/>
          <cell r="AD207"/>
        </row>
        <row r="208">
          <cell r="C208" t="str">
            <v>NOTIONAL</v>
          </cell>
          <cell r="I208">
            <v>165000000</v>
          </cell>
          <cell r="J208">
            <v>165000000</v>
          </cell>
          <cell r="K208">
            <v>165000000</v>
          </cell>
          <cell r="L208">
            <v>165000000</v>
          </cell>
          <cell r="M208">
            <v>165000000</v>
          </cell>
          <cell r="N208">
            <v>165000000</v>
          </cell>
          <cell r="O208">
            <v>165000000</v>
          </cell>
          <cell r="P208">
            <v>165000000</v>
          </cell>
          <cell r="Q208">
            <v>165000000</v>
          </cell>
          <cell r="R208">
            <v>165000000</v>
          </cell>
          <cell r="S208">
            <v>165000000</v>
          </cell>
          <cell r="T208">
            <v>165000000</v>
          </cell>
          <cell r="U208">
            <v>165000000</v>
          </cell>
          <cell r="V208">
            <v>165000000</v>
          </cell>
          <cell r="W208">
            <v>165000000</v>
          </cell>
          <cell r="X208">
            <v>165000000</v>
          </cell>
          <cell r="Y208">
            <v>165000000</v>
          </cell>
          <cell r="Z208">
            <v>165000000</v>
          </cell>
          <cell r="AA208">
            <v>165000000</v>
          </cell>
          <cell r="AB208">
            <v>165000000</v>
          </cell>
          <cell r="AC208">
            <v>165000000</v>
          </cell>
          <cell r="AD208">
            <v>165000000</v>
          </cell>
        </row>
        <row r="209">
          <cell r="C209" t="str">
            <v>INT. TYPE</v>
          </cell>
          <cell r="I209" t="str">
            <v>FLOATING</v>
          </cell>
          <cell r="J209" t="str">
            <v>FLOATING</v>
          </cell>
          <cell r="K209" t="str">
            <v>FLOATING</v>
          </cell>
          <cell r="L209" t="str">
            <v>FLOATING</v>
          </cell>
          <cell r="M209" t="str">
            <v>FLOATING</v>
          </cell>
          <cell r="N209" t="str">
            <v>FLOATING</v>
          </cell>
          <cell r="O209" t="str">
            <v>FLOATING</v>
          </cell>
          <cell r="P209" t="str">
            <v>FLOATING</v>
          </cell>
          <cell r="Q209" t="str">
            <v>FLOATING</v>
          </cell>
          <cell r="R209" t="str">
            <v>FLOATING</v>
          </cell>
          <cell r="S209" t="str">
            <v>FLOATING</v>
          </cell>
          <cell r="T209" t="str">
            <v>FLOATING</v>
          </cell>
          <cell r="U209" t="str">
            <v>FLOATING</v>
          </cell>
          <cell r="V209" t="str">
            <v>FLOATING</v>
          </cell>
          <cell r="W209" t="str">
            <v>FLOATING</v>
          </cell>
          <cell r="X209" t="str">
            <v>FLOATING</v>
          </cell>
          <cell r="Y209" t="str">
            <v>FLOATING</v>
          </cell>
          <cell r="Z209" t="str">
            <v>FLOATING</v>
          </cell>
          <cell r="AA209" t="str">
            <v>FLOATING</v>
          </cell>
          <cell r="AB209" t="str">
            <v>FLOATING</v>
          </cell>
          <cell r="AC209" t="str">
            <v>FLOATING</v>
          </cell>
          <cell r="AD209" t="str">
            <v>FLOATING</v>
          </cell>
        </row>
        <row r="210">
          <cell r="C210" t="str">
            <v>INTEREST BASIS</v>
          </cell>
          <cell r="I210" t="str">
            <v>BP0003M index</v>
          </cell>
          <cell r="J210" t="str">
            <v>BP0003M index</v>
          </cell>
          <cell r="K210" t="str">
            <v>BP0003M index</v>
          </cell>
          <cell r="L210" t="str">
            <v>BP0003M index</v>
          </cell>
          <cell r="M210" t="str">
            <v>BP0003M index</v>
          </cell>
          <cell r="N210" t="str">
            <v>BP0003M index</v>
          </cell>
          <cell r="O210" t="str">
            <v>BP0003M index</v>
          </cell>
          <cell r="P210" t="str">
            <v>BP0003M index</v>
          </cell>
          <cell r="Q210" t="str">
            <v>BP0003M index</v>
          </cell>
          <cell r="R210" t="str">
            <v>BP0003M index</v>
          </cell>
          <cell r="S210" t="str">
            <v>BP0003M index</v>
          </cell>
          <cell r="T210" t="str">
            <v>BP0003M index</v>
          </cell>
          <cell r="U210" t="str">
            <v>BP0003M index</v>
          </cell>
          <cell r="V210" t="str">
            <v>BP0003M index</v>
          </cell>
          <cell r="W210" t="str">
            <v>BP0003M index</v>
          </cell>
          <cell r="X210" t="str">
            <v>BP0003M index</v>
          </cell>
          <cell r="Y210" t="str">
            <v>BP0003M index</v>
          </cell>
          <cell r="Z210" t="str">
            <v>BP0003M index</v>
          </cell>
          <cell r="AA210" t="str">
            <v>BP0003M index</v>
          </cell>
          <cell r="AB210" t="str">
            <v>BP0003M index</v>
          </cell>
          <cell r="AC210" t="str">
            <v>BP0003M index</v>
          </cell>
          <cell r="AD210" t="str">
            <v>BP0003M index</v>
          </cell>
        </row>
        <row r="211">
          <cell r="C211" t="str">
            <v>Interest Payment Frequency</v>
          </cell>
          <cell r="I211" t="str">
            <v>QUARTERLY</v>
          </cell>
          <cell r="J211" t="str">
            <v>QUARTERLY</v>
          </cell>
          <cell r="K211" t="str">
            <v>QUARTERLY</v>
          </cell>
          <cell r="L211" t="str">
            <v>QUARTERLY</v>
          </cell>
          <cell r="M211" t="str">
            <v>QUARTERLY</v>
          </cell>
          <cell r="N211" t="str">
            <v>QUARTERLY</v>
          </cell>
          <cell r="O211" t="str">
            <v>QUARTERLY</v>
          </cell>
          <cell r="P211" t="str">
            <v>QUARTERLY</v>
          </cell>
          <cell r="Q211" t="str">
            <v>QUARTERLY</v>
          </cell>
          <cell r="R211" t="str">
            <v>QUARTERLY</v>
          </cell>
          <cell r="S211" t="str">
            <v>QUARTERLY</v>
          </cell>
          <cell r="T211" t="str">
            <v>QUARTERLY</v>
          </cell>
          <cell r="U211" t="str">
            <v>QUARTERLY</v>
          </cell>
          <cell r="V211" t="str">
            <v>QUARTERLY</v>
          </cell>
          <cell r="W211" t="str">
            <v>QUARTERLY</v>
          </cell>
          <cell r="X211" t="str">
            <v>QUARTERLY</v>
          </cell>
          <cell r="Y211" t="str">
            <v>QUARTERLY</v>
          </cell>
          <cell r="Z211" t="str">
            <v>QUARTERLY</v>
          </cell>
          <cell r="AA211" t="str">
            <v>QUARTERLY</v>
          </cell>
          <cell r="AB211" t="str">
            <v>QUARTERLY</v>
          </cell>
          <cell r="AC211" t="str">
            <v>QUARTERLY</v>
          </cell>
          <cell r="AD211" t="str">
            <v>QUARTERLY</v>
          </cell>
        </row>
        <row r="212">
          <cell r="C212" t="str">
            <v>DCF</v>
          </cell>
          <cell r="I212" t="str">
            <v>Actual/365</v>
          </cell>
          <cell r="J212" t="str">
            <v>Actual/365</v>
          </cell>
          <cell r="K212" t="str">
            <v>Actual/365</v>
          </cell>
          <cell r="L212" t="str">
            <v>Actual/365</v>
          </cell>
          <cell r="M212" t="str">
            <v>Actual/365</v>
          </cell>
          <cell r="N212" t="str">
            <v>Actual/365</v>
          </cell>
          <cell r="O212" t="str">
            <v>Actual/365</v>
          </cell>
          <cell r="P212" t="str">
            <v>Actual/365</v>
          </cell>
          <cell r="Q212" t="str">
            <v>Actual/365</v>
          </cell>
          <cell r="R212" t="str">
            <v>Actual/365</v>
          </cell>
          <cell r="S212" t="str">
            <v>Actual/365</v>
          </cell>
          <cell r="T212" t="str">
            <v>Actual/365</v>
          </cell>
          <cell r="U212" t="str">
            <v>Actual/365</v>
          </cell>
          <cell r="V212" t="str">
            <v>Actual/365</v>
          </cell>
          <cell r="W212" t="str">
            <v>Actual/365</v>
          </cell>
          <cell r="X212" t="str">
            <v>Actual/365</v>
          </cell>
          <cell r="Y212" t="str">
            <v>Actual/365</v>
          </cell>
          <cell r="Z212" t="str">
            <v>Actual/365</v>
          </cell>
          <cell r="AA212" t="str">
            <v>Actual/365</v>
          </cell>
          <cell r="AB212" t="str">
            <v>Actual/365</v>
          </cell>
          <cell r="AC212" t="str">
            <v>Actual/365</v>
          </cell>
          <cell r="AD212" t="str">
            <v>Actual/365</v>
          </cell>
        </row>
        <row r="213">
          <cell r="C213" t="str">
            <v>CURRENCY</v>
          </cell>
          <cell r="I213" t="str">
            <v>GBP</v>
          </cell>
          <cell r="J213" t="str">
            <v>GBP</v>
          </cell>
          <cell r="K213" t="str">
            <v>GBP</v>
          </cell>
          <cell r="L213" t="str">
            <v>GBP</v>
          </cell>
          <cell r="M213" t="str">
            <v>GBP</v>
          </cell>
          <cell r="N213" t="str">
            <v>GBP</v>
          </cell>
          <cell r="O213" t="str">
            <v>GBP</v>
          </cell>
          <cell r="P213" t="str">
            <v>GBP</v>
          </cell>
          <cell r="Q213" t="str">
            <v>GBP</v>
          </cell>
          <cell r="R213" t="str">
            <v>GBP</v>
          </cell>
          <cell r="S213" t="str">
            <v>GBP</v>
          </cell>
          <cell r="T213" t="str">
            <v>GBP</v>
          </cell>
          <cell r="U213" t="str">
            <v>GBP</v>
          </cell>
          <cell r="V213" t="str">
            <v>GBP</v>
          </cell>
          <cell r="W213" t="str">
            <v>GBP</v>
          </cell>
          <cell r="X213" t="str">
            <v>GBP</v>
          </cell>
          <cell r="Y213" t="str">
            <v>GBP</v>
          </cell>
          <cell r="Z213" t="str">
            <v>GBP</v>
          </cell>
          <cell r="AA213" t="str">
            <v>GBP</v>
          </cell>
          <cell r="AB213" t="str">
            <v>GBP</v>
          </cell>
          <cell r="AC213" t="str">
            <v>GBP</v>
          </cell>
          <cell r="AD213" t="str">
            <v>GBP</v>
          </cell>
        </row>
        <row r="215">
          <cell r="C215" t="str">
            <v>INTERP RATE</v>
          </cell>
          <cell r="I215">
            <v>9.9235999999999994E-3</v>
          </cell>
          <cell r="J215">
            <v>9.9235999999999994E-3</v>
          </cell>
          <cell r="K215">
            <v>9.9235999999999994E-3</v>
          </cell>
          <cell r="L215">
            <v>9.9235999999999994E-3</v>
          </cell>
          <cell r="M215">
            <v>9.9235999999999994E-3</v>
          </cell>
          <cell r="N215">
            <v>9.9235999999999994E-3</v>
          </cell>
          <cell r="O215">
            <v>9.9235999999999994E-3</v>
          </cell>
          <cell r="P215">
            <v>9.9235999999999994E-3</v>
          </cell>
          <cell r="Q215">
            <v>9.9235999999999994E-3</v>
          </cell>
          <cell r="R215">
            <v>9.9235999999999994E-3</v>
          </cell>
          <cell r="S215">
            <v>9.9235999999999994E-3</v>
          </cell>
          <cell r="T215">
            <v>9.9235999999999994E-3</v>
          </cell>
          <cell r="U215">
            <v>9.9235999999999994E-3</v>
          </cell>
          <cell r="V215">
            <v>9.9235999999999994E-3</v>
          </cell>
          <cell r="W215">
            <v>9.9235999999999994E-3</v>
          </cell>
          <cell r="X215">
            <v>9.9235999999999994E-3</v>
          </cell>
          <cell r="Y215">
            <v>9.9235999999999994E-3</v>
          </cell>
          <cell r="Z215">
            <v>9.9235999999999994E-3</v>
          </cell>
          <cell r="AA215">
            <v>9.9235999999999994E-3</v>
          </cell>
          <cell r="AB215">
            <v>9.9235999999999994E-3</v>
          </cell>
          <cell r="AC215">
            <v>9.9235999999999994E-3</v>
          </cell>
          <cell r="AD215">
            <v>9.9235999999999994E-3</v>
          </cell>
        </row>
        <row r="216">
          <cell r="C216" t="str">
            <v>RATE/MARGIN</v>
          </cell>
          <cell r="I216">
            <v>1.6500000000000001E-2</v>
          </cell>
          <cell r="J216">
            <v>1.6500000000000001E-2</v>
          </cell>
          <cell r="K216">
            <v>1.6500000000000001E-2</v>
          </cell>
          <cell r="L216">
            <v>1.6500000000000001E-2</v>
          </cell>
          <cell r="M216">
            <v>1.6500000000000001E-2</v>
          </cell>
          <cell r="N216">
            <v>1.6500000000000001E-2</v>
          </cell>
          <cell r="O216">
            <v>1.6500000000000001E-2</v>
          </cell>
          <cell r="P216">
            <v>1.6500000000000001E-2</v>
          </cell>
          <cell r="Q216">
            <v>1.6500000000000001E-2</v>
          </cell>
          <cell r="R216">
            <v>1.6500000000000001E-2</v>
          </cell>
          <cell r="S216">
            <v>1.6500000000000001E-2</v>
          </cell>
          <cell r="T216">
            <v>1.6500000000000001E-2</v>
          </cell>
          <cell r="U216">
            <v>1.6500000000000001E-2</v>
          </cell>
          <cell r="V216">
            <v>1.6500000000000001E-2</v>
          </cell>
          <cell r="W216">
            <v>1.6500000000000001E-2</v>
          </cell>
          <cell r="X216">
            <v>1.6500000000000001E-2</v>
          </cell>
          <cell r="Y216">
            <v>1.6500000000000001E-2</v>
          </cell>
          <cell r="Z216">
            <v>1.6500000000000001E-2</v>
          </cell>
          <cell r="AA216">
            <v>1.6500000000000001E-2</v>
          </cell>
          <cell r="AB216">
            <v>1.6500000000000001E-2</v>
          </cell>
          <cell r="AC216">
            <v>1.6500000000000001E-2</v>
          </cell>
          <cell r="AD216">
            <v>1.6500000000000001E-2</v>
          </cell>
        </row>
        <row r="218">
          <cell r="C218" t="str">
            <v>Principal</v>
          </cell>
          <cell r="I218"/>
          <cell r="J218"/>
          <cell r="K218"/>
          <cell r="L218"/>
          <cell r="M218"/>
          <cell r="N218"/>
          <cell r="O218"/>
          <cell r="P218"/>
          <cell r="Q218"/>
          <cell r="R218"/>
          <cell r="S218"/>
          <cell r="T218"/>
          <cell r="U218"/>
          <cell r="V218"/>
          <cell r="W218"/>
          <cell r="X218"/>
          <cell r="Y218"/>
          <cell r="Z218"/>
          <cell r="AA218"/>
          <cell r="AB218"/>
          <cell r="AC218"/>
          <cell r="AD218"/>
        </row>
        <row r="219">
          <cell r="C219"/>
          <cell r="I219"/>
          <cell r="J219"/>
          <cell r="K219"/>
          <cell r="L219"/>
          <cell r="M219"/>
          <cell r="N219"/>
          <cell r="O219"/>
          <cell r="P219"/>
          <cell r="Q219"/>
          <cell r="R219"/>
          <cell r="S219"/>
          <cell r="T219"/>
          <cell r="U219"/>
          <cell r="V219"/>
          <cell r="W219"/>
          <cell r="X219"/>
          <cell r="Y219"/>
          <cell r="Z219"/>
          <cell r="AA219"/>
          <cell r="AB219"/>
          <cell r="AC219"/>
          <cell r="AD219"/>
        </row>
        <row r="220">
          <cell r="C220" t="str">
            <v>Principal accrual this distribution</v>
          </cell>
          <cell r="I220">
            <v>4576233.21</v>
          </cell>
          <cell r="J220">
            <v>4767402.03</v>
          </cell>
          <cell r="K220">
            <v>4767402.03</v>
          </cell>
          <cell r="L220">
            <v>4767402.04</v>
          </cell>
          <cell r="M220">
            <v>5427793.3399999999</v>
          </cell>
          <cell r="N220">
            <v>5427793.3399999999</v>
          </cell>
          <cell r="O220">
            <v>5427793.3300000001</v>
          </cell>
          <cell r="P220">
            <v>25457142.859999999</v>
          </cell>
          <cell r="Q220">
            <v>25457142.859999999</v>
          </cell>
          <cell r="R220">
            <v>25457142.850000001</v>
          </cell>
          <cell r="S220" t="str">
            <v/>
          </cell>
          <cell r="T220" t="str">
            <v/>
          </cell>
          <cell r="U220" t="str">
            <v/>
          </cell>
          <cell r="V220" t="str">
            <v/>
          </cell>
          <cell r="W220" t="str">
            <v/>
          </cell>
          <cell r="X220" t="str">
            <v/>
          </cell>
          <cell r="Y220" t="str">
            <v/>
          </cell>
          <cell r="Z220" t="str">
            <v/>
          </cell>
          <cell r="AA220" t="str">
            <v/>
          </cell>
          <cell r="AB220" t="str">
            <v/>
          </cell>
          <cell r="AC220" t="str">
            <v/>
          </cell>
          <cell r="AD220" t="str">
            <v/>
          </cell>
        </row>
        <row r="221">
          <cell r="C221" t="str">
            <v>Principal due this IPD</v>
          </cell>
          <cell r="I221">
            <v>13728699.609999999</v>
          </cell>
          <cell r="J221">
            <v>0</v>
          </cell>
          <cell r="K221">
            <v>0</v>
          </cell>
          <cell r="L221">
            <v>14302206.099999994</v>
          </cell>
          <cell r="M221">
            <v>0</v>
          </cell>
          <cell r="N221">
            <v>0</v>
          </cell>
          <cell r="O221">
            <v>16283380.010000005</v>
          </cell>
          <cell r="P221">
            <v>0</v>
          </cell>
          <cell r="Q221">
            <v>0</v>
          </cell>
          <cell r="R221">
            <v>76371428.570000023</v>
          </cell>
          <cell r="S221" t="str">
            <v/>
          </cell>
          <cell r="T221" t="str">
            <v/>
          </cell>
          <cell r="U221" t="str">
            <v/>
          </cell>
          <cell r="V221" t="str">
            <v/>
          </cell>
          <cell r="W221" t="str">
            <v/>
          </cell>
          <cell r="X221" t="str">
            <v/>
          </cell>
          <cell r="Y221" t="str">
            <v/>
          </cell>
          <cell r="Z221" t="str">
            <v/>
          </cell>
          <cell r="AA221" t="str">
            <v/>
          </cell>
          <cell r="AB221" t="str">
            <v/>
          </cell>
          <cell r="AC221" t="str">
            <v/>
          </cell>
          <cell r="AD221" t="str">
            <v/>
          </cell>
        </row>
        <row r="222">
          <cell r="C222"/>
          <cell r="I222"/>
          <cell r="J222"/>
          <cell r="K222"/>
          <cell r="L222"/>
          <cell r="M222"/>
          <cell r="N222"/>
          <cell r="O222"/>
          <cell r="P222"/>
          <cell r="Q222"/>
          <cell r="R222"/>
          <cell r="S222"/>
          <cell r="T222"/>
          <cell r="U222"/>
          <cell r="V222"/>
          <cell r="W222"/>
          <cell r="X222"/>
          <cell r="Y222"/>
          <cell r="Z222"/>
          <cell r="AA222"/>
          <cell r="AB222"/>
          <cell r="AC222"/>
          <cell r="AD222"/>
        </row>
        <row r="223">
          <cell r="C223"/>
          <cell r="I223"/>
          <cell r="J223"/>
          <cell r="K223"/>
          <cell r="L223"/>
          <cell r="M223"/>
          <cell r="N223"/>
          <cell r="O223"/>
          <cell r="P223"/>
          <cell r="Q223"/>
          <cell r="R223"/>
          <cell r="S223"/>
          <cell r="T223"/>
          <cell r="U223"/>
          <cell r="V223"/>
          <cell r="W223"/>
          <cell r="X223"/>
          <cell r="Y223"/>
          <cell r="Z223"/>
          <cell r="AA223"/>
          <cell r="AB223"/>
          <cell r="AC223"/>
          <cell r="AD223"/>
        </row>
        <row r="224">
          <cell r="C224" t="str">
            <v>Interest</v>
          </cell>
          <cell r="I224"/>
          <cell r="J224"/>
          <cell r="K224"/>
          <cell r="L224"/>
          <cell r="M224"/>
          <cell r="N224"/>
          <cell r="O224"/>
          <cell r="P224"/>
          <cell r="Q224"/>
          <cell r="R224"/>
          <cell r="S224"/>
          <cell r="T224"/>
          <cell r="U224"/>
          <cell r="V224"/>
          <cell r="W224"/>
          <cell r="X224"/>
          <cell r="Y224"/>
          <cell r="Z224"/>
          <cell r="AA224"/>
          <cell r="AB224"/>
          <cell r="AC224"/>
          <cell r="AD224"/>
        </row>
        <row r="225">
          <cell r="C225"/>
          <cell r="I225"/>
          <cell r="J225"/>
          <cell r="K225"/>
          <cell r="L225"/>
          <cell r="M225"/>
          <cell r="N225"/>
          <cell r="O225"/>
          <cell r="P225"/>
          <cell r="Q225"/>
          <cell r="R225"/>
          <cell r="S225"/>
          <cell r="T225"/>
          <cell r="U225"/>
          <cell r="V225"/>
          <cell r="W225"/>
          <cell r="X225"/>
          <cell r="Y225"/>
          <cell r="Z225"/>
          <cell r="AA225"/>
          <cell r="AB225"/>
          <cell r="AC225"/>
          <cell r="AD225"/>
        </row>
        <row r="226">
          <cell r="C226" t="str">
            <v>3m libor</v>
          </cell>
          <cell r="I226">
            <v>5.7938E-3</v>
          </cell>
          <cell r="J226">
            <v>5.9062999999999997E-3</v>
          </cell>
          <cell r="K226">
            <v>5.9062999999999997E-3</v>
          </cell>
          <cell r="L226">
            <v>5.9062999999999997E-3</v>
          </cell>
          <cell r="M226">
            <v>5.8781000000000007E-3</v>
          </cell>
          <cell r="N226">
            <v>5.8781000000000007E-3</v>
          </cell>
          <cell r="O226">
            <v>5.8781000000000007E-3</v>
          </cell>
          <cell r="P226">
            <v>5.2749999999999993E-3</v>
          </cell>
          <cell r="Q226">
            <v>5.2749999999999993E-3</v>
          </cell>
          <cell r="R226">
            <v>5.2749999999999993E-3</v>
          </cell>
          <cell r="S226" t="str">
            <v/>
          </cell>
          <cell r="T226" t="str">
            <v/>
          </cell>
          <cell r="U226" t="str">
            <v/>
          </cell>
          <cell r="V226" t="str">
            <v/>
          </cell>
          <cell r="W226" t="str">
            <v/>
          </cell>
          <cell r="X226" t="str">
            <v/>
          </cell>
          <cell r="Y226" t="str">
            <v/>
          </cell>
          <cell r="Z226" t="str">
            <v/>
          </cell>
          <cell r="AA226" t="str">
            <v/>
          </cell>
          <cell r="AB226" t="str">
            <v/>
          </cell>
          <cell r="AC226" t="str">
            <v/>
          </cell>
          <cell r="AD226" t="str">
            <v/>
          </cell>
        </row>
        <row r="227">
          <cell r="C227" t="str">
            <v>Interest charged rate</v>
          </cell>
          <cell r="I227">
            <v>2.2293800000000003E-2</v>
          </cell>
          <cell r="J227">
            <v>2.2406300000000001E-2</v>
          </cell>
          <cell r="K227">
            <v>2.2406300000000001E-2</v>
          </cell>
          <cell r="L227">
            <v>2.2406300000000001E-2</v>
          </cell>
          <cell r="M227">
            <v>2.2378100000000001E-2</v>
          </cell>
          <cell r="N227">
            <v>2.2378100000000001E-2</v>
          </cell>
          <cell r="O227">
            <v>2.2378100000000001E-2</v>
          </cell>
          <cell r="P227">
            <v>2.1774999999999999E-2</v>
          </cell>
          <cell r="Q227">
            <v>2.1774999999999999E-2</v>
          </cell>
          <cell r="R227">
            <v>2.1774999999999999E-2</v>
          </cell>
          <cell r="S227" t="str">
            <v/>
          </cell>
          <cell r="T227" t="str">
            <v/>
          </cell>
          <cell r="U227" t="str">
            <v/>
          </cell>
          <cell r="V227" t="str">
            <v/>
          </cell>
          <cell r="W227" t="str">
            <v/>
          </cell>
          <cell r="X227" t="str">
            <v/>
          </cell>
          <cell r="Y227" t="str">
            <v/>
          </cell>
          <cell r="Z227" t="str">
            <v/>
          </cell>
          <cell r="AA227" t="str">
            <v/>
          </cell>
          <cell r="AB227" t="str">
            <v/>
          </cell>
          <cell r="AC227" t="str">
            <v/>
          </cell>
          <cell r="AD227" t="str">
            <v/>
          </cell>
        </row>
        <row r="228">
          <cell r="C228" t="str">
            <v>Interest accrual this distribution</v>
          </cell>
          <cell r="I228">
            <v>228229.92203357723</v>
          </cell>
          <cell r="J228">
            <v>0</v>
          </cell>
          <cell r="K228">
            <v>0</v>
          </cell>
          <cell r="L228">
            <v>202983.16857584432</v>
          </cell>
          <cell r="M228">
            <v>175619.11401204113</v>
          </cell>
          <cell r="N228">
            <v>169953.98130197529</v>
          </cell>
          <cell r="O228">
            <v>169953.98130197529</v>
          </cell>
          <cell r="P228">
            <v>140854.1627608313</v>
          </cell>
          <cell r="Q228">
            <v>140854.1627608313</v>
          </cell>
          <cell r="R228">
            <v>145397.84543053556</v>
          </cell>
          <cell r="S228" t="str">
            <v/>
          </cell>
          <cell r="T228" t="str">
            <v/>
          </cell>
          <cell r="U228" t="str">
            <v/>
          </cell>
          <cell r="V228" t="str">
            <v/>
          </cell>
          <cell r="W228" t="str">
            <v/>
          </cell>
          <cell r="X228" t="str">
            <v/>
          </cell>
          <cell r="Y228" t="str">
            <v/>
          </cell>
          <cell r="Z228" t="str">
            <v/>
          </cell>
          <cell r="AA228" t="str">
            <v/>
          </cell>
          <cell r="AB228" t="str">
            <v/>
          </cell>
          <cell r="AC228" t="str">
            <v/>
          </cell>
          <cell r="AD228" t="str">
            <v/>
          </cell>
        </row>
        <row r="229">
          <cell r="C229" t="str">
            <v>Interest due this IPD</v>
          </cell>
          <cell r="I229">
            <v>677882.34343506373</v>
          </cell>
          <cell r="J229">
            <v>0</v>
          </cell>
          <cell r="K229">
            <v>0</v>
          </cell>
          <cell r="L229">
            <v>595853.81743231718</v>
          </cell>
          <cell r="M229">
            <v>0</v>
          </cell>
          <cell r="N229">
            <v>0</v>
          </cell>
          <cell r="O229">
            <v>515527.07661599171</v>
          </cell>
          <cell r="P229">
            <v>0</v>
          </cell>
          <cell r="Q229">
            <v>0</v>
          </cell>
          <cell r="R229">
            <v>427106.17095219815</v>
          </cell>
          <cell r="S229" t="str">
            <v/>
          </cell>
          <cell r="T229" t="str">
            <v/>
          </cell>
          <cell r="U229" t="str">
            <v/>
          </cell>
          <cell r="V229" t="str">
            <v/>
          </cell>
          <cell r="W229" t="str">
            <v/>
          </cell>
          <cell r="X229" t="str">
            <v/>
          </cell>
          <cell r="Y229" t="str">
            <v/>
          </cell>
          <cell r="Z229" t="str">
            <v/>
          </cell>
          <cell r="AA229" t="str">
            <v/>
          </cell>
          <cell r="AB229" t="str">
            <v/>
          </cell>
          <cell r="AC229" t="str">
            <v/>
          </cell>
          <cell r="AD229" t="str">
            <v/>
          </cell>
        </row>
        <row r="230">
          <cell r="C230"/>
          <cell r="I230"/>
          <cell r="J230"/>
          <cell r="K230"/>
          <cell r="L230"/>
          <cell r="M230"/>
          <cell r="N230"/>
          <cell r="O230"/>
          <cell r="P230"/>
          <cell r="Q230"/>
          <cell r="R230"/>
          <cell r="S230"/>
          <cell r="T230"/>
          <cell r="U230"/>
          <cell r="V230"/>
          <cell r="W230"/>
          <cell r="X230"/>
          <cell r="Y230"/>
          <cell r="Z230"/>
          <cell r="AA230"/>
          <cell r="AB230"/>
          <cell r="AC230"/>
          <cell r="AD230"/>
        </row>
        <row r="231">
          <cell r="C231" t="str">
            <v>Total Payment</v>
          </cell>
          <cell r="I231">
            <v>14406581.953435063</v>
          </cell>
          <cell r="J231">
            <v>0</v>
          </cell>
          <cell r="K231">
            <v>0</v>
          </cell>
          <cell r="L231">
            <v>14898059.917432312</v>
          </cell>
          <cell r="M231">
            <v>0</v>
          </cell>
          <cell r="N231">
            <v>0</v>
          </cell>
          <cell r="O231">
            <v>16798907.086615998</v>
          </cell>
          <cell r="P231">
            <v>0</v>
          </cell>
          <cell r="Q231">
            <v>0</v>
          </cell>
          <cell r="R231">
            <v>76798534.740952224</v>
          </cell>
          <cell r="S231" t="str">
            <v/>
          </cell>
          <cell r="T231" t="str">
            <v/>
          </cell>
          <cell r="U231" t="str">
            <v/>
          </cell>
          <cell r="V231" t="str">
            <v/>
          </cell>
          <cell r="W231" t="str">
            <v/>
          </cell>
          <cell r="X231" t="str">
            <v/>
          </cell>
          <cell r="Y231" t="str">
            <v/>
          </cell>
          <cell r="Z231" t="str">
            <v/>
          </cell>
          <cell r="AA231" t="str">
            <v/>
          </cell>
          <cell r="AB231" t="str">
            <v/>
          </cell>
          <cell r="AC231" t="str">
            <v/>
          </cell>
          <cell r="AD231" t="str">
            <v/>
          </cell>
        </row>
        <row r="232">
          <cell r="C232"/>
          <cell r="I232"/>
          <cell r="J232"/>
          <cell r="K232"/>
          <cell r="L232"/>
          <cell r="M232"/>
          <cell r="N232"/>
          <cell r="O232"/>
          <cell r="P232"/>
          <cell r="Q232"/>
          <cell r="R232"/>
          <cell r="S232"/>
          <cell r="T232"/>
          <cell r="U232"/>
          <cell r="V232"/>
          <cell r="W232"/>
          <cell r="X232"/>
          <cell r="Y232"/>
          <cell r="Z232"/>
          <cell r="AA232"/>
          <cell r="AB232"/>
          <cell r="AC232"/>
          <cell r="AD232"/>
        </row>
        <row r="233">
          <cell r="C233" t="str">
            <v>Outstanding interco</v>
          </cell>
          <cell r="I233">
            <v>106957014.68000002</v>
          </cell>
          <cell r="J233">
            <v>106957014.68000002</v>
          </cell>
          <cell r="K233">
            <v>106957014.68000002</v>
          </cell>
          <cell r="L233">
            <v>92654808.580000028</v>
          </cell>
          <cell r="M233">
            <v>92654808.580000028</v>
          </cell>
          <cell r="N233">
            <v>92654808.580000028</v>
          </cell>
          <cell r="O233">
            <v>76371428.570000023</v>
          </cell>
          <cell r="P233">
            <v>76371428.570000023</v>
          </cell>
          <cell r="Q233">
            <v>76371428.570000023</v>
          </cell>
          <cell r="R233">
            <v>0</v>
          </cell>
          <cell r="S233" t="str">
            <v/>
          </cell>
          <cell r="T233" t="str">
            <v/>
          </cell>
          <cell r="U233" t="str">
            <v/>
          </cell>
          <cell r="V233" t="str">
            <v/>
          </cell>
          <cell r="W233" t="str">
            <v/>
          </cell>
          <cell r="X233" t="str">
            <v/>
          </cell>
          <cell r="Y233" t="str">
            <v/>
          </cell>
          <cell r="Z233" t="str">
            <v/>
          </cell>
          <cell r="AA233" t="str">
            <v/>
          </cell>
          <cell r="AB233" t="str">
            <v/>
          </cell>
          <cell r="AC233" t="str">
            <v/>
          </cell>
          <cell r="AD233" t="str">
            <v/>
          </cell>
        </row>
        <row r="234">
          <cell r="C234"/>
          <cell r="I234"/>
          <cell r="J234"/>
          <cell r="K234"/>
          <cell r="L234"/>
          <cell r="M234"/>
          <cell r="N234"/>
          <cell r="O234"/>
          <cell r="P234"/>
          <cell r="Q234"/>
          <cell r="R234" t="str">
            <v>OK</v>
          </cell>
          <cell r="S234" t="str">
            <v/>
          </cell>
          <cell r="T234" t="str">
            <v/>
          </cell>
          <cell r="U234" t="str">
            <v/>
          </cell>
          <cell r="V234" t="str">
            <v/>
          </cell>
          <cell r="W234" t="str">
            <v/>
          </cell>
          <cell r="X234" t="str">
            <v/>
          </cell>
          <cell r="Y234" t="str">
            <v/>
          </cell>
          <cell r="Z234" t="str">
            <v/>
          </cell>
          <cell r="AA234" t="str">
            <v/>
          </cell>
          <cell r="AB234" t="str">
            <v/>
          </cell>
          <cell r="AC234" t="str">
            <v/>
          </cell>
          <cell r="AD234" t="str">
            <v/>
          </cell>
        </row>
        <row r="235">
          <cell r="C235" t="str">
            <v>2011-3 A5</v>
          </cell>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row>
        <row r="236">
          <cell r="C236">
            <v>43480</v>
          </cell>
          <cell r="I236"/>
          <cell r="J236"/>
          <cell r="K236"/>
          <cell r="L236"/>
          <cell r="M236"/>
          <cell r="N236"/>
          <cell r="O236"/>
          <cell r="P236"/>
          <cell r="Q236"/>
          <cell r="R236"/>
          <cell r="S236"/>
          <cell r="T236"/>
          <cell r="U236"/>
          <cell r="V236"/>
          <cell r="W236"/>
          <cell r="X236"/>
          <cell r="Y236"/>
          <cell r="Z236"/>
          <cell r="AA236"/>
          <cell r="AB236"/>
          <cell r="AC236"/>
          <cell r="AD236"/>
        </row>
        <row r="237">
          <cell r="C237" t="str">
            <v>NOTIONAL</v>
          </cell>
          <cell r="I237">
            <v>316455696.19999999</v>
          </cell>
          <cell r="J237">
            <v>316455696.19999999</v>
          </cell>
          <cell r="K237">
            <v>316455696.19999999</v>
          </cell>
          <cell r="L237">
            <v>316455696.19999999</v>
          </cell>
          <cell r="M237">
            <v>316455696.19999999</v>
          </cell>
          <cell r="N237">
            <v>316455696.19999999</v>
          </cell>
          <cell r="O237">
            <v>316455696.19999999</v>
          </cell>
          <cell r="P237">
            <v>316455696.19999999</v>
          </cell>
          <cell r="Q237">
            <v>316455696.19999999</v>
          </cell>
          <cell r="R237">
            <v>316455696.19999999</v>
          </cell>
          <cell r="S237">
            <v>316455696.19999999</v>
          </cell>
          <cell r="T237">
            <v>316455696.19999999</v>
          </cell>
          <cell r="U237">
            <v>316455696.19999999</v>
          </cell>
          <cell r="V237">
            <v>316455696.19999999</v>
          </cell>
          <cell r="W237">
            <v>316455696.19999999</v>
          </cell>
          <cell r="X237">
            <v>316455696.19999999</v>
          </cell>
          <cell r="Y237">
            <v>316455696.19999999</v>
          </cell>
          <cell r="Z237">
            <v>316455696.19999999</v>
          </cell>
          <cell r="AA237">
            <v>316455696.19999999</v>
          </cell>
          <cell r="AB237">
            <v>316455696.19999999</v>
          </cell>
          <cell r="AC237">
            <v>316455696.19999999</v>
          </cell>
          <cell r="AD237">
            <v>316455696.19999999</v>
          </cell>
        </row>
        <row r="238">
          <cell r="C238" t="str">
            <v>INT. TYPE</v>
          </cell>
          <cell r="I238" t="str">
            <v>FLOATING</v>
          </cell>
          <cell r="J238" t="str">
            <v>FLOATING</v>
          </cell>
          <cell r="K238" t="str">
            <v>FLOATING</v>
          </cell>
          <cell r="L238" t="str">
            <v>FLOATING</v>
          </cell>
          <cell r="M238" t="str">
            <v>FLOATING</v>
          </cell>
          <cell r="N238" t="str">
            <v>FLOATING</v>
          </cell>
          <cell r="O238" t="str">
            <v>FLOATING</v>
          </cell>
          <cell r="P238" t="str">
            <v>FLOATING</v>
          </cell>
          <cell r="Q238" t="str">
            <v>FLOATING</v>
          </cell>
          <cell r="R238" t="str">
            <v>FLOATING</v>
          </cell>
          <cell r="S238" t="str">
            <v>FLOATING</v>
          </cell>
          <cell r="T238" t="str">
            <v>FLOATING</v>
          </cell>
          <cell r="U238" t="str">
            <v>FLOATING</v>
          </cell>
          <cell r="V238" t="str">
            <v>FLOATING</v>
          </cell>
          <cell r="W238" t="str">
            <v>FLOATING</v>
          </cell>
          <cell r="X238" t="str">
            <v>FLOATING</v>
          </cell>
          <cell r="Y238" t="str">
            <v>FLOATING</v>
          </cell>
          <cell r="Z238" t="str">
            <v>FLOATING</v>
          </cell>
          <cell r="AA238" t="str">
            <v>FLOATING</v>
          </cell>
          <cell r="AB238" t="str">
            <v>FLOATING</v>
          </cell>
          <cell r="AC238" t="str">
            <v>FLOATING</v>
          </cell>
          <cell r="AD238" t="str">
            <v>FLOATING</v>
          </cell>
        </row>
        <row r="239">
          <cell r="C239" t="str">
            <v>INTEREST BASIS</v>
          </cell>
          <cell r="I239" t="str">
            <v>BP0003M index</v>
          </cell>
          <cell r="J239" t="str">
            <v>BP0003M index</v>
          </cell>
          <cell r="K239" t="str">
            <v>BP0003M index</v>
          </cell>
          <cell r="L239" t="str">
            <v>BP0003M index</v>
          </cell>
          <cell r="M239" t="str">
            <v>BP0003M index</v>
          </cell>
          <cell r="N239" t="str">
            <v>BP0003M index</v>
          </cell>
          <cell r="O239" t="str">
            <v>BP0003M index</v>
          </cell>
          <cell r="P239" t="str">
            <v>BP0003M index</v>
          </cell>
          <cell r="Q239" t="str">
            <v>BP0003M index</v>
          </cell>
          <cell r="R239" t="str">
            <v>BP0003M index</v>
          </cell>
          <cell r="S239" t="str">
            <v>BP0003M index</v>
          </cell>
          <cell r="T239" t="str">
            <v>BP0003M index</v>
          </cell>
          <cell r="U239" t="str">
            <v>BP0003M index</v>
          </cell>
          <cell r="V239" t="str">
            <v>BP0003M index</v>
          </cell>
          <cell r="W239" t="str">
            <v>BP0003M index</v>
          </cell>
          <cell r="X239" t="str">
            <v>BP0003M index</v>
          </cell>
          <cell r="Y239" t="str">
            <v>BP0003M index</v>
          </cell>
          <cell r="Z239" t="str">
            <v>BP0003M index</v>
          </cell>
          <cell r="AA239" t="str">
            <v>BP0003M index</v>
          </cell>
          <cell r="AB239" t="str">
            <v>BP0003M index</v>
          </cell>
          <cell r="AC239" t="str">
            <v>BP0003M index</v>
          </cell>
          <cell r="AD239" t="str">
            <v>BP0003M index</v>
          </cell>
        </row>
        <row r="240">
          <cell r="C240" t="str">
            <v>Interest Payment Frequency</v>
          </cell>
          <cell r="I240" t="str">
            <v>QUARTERLY</v>
          </cell>
          <cell r="J240" t="str">
            <v>QUARTERLY</v>
          </cell>
          <cell r="K240" t="str">
            <v>QUARTERLY</v>
          </cell>
          <cell r="L240" t="str">
            <v>QUARTERLY</v>
          </cell>
          <cell r="M240" t="str">
            <v>QUARTERLY</v>
          </cell>
          <cell r="N240" t="str">
            <v>QUARTERLY</v>
          </cell>
          <cell r="O240" t="str">
            <v>QUARTERLY</v>
          </cell>
          <cell r="P240" t="str">
            <v>QUARTERLY</v>
          </cell>
          <cell r="Q240" t="str">
            <v>QUARTERLY</v>
          </cell>
          <cell r="R240" t="str">
            <v>QUARTERLY</v>
          </cell>
          <cell r="S240" t="str">
            <v>QUARTERLY</v>
          </cell>
          <cell r="T240" t="str">
            <v>QUARTERLY</v>
          </cell>
          <cell r="U240" t="str">
            <v>QUARTERLY</v>
          </cell>
          <cell r="V240" t="str">
            <v>QUARTERLY</v>
          </cell>
          <cell r="W240" t="str">
            <v>QUARTERLY</v>
          </cell>
          <cell r="X240" t="str">
            <v>QUARTERLY</v>
          </cell>
          <cell r="Y240" t="str">
            <v>QUARTERLY</v>
          </cell>
          <cell r="Z240" t="str">
            <v>QUARTERLY</v>
          </cell>
          <cell r="AA240" t="str">
            <v>QUARTERLY</v>
          </cell>
          <cell r="AB240" t="str">
            <v>QUARTERLY</v>
          </cell>
          <cell r="AC240" t="str">
            <v>QUARTERLY</v>
          </cell>
          <cell r="AD240" t="str">
            <v>QUARTERLY</v>
          </cell>
        </row>
        <row r="241">
          <cell r="C241" t="str">
            <v>DCF</v>
          </cell>
          <cell r="I241" t="str">
            <v>Actual/365 (Fixed)</v>
          </cell>
          <cell r="J241" t="str">
            <v>Actual/365 (Fixed)</v>
          </cell>
          <cell r="K241" t="str">
            <v>Actual/365 (Fixed)</v>
          </cell>
          <cell r="L241" t="str">
            <v>Actual/365 (Fixed)</v>
          </cell>
          <cell r="M241" t="str">
            <v>Actual/365 (Fixed)</v>
          </cell>
          <cell r="N241" t="str">
            <v>Actual/365 (Fixed)</v>
          </cell>
          <cell r="O241" t="str">
            <v>Actual/365 (Fixed)</v>
          </cell>
          <cell r="P241" t="str">
            <v>Actual/365 (Fixed)</v>
          </cell>
          <cell r="Q241" t="str">
            <v>Actual/365 (Fixed)</v>
          </cell>
          <cell r="R241" t="str">
            <v>Actual/365 (Fixed)</v>
          </cell>
          <cell r="S241" t="str">
            <v>Actual/365 (Fixed)</v>
          </cell>
          <cell r="T241" t="str">
            <v>Actual/365 (Fixed)</v>
          </cell>
          <cell r="U241" t="str">
            <v>Actual/365 (Fixed)</v>
          </cell>
          <cell r="V241" t="str">
            <v>Actual/365 (Fixed)</v>
          </cell>
          <cell r="W241" t="str">
            <v>Actual/365 (Fixed)</v>
          </cell>
          <cell r="X241" t="str">
            <v>Actual/365 (Fixed)</v>
          </cell>
          <cell r="Y241" t="str">
            <v>Actual/365 (Fixed)</v>
          </cell>
          <cell r="Z241" t="str">
            <v>Actual/365 (Fixed)</v>
          </cell>
          <cell r="AA241" t="str">
            <v>Actual/365 (Fixed)</v>
          </cell>
          <cell r="AB241" t="str">
            <v>Actual/365 (Fixed)</v>
          </cell>
          <cell r="AC241" t="str">
            <v>Actual/365 (Fixed)</v>
          </cell>
          <cell r="AD241" t="str">
            <v>Actual/365 (Fixed)</v>
          </cell>
        </row>
        <row r="242">
          <cell r="C242" t="str">
            <v>CURRENCY</v>
          </cell>
          <cell r="I242" t="str">
            <v>GBP</v>
          </cell>
          <cell r="J242" t="str">
            <v>GBP</v>
          </cell>
          <cell r="K242" t="str">
            <v>GBP</v>
          </cell>
          <cell r="L242" t="str">
            <v>GBP</v>
          </cell>
          <cell r="M242" t="str">
            <v>GBP</v>
          </cell>
          <cell r="N242" t="str">
            <v>GBP</v>
          </cell>
          <cell r="O242" t="str">
            <v>GBP</v>
          </cell>
          <cell r="P242" t="str">
            <v>GBP</v>
          </cell>
          <cell r="Q242" t="str">
            <v>GBP</v>
          </cell>
          <cell r="R242" t="str">
            <v>GBP</v>
          </cell>
          <cell r="S242" t="str">
            <v>GBP</v>
          </cell>
          <cell r="T242" t="str">
            <v>GBP</v>
          </cell>
          <cell r="U242" t="str">
            <v>GBP</v>
          </cell>
          <cell r="V242" t="str">
            <v>GBP</v>
          </cell>
          <cell r="W242" t="str">
            <v>GBP</v>
          </cell>
          <cell r="X242" t="str">
            <v>GBP</v>
          </cell>
          <cell r="Y242" t="str">
            <v>GBP</v>
          </cell>
          <cell r="Z242" t="str">
            <v>GBP</v>
          </cell>
          <cell r="AA242" t="str">
            <v>GBP</v>
          </cell>
          <cell r="AB242" t="str">
            <v>GBP</v>
          </cell>
          <cell r="AC242" t="str">
            <v>GBP</v>
          </cell>
          <cell r="AD242" t="str">
            <v>GBP</v>
          </cell>
        </row>
        <row r="244">
          <cell r="C244" t="str">
            <v>INTERP RATE</v>
          </cell>
          <cell r="I244">
            <v>9.9235999999999994E-3</v>
          </cell>
          <cell r="J244">
            <v>9.9235999999999994E-3</v>
          </cell>
          <cell r="K244">
            <v>9.9235999999999994E-3</v>
          </cell>
          <cell r="L244">
            <v>9.9235999999999994E-3</v>
          </cell>
          <cell r="M244">
            <v>9.9235999999999994E-3</v>
          </cell>
          <cell r="N244">
            <v>9.9235999999999994E-3</v>
          </cell>
          <cell r="O244">
            <v>9.9235999999999994E-3</v>
          </cell>
          <cell r="P244">
            <v>9.9235999999999994E-3</v>
          </cell>
          <cell r="Q244">
            <v>9.9235999999999994E-3</v>
          </cell>
          <cell r="R244">
            <v>9.9235999999999994E-3</v>
          </cell>
          <cell r="S244">
            <v>9.9235999999999994E-3</v>
          </cell>
          <cell r="T244">
            <v>9.9235999999999994E-3</v>
          </cell>
          <cell r="U244">
            <v>9.9235999999999994E-3</v>
          </cell>
          <cell r="V244">
            <v>9.9235999999999994E-3</v>
          </cell>
          <cell r="W244">
            <v>9.9235999999999994E-3</v>
          </cell>
          <cell r="X244">
            <v>9.9235999999999994E-3</v>
          </cell>
          <cell r="Y244">
            <v>9.9235999999999994E-3</v>
          </cell>
          <cell r="Z244">
            <v>9.9235999999999994E-3</v>
          </cell>
          <cell r="AA244">
            <v>9.9235999999999994E-3</v>
          </cell>
          <cell r="AB244">
            <v>9.9235999999999994E-3</v>
          </cell>
          <cell r="AC244">
            <v>9.9235999999999994E-3</v>
          </cell>
          <cell r="AD244">
            <v>9.9235999999999994E-3</v>
          </cell>
        </row>
        <row r="245">
          <cell r="C245" t="str">
            <v>RATE/MARGIN</v>
          </cell>
          <cell r="I245">
            <v>1.755E-2</v>
          </cell>
          <cell r="J245">
            <v>1.755E-2</v>
          </cell>
          <cell r="K245">
            <v>1.755E-2</v>
          </cell>
          <cell r="L245">
            <v>1.755E-2</v>
          </cell>
          <cell r="M245">
            <v>1.755E-2</v>
          </cell>
          <cell r="N245">
            <v>1.755E-2</v>
          </cell>
          <cell r="O245">
            <v>1.755E-2</v>
          </cell>
          <cell r="P245">
            <v>1.755E-2</v>
          </cell>
          <cell r="Q245">
            <v>1.755E-2</v>
          </cell>
          <cell r="R245">
            <v>1.755E-2</v>
          </cell>
          <cell r="S245">
            <v>1.755E-2</v>
          </cell>
          <cell r="T245">
            <v>1.755E-2</v>
          </cell>
          <cell r="U245">
            <v>1.755E-2</v>
          </cell>
          <cell r="V245">
            <v>1.755E-2</v>
          </cell>
          <cell r="W245">
            <v>1.755E-2</v>
          </cell>
          <cell r="X245">
            <v>1.755E-2</v>
          </cell>
          <cell r="Y245">
            <v>1.755E-2</v>
          </cell>
          <cell r="Z245">
            <v>1.755E-2</v>
          </cell>
          <cell r="AA245">
            <v>1.755E-2</v>
          </cell>
          <cell r="AB245">
            <v>1.755E-2</v>
          </cell>
          <cell r="AC245">
            <v>1.755E-2</v>
          </cell>
          <cell r="AD245">
            <v>1.755E-2</v>
          </cell>
        </row>
        <row r="247">
          <cell r="C247" t="str">
            <v>Principal</v>
          </cell>
          <cell r="I247"/>
          <cell r="J247"/>
          <cell r="K247"/>
          <cell r="L247"/>
          <cell r="M247"/>
          <cell r="N247"/>
          <cell r="O247"/>
          <cell r="P247"/>
          <cell r="Q247"/>
          <cell r="R247"/>
          <cell r="S247"/>
          <cell r="T247"/>
          <cell r="U247"/>
          <cell r="V247"/>
          <cell r="W247"/>
          <cell r="X247"/>
          <cell r="Y247"/>
          <cell r="Z247"/>
          <cell r="AA247"/>
          <cell r="AB247"/>
          <cell r="AC247"/>
          <cell r="AD247"/>
        </row>
        <row r="248">
          <cell r="C248"/>
          <cell r="I248"/>
          <cell r="J248"/>
          <cell r="K248"/>
          <cell r="L248"/>
          <cell r="M248"/>
          <cell r="N248"/>
          <cell r="O248"/>
          <cell r="P248"/>
          <cell r="Q248"/>
          <cell r="R248"/>
          <cell r="S248"/>
          <cell r="T248"/>
          <cell r="U248"/>
          <cell r="V248"/>
          <cell r="W248"/>
          <cell r="X248"/>
          <cell r="Y248"/>
          <cell r="Z248"/>
          <cell r="AA248"/>
          <cell r="AB248"/>
          <cell r="AC248"/>
          <cell r="AD248"/>
        </row>
        <row r="249">
          <cell r="C249" t="str">
            <v>Principal accrual this distribution</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C250" t="str">
            <v>Principal due this IPD</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row>
        <row r="251">
          <cell r="C251"/>
          <cell r="I251"/>
          <cell r="J251"/>
          <cell r="K251"/>
          <cell r="L251"/>
          <cell r="M251"/>
          <cell r="N251"/>
          <cell r="O251"/>
          <cell r="P251"/>
          <cell r="Q251"/>
          <cell r="R251"/>
          <cell r="S251"/>
          <cell r="T251"/>
          <cell r="U251"/>
          <cell r="V251"/>
          <cell r="W251"/>
          <cell r="X251"/>
          <cell r="Y251"/>
          <cell r="Z251"/>
          <cell r="AA251"/>
          <cell r="AB251"/>
          <cell r="AC251"/>
          <cell r="AD251"/>
        </row>
        <row r="252">
          <cell r="C252"/>
          <cell r="I252"/>
          <cell r="J252"/>
          <cell r="K252"/>
          <cell r="L252"/>
          <cell r="M252"/>
          <cell r="N252"/>
          <cell r="O252"/>
          <cell r="P252"/>
          <cell r="Q252"/>
          <cell r="R252"/>
          <cell r="S252"/>
          <cell r="T252"/>
          <cell r="U252"/>
          <cell r="V252"/>
          <cell r="W252"/>
          <cell r="X252"/>
          <cell r="Y252"/>
          <cell r="Z252"/>
          <cell r="AA252"/>
          <cell r="AB252"/>
          <cell r="AC252"/>
          <cell r="AD252"/>
        </row>
        <row r="253">
          <cell r="C253" t="str">
            <v>Interest</v>
          </cell>
          <cell r="I253"/>
          <cell r="J253"/>
          <cell r="K253"/>
          <cell r="L253"/>
          <cell r="M253"/>
          <cell r="N253"/>
          <cell r="O253"/>
          <cell r="P253"/>
          <cell r="Q253"/>
          <cell r="R253"/>
          <cell r="S253"/>
          <cell r="T253"/>
          <cell r="U253"/>
          <cell r="V253"/>
          <cell r="W253"/>
          <cell r="X253"/>
          <cell r="Y253"/>
          <cell r="Z253"/>
          <cell r="AA253"/>
          <cell r="AB253"/>
          <cell r="AC253"/>
          <cell r="AD253"/>
        </row>
        <row r="254">
          <cell r="C254"/>
          <cell r="I254"/>
          <cell r="J254"/>
          <cell r="K254"/>
          <cell r="L254"/>
          <cell r="M254"/>
          <cell r="N254"/>
          <cell r="O254"/>
          <cell r="P254"/>
          <cell r="Q254"/>
          <cell r="R254"/>
          <cell r="S254"/>
          <cell r="T254"/>
          <cell r="U254"/>
          <cell r="V254"/>
          <cell r="W254"/>
          <cell r="X254"/>
          <cell r="Y254"/>
          <cell r="Z254"/>
          <cell r="AA254"/>
          <cell r="AB254"/>
          <cell r="AC254"/>
          <cell r="AD254"/>
        </row>
        <row r="255">
          <cell r="C255" t="str">
            <v>3m libor</v>
          </cell>
          <cell r="I255">
            <v>5.7938E-3</v>
          </cell>
          <cell r="J255">
            <v>5.9062999999999997E-3</v>
          </cell>
          <cell r="K255">
            <v>5.9062999999999997E-3</v>
          </cell>
          <cell r="L255">
            <v>5.9062999999999997E-3</v>
          </cell>
          <cell r="M255">
            <v>5.8781000000000007E-3</v>
          </cell>
          <cell r="N255">
            <v>5.8781000000000007E-3</v>
          </cell>
          <cell r="O255">
            <v>5.8781000000000007E-3</v>
          </cell>
          <cell r="P255">
            <v>5.2749999999999993E-3</v>
          </cell>
          <cell r="Q255">
            <v>5.2749999999999993E-3</v>
          </cell>
          <cell r="R255">
            <v>5.2749999999999993E-3</v>
          </cell>
          <cell r="S255">
            <v>4.0100000000000005E-3</v>
          </cell>
          <cell r="T255">
            <v>4.0100000000000005E-3</v>
          </cell>
          <cell r="U255">
            <v>4.0100000000000005E-3</v>
          </cell>
          <cell r="V255">
            <v>3.5663000000000001E-3</v>
          </cell>
          <cell r="W255">
            <v>3.5663000000000001E-3</v>
          </cell>
          <cell r="X255">
            <v>3.5663000000000001E-3</v>
          </cell>
          <cell r="Y255">
            <v>3.3556000000000002E-3</v>
          </cell>
          <cell r="Z255">
            <v>3.3556000000000002E-3</v>
          </cell>
          <cell r="AA255">
            <v>3.3556000000000002E-3</v>
          </cell>
          <cell r="AB255">
            <v>2.9469000000000001E-3</v>
          </cell>
          <cell r="AC255">
            <v>2.9469000000000001E-3</v>
          </cell>
          <cell r="AD255">
            <v>2.9469000000000001E-3</v>
          </cell>
        </row>
        <row r="256">
          <cell r="C256" t="str">
            <v>Interest charged rate</v>
          </cell>
          <cell r="I256">
            <v>2.3343799999999998E-2</v>
          </cell>
          <cell r="J256">
            <v>2.3456299999999999E-2</v>
          </cell>
          <cell r="K256">
            <v>2.3456299999999999E-2</v>
          </cell>
          <cell r="L256">
            <v>2.3456299999999999E-2</v>
          </cell>
          <cell r="M256">
            <v>2.34281E-2</v>
          </cell>
          <cell r="N256">
            <v>2.34281E-2</v>
          </cell>
          <cell r="O256">
            <v>2.34281E-2</v>
          </cell>
          <cell r="P256">
            <v>2.2824999999999998E-2</v>
          </cell>
          <cell r="Q256">
            <v>2.2824999999999998E-2</v>
          </cell>
          <cell r="R256">
            <v>2.2824999999999998E-2</v>
          </cell>
          <cell r="S256">
            <v>2.1559999999999999E-2</v>
          </cell>
          <cell r="T256">
            <v>2.1559999999999999E-2</v>
          </cell>
          <cell r="U256">
            <v>2.1559999999999999E-2</v>
          </cell>
          <cell r="V256">
            <v>2.1116300000000001E-2</v>
          </cell>
          <cell r="W256">
            <v>2.1116300000000001E-2</v>
          </cell>
          <cell r="X256">
            <v>2.1116300000000001E-2</v>
          </cell>
          <cell r="Y256">
            <v>2.09056E-2</v>
          </cell>
          <cell r="Z256">
            <v>2.09056E-2</v>
          </cell>
          <cell r="AA256">
            <v>2.09056E-2</v>
          </cell>
          <cell r="AB256">
            <v>2.0496899999999998E-2</v>
          </cell>
          <cell r="AC256">
            <v>2.0496899999999998E-2</v>
          </cell>
          <cell r="AD256">
            <v>2.0496899999999998E-2</v>
          </cell>
        </row>
        <row r="257">
          <cell r="C257" t="str">
            <v>Interest accrual this distribution</v>
          </cell>
          <cell r="I257">
            <v>627412.69290290505</v>
          </cell>
          <cell r="J257">
            <v>0</v>
          </cell>
          <cell r="K257">
            <v>0</v>
          </cell>
          <cell r="L257">
            <v>630436.362054953</v>
          </cell>
          <cell r="M257">
            <v>629678.42898750631</v>
          </cell>
          <cell r="N257">
            <v>609366.22160081263</v>
          </cell>
          <cell r="O257">
            <v>609366.22160081263</v>
          </cell>
          <cell r="P257">
            <v>613468.87462661637</v>
          </cell>
          <cell r="Q257">
            <v>613468.87462661637</v>
          </cell>
          <cell r="R257">
            <v>633258.19316295884</v>
          </cell>
          <cell r="S257">
            <v>542084.27258106298</v>
          </cell>
          <cell r="T257">
            <v>560776.83370454784</v>
          </cell>
          <cell r="U257">
            <v>616854.51707500266</v>
          </cell>
          <cell r="V257">
            <v>530928.29893801035</v>
          </cell>
          <cell r="W257">
            <v>512620.42656083754</v>
          </cell>
          <cell r="X257">
            <v>622467.66082387418</v>
          </cell>
          <cell r="Y257">
            <v>489380.26703267242</v>
          </cell>
          <cell r="Z257">
            <v>561881.04733380908</v>
          </cell>
          <cell r="AA257">
            <v>580006.24240909331</v>
          </cell>
          <cell r="AB257">
            <v>515354.69047619618</v>
          </cell>
          <cell r="AC257">
            <v>550896.39326765796</v>
          </cell>
          <cell r="AD257">
            <v>550896.39326765796</v>
          </cell>
        </row>
        <row r="258">
          <cell r="C258" t="str">
            <v>Interest due this IPD</v>
          </cell>
          <cell r="I258">
            <v>1861998.9595828149</v>
          </cell>
          <cell r="J258">
            <v>0</v>
          </cell>
          <cell r="K258">
            <v>0</v>
          </cell>
          <cell r="L258">
            <v>1850635.7724838944</v>
          </cell>
          <cell r="M258">
            <v>0</v>
          </cell>
          <cell r="N258">
            <v>0</v>
          </cell>
          <cell r="O258">
            <v>1848410.8721891316</v>
          </cell>
          <cell r="P258">
            <v>0</v>
          </cell>
          <cell r="Q258">
            <v>0</v>
          </cell>
          <cell r="R258">
            <v>1860195.9424161916</v>
          </cell>
          <cell r="S258">
            <v>0</v>
          </cell>
          <cell r="T258">
            <v>0</v>
          </cell>
          <cell r="U258">
            <v>1719715.6233606136</v>
          </cell>
          <cell r="V258">
            <v>0</v>
          </cell>
          <cell r="W258">
            <v>0</v>
          </cell>
          <cell r="X258">
            <v>1666016.3863227221</v>
          </cell>
          <cell r="Y258">
            <v>0</v>
          </cell>
          <cell r="Z258">
            <v>0</v>
          </cell>
          <cell r="AA258">
            <v>1631267.5567755748</v>
          </cell>
          <cell r="AB258">
            <v>0</v>
          </cell>
          <cell r="AC258">
            <v>0</v>
          </cell>
          <cell r="AD258">
            <v>1617147.477011512</v>
          </cell>
        </row>
        <row r="259">
          <cell r="C259"/>
          <cell r="I259"/>
          <cell r="J259"/>
          <cell r="K259"/>
          <cell r="L259"/>
          <cell r="M259"/>
          <cell r="N259"/>
          <cell r="O259"/>
          <cell r="P259"/>
          <cell r="Q259"/>
          <cell r="R259"/>
          <cell r="S259"/>
          <cell r="T259"/>
          <cell r="U259"/>
          <cell r="V259"/>
          <cell r="W259"/>
          <cell r="X259"/>
          <cell r="Y259"/>
          <cell r="Z259"/>
          <cell r="AA259"/>
          <cell r="AB259"/>
          <cell r="AC259"/>
          <cell r="AD259"/>
        </row>
        <row r="260">
          <cell r="C260" t="str">
            <v>Total Payment</v>
          </cell>
          <cell r="I260">
            <v>1861998.9595828149</v>
          </cell>
          <cell r="J260">
            <v>0</v>
          </cell>
          <cell r="K260">
            <v>0</v>
          </cell>
          <cell r="L260">
            <v>1850635.7724838944</v>
          </cell>
          <cell r="M260">
            <v>0</v>
          </cell>
          <cell r="N260">
            <v>0</v>
          </cell>
          <cell r="O260">
            <v>1848410.8721891316</v>
          </cell>
          <cell r="P260">
            <v>0</v>
          </cell>
          <cell r="Q260">
            <v>0</v>
          </cell>
          <cell r="R260">
            <v>1860195.9424161916</v>
          </cell>
          <cell r="S260">
            <v>0</v>
          </cell>
          <cell r="T260">
            <v>0</v>
          </cell>
          <cell r="U260">
            <v>1719715.6233606136</v>
          </cell>
          <cell r="V260">
            <v>0</v>
          </cell>
          <cell r="W260">
            <v>0</v>
          </cell>
          <cell r="X260">
            <v>1666016.3863227221</v>
          </cell>
          <cell r="Y260">
            <v>0</v>
          </cell>
          <cell r="Z260">
            <v>0</v>
          </cell>
          <cell r="AA260">
            <v>1631267.5567755748</v>
          </cell>
          <cell r="AB260">
            <v>0</v>
          </cell>
          <cell r="AC260">
            <v>0</v>
          </cell>
          <cell r="AD260">
            <v>1617147.477011512</v>
          </cell>
        </row>
        <row r="261">
          <cell r="C261"/>
          <cell r="I261"/>
          <cell r="J261"/>
          <cell r="K261"/>
          <cell r="L261"/>
          <cell r="M261"/>
          <cell r="N261"/>
          <cell r="O261"/>
          <cell r="P261"/>
          <cell r="Q261"/>
          <cell r="R261"/>
          <cell r="S261"/>
          <cell r="T261"/>
          <cell r="U261"/>
          <cell r="V261"/>
          <cell r="W261"/>
          <cell r="X261"/>
          <cell r="Y261"/>
          <cell r="Z261"/>
          <cell r="AA261"/>
          <cell r="AB261"/>
          <cell r="AC261"/>
          <cell r="AD261"/>
        </row>
        <row r="262">
          <cell r="C262" t="str">
            <v>Outstanding interco</v>
          </cell>
          <cell r="I262">
            <v>316455696.19999999</v>
          </cell>
          <cell r="J262">
            <v>316455696.19999999</v>
          </cell>
          <cell r="K262">
            <v>316455696.19999999</v>
          </cell>
          <cell r="L262">
            <v>316455696.19999999</v>
          </cell>
          <cell r="M262">
            <v>316455696.19999999</v>
          </cell>
          <cell r="N262">
            <v>316455696.19999999</v>
          </cell>
          <cell r="O262">
            <v>316455696.19999999</v>
          </cell>
          <cell r="P262">
            <v>316455696.19999999</v>
          </cell>
          <cell r="Q262">
            <v>316455696.19999999</v>
          </cell>
          <cell r="R262">
            <v>316455696.19999999</v>
          </cell>
          <cell r="S262">
            <v>316455696.19999999</v>
          </cell>
          <cell r="T262">
            <v>316455696.19999999</v>
          </cell>
          <cell r="U262">
            <v>316455696.19999999</v>
          </cell>
          <cell r="V262">
            <v>316455696.19999999</v>
          </cell>
          <cell r="W262">
            <v>316455696.19999999</v>
          </cell>
          <cell r="X262">
            <v>316455696.19999999</v>
          </cell>
          <cell r="Y262">
            <v>316455696.19999999</v>
          </cell>
          <cell r="Z262">
            <v>316455696.19999999</v>
          </cell>
          <cell r="AA262">
            <v>316455696.19999999</v>
          </cell>
          <cell r="AB262">
            <v>316455696.19999999</v>
          </cell>
          <cell r="AC262">
            <v>316455696.19999999</v>
          </cell>
          <cell r="AD262">
            <v>316455696.19999999</v>
          </cell>
        </row>
        <row r="263">
          <cell r="C263"/>
          <cell r="I263"/>
          <cell r="J263"/>
          <cell r="K263"/>
          <cell r="L263"/>
          <cell r="M263"/>
          <cell r="N263"/>
          <cell r="O263"/>
          <cell r="P263"/>
          <cell r="Q263"/>
          <cell r="R263" t="str">
            <v>OK</v>
          </cell>
          <cell r="S263" t="str">
            <v>OK</v>
          </cell>
          <cell r="T263" t="str">
            <v>OK</v>
          </cell>
          <cell r="U263" t="str">
            <v>OK</v>
          </cell>
          <cell r="V263" t="str">
            <v>OK</v>
          </cell>
          <cell r="W263" t="str">
            <v>OK</v>
          </cell>
          <cell r="X263" t="str">
            <v>OK</v>
          </cell>
          <cell r="Y263" t="str">
            <v>OK</v>
          </cell>
          <cell r="Z263" t="str">
            <v>OK</v>
          </cell>
          <cell r="AA263" t="str">
            <v>OK</v>
          </cell>
          <cell r="AB263" t="str">
            <v>OK</v>
          </cell>
          <cell r="AC263" t="str">
            <v>OK</v>
          </cell>
          <cell r="AD263" t="str">
            <v>OK</v>
          </cell>
        </row>
        <row r="264">
          <cell r="C264" t="str">
            <v>2011-3 A6</v>
          </cell>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row>
        <row r="265">
          <cell r="C265">
            <v>43480</v>
          </cell>
          <cell r="I265"/>
          <cell r="J265"/>
          <cell r="K265"/>
          <cell r="L265"/>
          <cell r="M265"/>
          <cell r="N265"/>
          <cell r="O265"/>
          <cell r="P265"/>
          <cell r="Q265"/>
          <cell r="R265"/>
          <cell r="S265"/>
          <cell r="T265"/>
          <cell r="U265"/>
          <cell r="V265"/>
          <cell r="W265"/>
          <cell r="X265"/>
          <cell r="Y265"/>
          <cell r="Z265"/>
          <cell r="AA265"/>
          <cell r="AB265"/>
          <cell r="AC265"/>
          <cell r="AD265"/>
        </row>
        <row r="266">
          <cell r="C266" t="str">
            <v>NOTIONAL</v>
          </cell>
          <cell r="I266">
            <v>158227848.09999999</v>
          </cell>
          <cell r="J266">
            <v>158227848.09999999</v>
          </cell>
          <cell r="K266">
            <v>158227848.09999999</v>
          </cell>
          <cell r="L266">
            <v>158227848.09999999</v>
          </cell>
          <cell r="M266">
            <v>158227848.09999999</v>
          </cell>
          <cell r="N266">
            <v>158227848.09999999</v>
          </cell>
          <cell r="O266">
            <v>158227848.09999999</v>
          </cell>
          <cell r="P266">
            <v>158227848.09999999</v>
          </cell>
          <cell r="Q266">
            <v>158227848.09999999</v>
          </cell>
          <cell r="R266">
            <v>158227848.09999999</v>
          </cell>
          <cell r="S266">
            <v>158227848.09999999</v>
          </cell>
          <cell r="T266">
            <v>158227848.09999999</v>
          </cell>
          <cell r="U266">
            <v>158227848.09999999</v>
          </cell>
          <cell r="V266">
            <v>158227848.09999999</v>
          </cell>
          <cell r="W266">
            <v>158227848.09999999</v>
          </cell>
          <cell r="X266">
            <v>158227848.09999999</v>
          </cell>
          <cell r="Y266">
            <v>158227848.09999999</v>
          </cell>
          <cell r="Z266">
            <v>158227848.09999999</v>
          </cell>
          <cell r="AA266">
            <v>158227848.09999999</v>
          </cell>
          <cell r="AB266">
            <v>158227848.09999999</v>
          </cell>
          <cell r="AC266">
            <v>158227848.09999999</v>
          </cell>
          <cell r="AD266">
            <v>158227848.09999999</v>
          </cell>
        </row>
        <row r="267">
          <cell r="C267" t="str">
            <v>INT. TYPE</v>
          </cell>
          <cell r="I267" t="str">
            <v>FLOATING</v>
          </cell>
          <cell r="J267" t="str">
            <v>FLOATING</v>
          </cell>
          <cell r="K267" t="str">
            <v>FLOATING</v>
          </cell>
          <cell r="L267" t="str">
            <v>FLOATING</v>
          </cell>
          <cell r="M267" t="str">
            <v>FLOATING</v>
          </cell>
          <cell r="N267" t="str">
            <v>FLOATING</v>
          </cell>
          <cell r="O267" t="str">
            <v>FLOATING</v>
          </cell>
          <cell r="P267" t="str">
            <v>FLOATING</v>
          </cell>
          <cell r="Q267" t="str">
            <v>FLOATING</v>
          </cell>
          <cell r="R267" t="str">
            <v>FLOATING</v>
          </cell>
          <cell r="S267" t="str">
            <v>FLOATING</v>
          </cell>
          <cell r="T267" t="str">
            <v>FLOATING</v>
          </cell>
          <cell r="U267" t="str">
            <v>FLOATING</v>
          </cell>
          <cell r="V267" t="str">
            <v>FLOATING</v>
          </cell>
          <cell r="W267" t="str">
            <v>FLOATING</v>
          </cell>
          <cell r="X267" t="str">
            <v>FLOATING</v>
          </cell>
          <cell r="Y267" t="str">
            <v>FLOATING</v>
          </cell>
          <cell r="Z267" t="str">
            <v>FLOATING</v>
          </cell>
          <cell r="AA267" t="str">
            <v>FLOATING</v>
          </cell>
          <cell r="AB267" t="str">
            <v>FLOATING</v>
          </cell>
          <cell r="AC267" t="str">
            <v>FLOATING</v>
          </cell>
          <cell r="AD267" t="str">
            <v>FLOATING</v>
          </cell>
        </row>
        <row r="268">
          <cell r="C268" t="str">
            <v>INTEREST BASIS</v>
          </cell>
          <cell r="I268" t="str">
            <v>BP0003M index</v>
          </cell>
          <cell r="J268" t="str">
            <v>BP0003M index</v>
          </cell>
          <cell r="K268" t="str">
            <v>BP0003M index</v>
          </cell>
          <cell r="L268" t="str">
            <v>BP0003M index</v>
          </cell>
          <cell r="M268" t="str">
            <v>BP0003M index</v>
          </cell>
          <cell r="N268" t="str">
            <v>BP0003M index</v>
          </cell>
          <cell r="O268" t="str">
            <v>BP0003M index</v>
          </cell>
          <cell r="P268" t="str">
            <v>BP0003M index</v>
          </cell>
          <cell r="Q268" t="str">
            <v>BP0003M index</v>
          </cell>
          <cell r="R268" t="str">
            <v>BP0003M index</v>
          </cell>
          <cell r="S268" t="str">
            <v>BP0003M index</v>
          </cell>
          <cell r="T268" t="str">
            <v>BP0003M index</v>
          </cell>
          <cell r="U268" t="str">
            <v>BP0003M index</v>
          </cell>
          <cell r="V268" t="str">
            <v>BP0003M index</v>
          </cell>
          <cell r="W268" t="str">
            <v>BP0003M index</v>
          </cell>
          <cell r="X268" t="str">
            <v>BP0003M index</v>
          </cell>
          <cell r="Y268" t="str">
            <v>BP0003M index</v>
          </cell>
          <cell r="Z268" t="str">
            <v>BP0003M index</v>
          </cell>
          <cell r="AA268" t="str">
            <v>BP0003M index</v>
          </cell>
          <cell r="AB268" t="str">
            <v>BP0003M index</v>
          </cell>
          <cell r="AC268" t="str">
            <v>BP0003M index</v>
          </cell>
          <cell r="AD268" t="str">
            <v>BP0003M index</v>
          </cell>
        </row>
        <row r="269">
          <cell r="C269" t="str">
            <v>Interest Payment Frequency</v>
          </cell>
          <cell r="I269" t="str">
            <v>QUARTERLY</v>
          </cell>
          <cell r="J269" t="str">
            <v>QUARTERLY</v>
          </cell>
          <cell r="K269" t="str">
            <v>QUARTERLY</v>
          </cell>
          <cell r="L269" t="str">
            <v>QUARTERLY</v>
          </cell>
          <cell r="M269" t="str">
            <v>QUARTERLY</v>
          </cell>
          <cell r="N269" t="str">
            <v>QUARTERLY</v>
          </cell>
          <cell r="O269" t="str">
            <v>QUARTERLY</v>
          </cell>
          <cell r="P269" t="str">
            <v>QUARTERLY</v>
          </cell>
          <cell r="Q269" t="str">
            <v>QUARTERLY</v>
          </cell>
          <cell r="R269" t="str">
            <v>QUARTERLY</v>
          </cell>
          <cell r="S269" t="str">
            <v>QUARTERLY</v>
          </cell>
          <cell r="T269" t="str">
            <v>QUARTERLY</v>
          </cell>
          <cell r="U269" t="str">
            <v>QUARTERLY</v>
          </cell>
          <cell r="V269" t="str">
            <v>QUARTERLY</v>
          </cell>
          <cell r="W269" t="str">
            <v>QUARTERLY</v>
          </cell>
          <cell r="X269" t="str">
            <v>QUARTERLY</v>
          </cell>
          <cell r="Y269" t="str">
            <v>QUARTERLY</v>
          </cell>
          <cell r="Z269" t="str">
            <v>QUARTERLY</v>
          </cell>
          <cell r="AA269" t="str">
            <v>QUARTERLY</v>
          </cell>
          <cell r="AB269" t="str">
            <v>QUARTERLY</v>
          </cell>
          <cell r="AC269" t="str">
            <v>QUARTERLY</v>
          </cell>
          <cell r="AD269" t="str">
            <v>QUARTERLY</v>
          </cell>
        </row>
        <row r="270">
          <cell r="C270" t="str">
            <v>DCF</v>
          </cell>
          <cell r="I270" t="str">
            <v>Actual/365 (Fixed)</v>
          </cell>
          <cell r="J270" t="str">
            <v>Actual/365 (Fixed)</v>
          </cell>
          <cell r="K270" t="str">
            <v>Actual/365 (Fixed)</v>
          </cell>
          <cell r="L270" t="str">
            <v>Actual/365 (Fixed)</v>
          </cell>
          <cell r="M270" t="str">
            <v>Actual/365 (Fixed)</v>
          </cell>
          <cell r="N270" t="str">
            <v>Actual/365 (Fixed)</v>
          </cell>
          <cell r="O270" t="str">
            <v>Actual/365 (Fixed)</v>
          </cell>
          <cell r="P270" t="str">
            <v>Actual/365 (Fixed)</v>
          </cell>
          <cell r="Q270" t="str">
            <v>Actual/365 (Fixed)</v>
          </cell>
          <cell r="R270" t="str">
            <v>Actual/365 (Fixed)</v>
          </cell>
          <cell r="S270" t="str">
            <v>Actual/365 (Fixed)</v>
          </cell>
          <cell r="T270" t="str">
            <v>Actual/365 (Fixed)</v>
          </cell>
          <cell r="U270" t="str">
            <v>Actual/365 (Fixed)</v>
          </cell>
          <cell r="V270" t="str">
            <v>Actual/365 (Fixed)</v>
          </cell>
          <cell r="W270" t="str">
            <v>Actual/365 (Fixed)</v>
          </cell>
          <cell r="X270" t="str">
            <v>Actual/365 (Fixed)</v>
          </cell>
          <cell r="Y270" t="str">
            <v>Actual/365 (Fixed)</v>
          </cell>
          <cell r="Z270" t="str">
            <v>Actual/365 (Fixed)</v>
          </cell>
          <cell r="AA270" t="str">
            <v>Actual/365 (Fixed)</v>
          </cell>
          <cell r="AB270" t="str">
            <v>Actual/365 (Fixed)</v>
          </cell>
          <cell r="AC270" t="str">
            <v>Actual/365 (Fixed)</v>
          </cell>
          <cell r="AD270" t="str">
            <v>Actual/365 (Fixed)</v>
          </cell>
        </row>
        <row r="271">
          <cell r="C271" t="str">
            <v>CURRENCY</v>
          </cell>
          <cell r="I271" t="str">
            <v>GBP</v>
          </cell>
          <cell r="J271" t="str">
            <v>GBP</v>
          </cell>
          <cell r="K271" t="str">
            <v>GBP</v>
          </cell>
          <cell r="L271" t="str">
            <v>GBP</v>
          </cell>
          <cell r="M271" t="str">
            <v>GBP</v>
          </cell>
          <cell r="N271" t="str">
            <v>GBP</v>
          </cell>
          <cell r="O271" t="str">
            <v>GBP</v>
          </cell>
          <cell r="P271" t="str">
            <v>GBP</v>
          </cell>
          <cell r="Q271" t="str">
            <v>GBP</v>
          </cell>
          <cell r="R271" t="str">
            <v>GBP</v>
          </cell>
          <cell r="S271" t="str">
            <v>GBP</v>
          </cell>
          <cell r="T271" t="str">
            <v>GBP</v>
          </cell>
          <cell r="U271" t="str">
            <v>GBP</v>
          </cell>
          <cell r="V271" t="str">
            <v>GBP</v>
          </cell>
          <cell r="W271" t="str">
            <v>GBP</v>
          </cell>
          <cell r="X271" t="str">
            <v>GBP</v>
          </cell>
          <cell r="Y271" t="str">
            <v>GBP</v>
          </cell>
          <cell r="Z271" t="str">
            <v>GBP</v>
          </cell>
          <cell r="AA271" t="str">
            <v>GBP</v>
          </cell>
          <cell r="AB271" t="str">
            <v>GBP</v>
          </cell>
          <cell r="AC271" t="str">
            <v>GBP</v>
          </cell>
          <cell r="AD271" t="str">
            <v>GBP</v>
          </cell>
        </row>
        <row r="273">
          <cell r="C273" t="str">
            <v>INTERP RATE</v>
          </cell>
          <cell r="I273">
            <v>9.9235999999999994E-3</v>
          </cell>
          <cell r="J273">
            <v>9.9235999999999994E-3</v>
          </cell>
          <cell r="K273">
            <v>9.9235999999999994E-3</v>
          </cell>
          <cell r="L273">
            <v>9.9235999999999994E-3</v>
          </cell>
          <cell r="M273">
            <v>9.9235999999999994E-3</v>
          </cell>
          <cell r="N273">
            <v>9.9235999999999994E-3</v>
          </cell>
          <cell r="O273">
            <v>9.9235999999999994E-3</v>
          </cell>
          <cell r="P273">
            <v>9.9235999999999994E-3</v>
          </cell>
          <cell r="Q273">
            <v>9.9235999999999994E-3</v>
          </cell>
          <cell r="R273">
            <v>9.9235999999999994E-3</v>
          </cell>
          <cell r="S273">
            <v>9.9235999999999994E-3</v>
          </cell>
          <cell r="T273">
            <v>9.9235999999999994E-3</v>
          </cell>
          <cell r="U273">
            <v>9.9235999999999994E-3</v>
          </cell>
          <cell r="V273">
            <v>9.9235999999999994E-3</v>
          </cell>
          <cell r="W273">
            <v>9.9235999999999994E-3</v>
          </cell>
          <cell r="X273">
            <v>9.9235999999999994E-3</v>
          </cell>
          <cell r="Y273">
            <v>9.9235999999999994E-3</v>
          </cell>
          <cell r="Z273">
            <v>9.9235999999999994E-3</v>
          </cell>
          <cell r="AA273">
            <v>9.9235999999999994E-3</v>
          </cell>
          <cell r="AB273">
            <v>9.9235999999999994E-3</v>
          </cell>
          <cell r="AC273">
            <v>9.9235999999999994E-3</v>
          </cell>
          <cell r="AD273">
            <v>9.9235999999999994E-3</v>
          </cell>
        </row>
        <row r="274">
          <cell r="C274" t="str">
            <v>RATE/MARGIN</v>
          </cell>
          <cell r="I274">
            <v>1.755E-2</v>
          </cell>
          <cell r="J274">
            <v>1.755E-2</v>
          </cell>
          <cell r="K274">
            <v>1.755E-2</v>
          </cell>
          <cell r="L274">
            <v>1.755E-2</v>
          </cell>
          <cell r="M274">
            <v>1.755E-2</v>
          </cell>
          <cell r="N274">
            <v>1.755E-2</v>
          </cell>
          <cell r="O274">
            <v>1.755E-2</v>
          </cell>
          <cell r="P274">
            <v>1.755E-2</v>
          </cell>
          <cell r="Q274">
            <v>1.755E-2</v>
          </cell>
          <cell r="R274">
            <v>1.755E-2</v>
          </cell>
          <cell r="S274">
            <v>1.755E-2</v>
          </cell>
          <cell r="T274">
            <v>1.755E-2</v>
          </cell>
          <cell r="U274">
            <v>1.755E-2</v>
          </cell>
          <cell r="V274">
            <v>1.755E-2</v>
          </cell>
          <cell r="W274">
            <v>1.755E-2</v>
          </cell>
          <cell r="X274">
            <v>1.755E-2</v>
          </cell>
          <cell r="Y274">
            <v>1.755E-2</v>
          </cell>
          <cell r="Z274">
            <v>1.755E-2</v>
          </cell>
          <cell r="AA274">
            <v>1.755E-2</v>
          </cell>
          <cell r="AB274">
            <v>1.755E-2</v>
          </cell>
          <cell r="AC274">
            <v>1.755E-2</v>
          </cell>
          <cell r="AD274">
            <v>1.755E-2</v>
          </cell>
        </row>
        <row r="276">
          <cell r="C276" t="str">
            <v>Principal</v>
          </cell>
          <cell r="I276"/>
          <cell r="J276"/>
          <cell r="K276"/>
          <cell r="L276"/>
          <cell r="M276"/>
          <cell r="N276"/>
          <cell r="O276"/>
          <cell r="P276"/>
          <cell r="Q276"/>
          <cell r="R276"/>
          <cell r="S276"/>
          <cell r="T276"/>
          <cell r="U276"/>
          <cell r="V276"/>
          <cell r="W276"/>
          <cell r="X276"/>
          <cell r="Y276"/>
          <cell r="Z276"/>
          <cell r="AA276"/>
          <cell r="AB276"/>
          <cell r="AC276"/>
          <cell r="AD276"/>
        </row>
        <row r="277">
          <cell r="C277"/>
          <cell r="I277"/>
          <cell r="J277"/>
          <cell r="K277"/>
          <cell r="L277"/>
          <cell r="M277"/>
          <cell r="N277"/>
          <cell r="O277"/>
          <cell r="P277"/>
          <cell r="Q277"/>
          <cell r="R277"/>
          <cell r="S277"/>
          <cell r="T277"/>
          <cell r="U277"/>
          <cell r="V277"/>
          <cell r="W277"/>
          <cell r="X277"/>
          <cell r="Y277"/>
          <cell r="Z277"/>
          <cell r="AA277"/>
          <cell r="AB277"/>
          <cell r="AC277"/>
          <cell r="AD277"/>
        </row>
        <row r="278">
          <cell r="C278" t="str">
            <v>Principal accrual this distribution</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row>
        <row r="279">
          <cell r="C279" t="str">
            <v>Principal due this IPD</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row>
        <row r="280">
          <cell r="C280"/>
          <cell r="I280"/>
          <cell r="J280"/>
          <cell r="K280"/>
          <cell r="L280"/>
          <cell r="M280"/>
          <cell r="N280"/>
          <cell r="O280"/>
          <cell r="P280"/>
          <cell r="Q280"/>
          <cell r="R280"/>
          <cell r="S280"/>
          <cell r="T280"/>
          <cell r="U280"/>
          <cell r="V280"/>
          <cell r="W280"/>
          <cell r="X280"/>
          <cell r="Y280"/>
          <cell r="Z280"/>
          <cell r="AA280"/>
          <cell r="AB280"/>
          <cell r="AC280"/>
          <cell r="AD280"/>
        </row>
        <row r="281">
          <cell r="C281"/>
          <cell r="I281"/>
          <cell r="J281"/>
          <cell r="K281"/>
          <cell r="L281"/>
          <cell r="M281"/>
          <cell r="N281"/>
          <cell r="O281"/>
          <cell r="P281"/>
          <cell r="Q281"/>
          <cell r="R281"/>
          <cell r="S281"/>
          <cell r="T281"/>
          <cell r="U281"/>
          <cell r="V281"/>
          <cell r="W281"/>
          <cell r="X281"/>
          <cell r="Y281"/>
          <cell r="Z281"/>
          <cell r="AA281"/>
          <cell r="AB281"/>
          <cell r="AC281"/>
          <cell r="AD281"/>
        </row>
        <row r="282">
          <cell r="C282" t="str">
            <v>Interest</v>
          </cell>
          <cell r="I282"/>
          <cell r="J282"/>
          <cell r="K282"/>
          <cell r="L282"/>
          <cell r="M282"/>
          <cell r="N282"/>
          <cell r="O282"/>
          <cell r="P282"/>
          <cell r="Q282"/>
          <cell r="R282"/>
          <cell r="S282"/>
          <cell r="T282"/>
          <cell r="U282"/>
          <cell r="V282"/>
          <cell r="W282"/>
          <cell r="X282"/>
          <cell r="Y282"/>
          <cell r="Z282"/>
          <cell r="AA282"/>
          <cell r="AB282"/>
          <cell r="AC282"/>
          <cell r="AD282"/>
        </row>
        <row r="283">
          <cell r="C283"/>
          <cell r="I283"/>
          <cell r="J283"/>
          <cell r="K283"/>
          <cell r="L283"/>
          <cell r="M283"/>
          <cell r="N283"/>
          <cell r="O283"/>
          <cell r="P283"/>
          <cell r="Q283"/>
          <cell r="R283"/>
          <cell r="S283"/>
          <cell r="T283"/>
          <cell r="U283"/>
          <cell r="V283"/>
          <cell r="W283"/>
          <cell r="X283"/>
          <cell r="Y283"/>
          <cell r="Z283"/>
          <cell r="AA283"/>
          <cell r="AB283"/>
          <cell r="AC283"/>
          <cell r="AD283"/>
        </row>
        <row r="284">
          <cell r="C284" t="str">
            <v>3m libor</v>
          </cell>
          <cell r="I284">
            <v>5.7938E-3</v>
          </cell>
          <cell r="J284">
            <v>5.9062999999999997E-3</v>
          </cell>
          <cell r="K284">
            <v>5.9062999999999997E-3</v>
          </cell>
          <cell r="L284">
            <v>5.9062999999999997E-3</v>
          </cell>
          <cell r="M284">
            <v>5.8781000000000007E-3</v>
          </cell>
          <cell r="N284">
            <v>5.8781000000000007E-3</v>
          </cell>
          <cell r="O284">
            <v>5.8781000000000007E-3</v>
          </cell>
          <cell r="P284">
            <v>5.2749999999999993E-3</v>
          </cell>
          <cell r="Q284">
            <v>5.2749999999999993E-3</v>
          </cell>
          <cell r="R284">
            <v>5.2749999999999993E-3</v>
          </cell>
          <cell r="S284">
            <v>4.0100000000000005E-3</v>
          </cell>
          <cell r="T284">
            <v>4.0100000000000005E-3</v>
          </cell>
          <cell r="U284">
            <v>4.0100000000000005E-3</v>
          </cell>
          <cell r="V284">
            <v>3.5663000000000001E-3</v>
          </cell>
          <cell r="W284">
            <v>3.5663000000000001E-3</v>
          </cell>
          <cell r="X284">
            <v>3.5663000000000001E-3</v>
          </cell>
          <cell r="Y284">
            <v>3.3556000000000002E-3</v>
          </cell>
          <cell r="Z284">
            <v>3.3556000000000002E-3</v>
          </cell>
          <cell r="AA284">
            <v>3.3556000000000002E-3</v>
          </cell>
          <cell r="AB284">
            <v>2.9469000000000001E-3</v>
          </cell>
          <cell r="AC284">
            <v>2.9469000000000001E-3</v>
          </cell>
          <cell r="AD284">
            <v>2.9469000000000001E-3</v>
          </cell>
        </row>
        <row r="285">
          <cell r="C285" t="str">
            <v>Interest charged rate</v>
          </cell>
          <cell r="I285">
            <v>2.3343799999999998E-2</v>
          </cell>
          <cell r="J285">
            <v>2.3456299999999999E-2</v>
          </cell>
          <cell r="K285">
            <v>2.3456299999999999E-2</v>
          </cell>
          <cell r="L285">
            <v>2.3456299999999999E-2</v>
          </cell>
          <cell r="M285">
            <v>2.34281E-2</v>
          </cell>
          <cell r="N285">
            <v>2.34281E-2</v>
          </cell>
          <cell r="O285">
            <v>2.34281E-2</v>
          </cell>
          <cell r="P285">
            <v>2.2824999999999998E-2</v>
          </cell>
          <cell r="Q285">
            <v>2.2824999999999998E-2</v>
          </cell>
          <cell r="R285">
            <v>2.2824999999999998E-2</v>
          </cell>
          <cell r="S285">
            <v>2.1559999999999999E-2</v>
          </cell>
          <cell r="T285">
            <v>2.1559999999999999E-2</v>
          </cell>
          <cell r="U285">
            <v>2.1559999999999999E-2</v>
          </cell>
          <cell r="V285">
            <v>2.1116300000000001E-2</v>
          </cell>
          <cell r="W285">
            <v>2.1116300000000001E-2</v>
          </cell>
          <cell r="X285">
            <v>2.1116300000000001E-2</v>
          </cell>
          <cell r="Y285">
            <v>2.09056E-2</v>
          </cell>
          <cell r="Z285">
            <v>2.09056E-2</v>
          </cell>
          <cell r="AA285">
            <v>2.09056E-2</v>
          </cell>
          <cell r="AB285">
            <v>2.0496899999999998E-2</v>
          </cell>
          <cell r="AC285">
            <v>2.0496899999999998E-2</v>
          </cell>
          <cell r="AD285">
            <v>2.0496899999999998E-2</v>
          </cell>
        </row>
        <row r="286">
          <cell r="C286" t="str">
            <v>Interest accrual this distribution</v>
          </cell>
          <cell r="I286">
            <v>313706.34645145253</v>
          </cell>
          <cell r="J286">
            <v>0</v>
          </cell>
          <cell r="K286">
            <v>0</v>
          </cell>
          <cell r="L286">
            <v>315218.1810274765</v>
          </cell>
          <cell r="M286">
            <v>314839.21449375316</v>
          </cell>
          <cell r="N286">
            <v>304683.11080040631</v>
          </cell>
          <cell r="O286">
            <v>304683.11080040631</v>
          </cell>
          <cell r="P286">
            <v>306734.43731330818</v>
          </cell>
          <cell r="Q286">
            <v>306734.43731330818</v>
          </cell>
          <cell r="R286">
            <v>316629.09658147942</v>
          </cell>
          <cell r="S286">
            <v>271042.13629053149</v>
          </cell>
          <cell r="T286">
            <v>280388.41685227392</v>
          </cell>
          <cell r="U286">
            <v>308427.25853750133</v>
          </cell>
          <cell r="V286">
            <v>265464.14946900518</v>
          </cell>
          <cell r="W286">
            <v>256310.21328041877</v>
          </cell>
          <cell r="X286">
            <v>311233.83041193709</v>
          </cell>
          <cell r="Y286">
            <v>244690.13351633621</v>
          </cell>
          <cell r="Z286">
            <v>280940.52366690454</v>
          </cell>
          <cell r="AA286">
            <v>290003.12120454665</v>
          </cell>
          <cell r="AB286">
            <v>257677.34523809809</v>
          </cell>
          <cell r="AC286">
            <v>275448.19663382898</v>
          </cell>
          <cell r="AD286">
            <v>275448.19663382898</v>
          </cell>
        </row>
        <row r="287">
          <cell r="C287" t="str">
            <v>Interest due this IPD</v>
          </cell>
          <cell r="I287">
            <v>930999.47979140747</v>
          </cell>
          <cell r="J287">
            <v>0</v>
          </cell>
          <cell r="K287">
            <v>0</v>
          </cell>
          <cell r="L287">
            <v>925317.88624194718</v>
          </cell>
          <cell r="M287">
            <v>0</v>
          </cell>
          <cell r="N287">
            <v>0</v>
          </cell>
          <cell r="O287">
            <v>924205.43609456578</v>
          </cell>
          <cell r="P287">
            <v>0</v>
          </cell>
          <cell r="Q287">
            <v>0</v>
          </cell>
          <cell r="R287">
            <v>930097.97120809578</v>
          </cell>
          <cell r="S287">
            <v>0</v>
          </cell>
          <cell r="T287">
            <v>0</v>
          </cell>
          <cell r="U287">
            <v>859857.8116803068</v>
          </cell>
          <cell r="V287">
            <v>0</v>
          </cell>
          <cell r="W287">
            <v>0</v>
          </cell>
          <cell r="X287">
            <v>833008.19316136104</v>
          </cell>
          <cell r="Y287">
            <v>0</v>
          </cell>
          <cell r="Z287">
            <v>0</v>
          </cell>
          <cell r="AA287">
            <v>815633.7783877874</v>
          </cell>
          <cell r="AB287">
            <v>0</v>
          </cell>
          <cell r="AC287">
            <v>0</v>
          </cell>
          <cell r="AD287">
            <v>808573.73850575602</v>
          </cell>
        </row>
        <row r="288">
          <cell r="C288"/>
          <cell r="I288"/>
          <cell r="J288"/>
          <cell r="K288"/>
          <cell r="L288"/>
          <cell r="M288"/>
          <cell r="N288"/>
          <cell r="O288"/>
          <cell r="P288"/>
          <cell r="Q288"/>
          <cell r="R288"/>
          <cell r="S288"/>
          <cell r="T288"/>
          <cell r="U288"/>
          <cell r="V288"/>
          <cell r="W288"/>
          <cell r="X288"/>
          <cell r="Y288"/>
          <cell r="Z288"/>
          <cell r="AA288"/>
          <cell r="AB288"/>
          <cell r="AC288"/>
          <cell r="AD288"/>
        </row>
        <row r="289">
          <cell r="C289" t="str">
            <v>Total Payment</v>
          </cell>
          <cell r="I289">
            <v>930999.47979140747</v>
          </cell>
          <cell r="J289">
            <v>0</v>
          </cell>
          <cell r="K289">
            <v>0</v>
          </cell>
          <cell r="L289">
            <v>925317.88624194718</v>
          </cell>
          <cell r="M289">
            <v>0</v>
          </cell>
          <cell r="N289">
            <v>0</v>
          </cell>
          <cell r="O289">
            <v>924205.43609456578</v>
          </cell>
          <cell r="P289">
            <v>0</v>
          </cell>
          <cell r="Q289">
            <v>0</v>
          </cell>
          <cell r="R289">
            <v>930097.97120809578</v>
          </cell>
          <cell r="S289">
            <v>0</v>
          </cell>
          <cell r="T289">
            <v>0</v>
          </cell>
          <cell r="U289">
            <v>859857.8116803068</v>
          </cell>
          <cell r="V289">
            <v>0</v>
          </cell>
          <cell r="W289">
            <v>0</v>
          </cell>
          <cell r="X289">
            <v>833008.19316136104</v>
          </cell>
          <cell r="Y289">
            <v>0</v>
          </cell>
          <cell r="Z289">
            <v>0</v>
          </cell>
          <cell r="AA289">
            <v>815633.7783877874</v>
          </cell>
          <cell r="AB289">
            <v>0</v>
          </cell>
          <cell r="AC289">
            <v>0</v>
          </cell>
          <cell r="AD289">
            <v>808573.73850575602</v>
          </cell>
        </row>
        <row r="290">
          <cell r="C290"/>
          <cell r="I290"/>
          <cell r="J290"/>
          <cell r="K290"/>
          <cell r="L290"/>
          <cell r="M290"/>
          <cell r="N290"/>
          <cell r="O290"/>
          <cell r="P290"/>
          <cell r="Q290"/>
          <cell r="R290"/>
          <cell r="S290"/>
          <cell r="T290"/>
          <cell r="U290"/>
          <cell r="V290"/>
          <cell r="W290"/>
          <cell r="X290"/>
          <cell r="Y290"/>
          <cell r="Z290"/>
          <cell r="AA290"/>
          <cell r="AB290"/>
          <cell r="AC290"/>
          <cell r="AD290"/>
        </row>
        <row r="291">
          <cell r="C291" t="str">
            <v>Outstanding interco</v>
          </cell>
          <cell r="I291">
            <v>158227848.09999999</v>
          </cell>
          <cell r="J291">
            <v>158227848.09999999</v>
          </cell>
          <cell r="K291">
            <v>158227848.09999999</v>
          </cell>
          <cell r="L291">
            <v>158227848.09999999</v>
          </cell>
          <cell r="M291">
            <v>158227848.09999999</v>
          </cell>
          <cell r="N291">
            <v>158227848.09999999</v>
          </cell>
          <cell r="O291">
            <v>158227848.09999999</v>
          </cell>
          <cell r="P291">
            <v>158227848.09999999</v>
          </cell>
          <cell r="Q291">
            <v>158227848.09999999</v>
          </cell>
          <cell r="R291">
            <v>158227848.09999999</v>
          </cell>
          <cell r="S291">
            <v>158227848.09999999</v>
          </cell>
          <cell r="T291">
            <v>158227848.09999999</v>
          </cell>
          <cell r="U291">
            <v>158227848.09999999</v>
          </cell>
          <cell r="V291">
            <v>158227848.09999999</v>
          </cell>
          <cell r="W291">
            <v>158227848.09999999</v>
          </cell>
          <cell r="X291">
            <v>158227848.09999999</v>
          </cell>
          <cell r="Y291">
            <v>158227848.09999999</v>
          </cell>
          <cell r="Z291">
            <v>158227848.09999999</v>
          </cell>
          <cell r="AA291">
            <v>158227848.09999999</v>
          </cell>
          <cell r="AB291">
            <v>158227848.09999999</v>
          </cell>
          <cell r="AC291">
            <v>158227848.09999999</v>
          </cell>
          <cell r="AD291">
            <v>158227848.09999999</v>
          </cell>
        </row>
        <row r="292">
          <cell r="C292"/>
          <cell r="I292"/>
          <cell r="J292"/>
          <cell r="K292"/>
          <cell r="L292"/>
          <cell r="M292"/>
          <cell r="N292"/>
          <cell r="O292"/>
          <cell r="P292"/>
          <cell r="Q292"/>
          <cell r="R292" t="str">
            <v>OK</v>
          </cell>
          <cell r="S292" t="str">
            <v>OK</v>
          </cell>
          <cell r="T292" t="str">
            <v>OK</v>
          </cell>
          <cell r="U292" t="str">
            <v>OK</v>
          </cell>
          <cell r="V292" t="str">
            <v>OK</v>
          </cell>
          <cell r="W292" t="str">
            <v>OK</v>
          </cell>
          <cell r="X292" t="str">
            <v>OK</v>
          </cell>
          <cell r="Y292" t="str">
            <v>OK</v>
          </cell>
          <cell r="Z292" t="str">
            <v>OK</v>
          </cell>
          <cell r="AA292" t="str">
            <v>OK</v>
          </cell>
          <cell r="AB292" t="str">
            <v>OK</v>
          </cell>
          <cell r="AC292" t="str">
            <v>OK</v>
          </cell>
          <cell r="AD292" t="str">
            <v>OK</v>
          </cell>
        </row>
        <row r="293">
          <cell r="C293" t="str">
            <v>2012-1 A6</v>
          </cell>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row>
        <row r="294">
          <cell r="C294" t="str">
            <v>MATURED</v>
          </cell>
          <cell r="I294"/>
          <cell r="J294"/>
          <cell r="K294"/>
          <cell r="L294"/>
          <cell r="M294"/>
          <cell r="N294"/>
          <cell r="O294"/>
          <cell r="P294"/>
          <cell r="Q294"/>
          <cell r="R294"/>
          <cell r="S294"/>
          <cell r="T294"/>
          <cell r="U294"/>
          <cell r="V294"/>
          <cell r="W294"/>
          <cell r="X294"/>
          <cell r="Y294"/>
          <cell r="Z294"/>
          <cell r="AA294"/>
          <cell r="AB294"/>
          <cell r="AC294"/>
          <cell r="AD294"/>
        </row>
        <row r="295">
          <cell r="C295" t="str">
            <v>NOTIONAL</v>
          </cell>
          <cell r="I295">
            <v>215000000</v>
          </cell>
          <cell r="J295">
            <v>215000000</v>
          </cell>
          <cell r="K295">
            <v>215000000</v>
          </cell>
          <cell r="L295">
            <v>215000000</v>
          </cell>
          <cell r="M295">
            <v>215000000</v>
          </cell>
          <cell r="N295">
            <v>215000000</v>
          </cell>
          <cell r="O295">
            <v>215000000</v>
          </cell>
          <cell r="P295">
            <v>215000000</v>
          </cell>
          <cell r="Q295">
            <v>215000000</v>
          </cell>
          <cell r="R295">
            <v>215000000</v>
          </cell>
          <cell r="S295">
            <v>215000000</v>
          </cell>
          <cell r="T295">
            <v>215000000</v>
          </cell>
          <cell r="U295">
            <v>215000000</v>
          </cell>
          <cell r="V295">
            <v>215000000</v>
          </cell>
          <cell r="W295">
            <v>215000000</v>
          </cell>
          <cell r="X295">
            <v>215000000</v>
          </cell>
          <cell r="Y295">
            <v>215000000</v>
          </cell>
          <cell r="Z295">
            <v>215000000</v>
          </cell>
          <cell r="AA295">
            <v>215000000</v>
          </cell>
          <cell r="AB295">
            <v>215000000</v>
          </cell>
          <cell r="AC295">
            <v>215000000</v>
          </cell>
          <cell r="AD295">
            <v>215000000</v>
          </cell>
        </row>
        <row r="296">
          <cell r="C296" t="str">
            <v>INT. TYPE</v>
          </cell>
          <cell r="I296" t="str">
            <v>FLOATING</v>
          </cell>
          <cell r="J296" t="str">
            <v>FLOATING</v>
          </cell>
          <cell r="K296" t="str">
            <v>FLOATING</v>
          </cell>
          <cell r="L296" t="str">
            <v>FLOATING</v>
          </cell>
          <cell r="M296" t="str">
            <v>FLOATING</v>
          </cell>
          <cell r="N296" t="str">
            <v>FLOATING</v>
          </cell>
          <cell r="O296" t="str">
            <v>FLOATING</v>
          </cell>
          <cell r="P296" t="str">
            <v>FLOATING</v>
          </cell>
          <cell r="Q296" t="str">
            <v>FLOATING</v>
          </cell>
          <cell r="R296" t="str">
            <v>FLOATING</v>
          </cell>
          <cell r="S296" t="str">
            <v>FLOATING</v>
          </cell>
          <cell r="T296" t="str">
            <v>FLOATING</v>
          </cell>
          <cell r="U296" t="str">
            <v>FLOATING</v>
          </cell>
          <cell r="V296" t="str">
            <v>FLOATING</v>
          </cell>
          <cell r="W296" t="str">
            <v>FLOATING</v>
          </cell>
          <cell r="X296" t="str">
            <v>FLOATING</v>
          </cell>
          <cell r="Y296" t="str">
            <v>FLOATING</v>
          </cell>
          <cell r="Z296" t="str">
            <v>FLOATING</v>
          </cell>
          <cell r="AA296" t="str">
            <v>FLOATING</v>
          </cell>
          <cell r="AB296" t="str">
            <v>FLOATING</v>
          </cell>
          <cell r="AC296" t="str">
            <v>FLOATING</v>
          </cell>
          <cell r="AD296" t="str">
            <v>FLOATING</v>
          </cell>
        </row>
        <row r="297">
          <cell r="C297" t="str">
            <v>INTEREST BASIS</v>
          </cell>
          <cell r="I297" t="str">
            <v>BP0003M index</v>
          </cell>
          <cell r="J297" t="str">
            <v>BP0003M index</v>
          </cell>
          <cell r="K297" t="str">
            <v>BP0003M index</v>
          </cell>
          <cell r="L297" t="str">
            <v>BP0003M index</v>
          </cell>
          <cell r="M297" t="str">
            <v>BP0003M index</v>
          </cell>
          <cell r="N297" t="str">
            <v>BP0003M index</v>
          </cell>
          <cell r="O297" t="str">
            <v>BP0003M index</v>
          </cell>
          <cell r="P297" t="str">
            <v>BP0003M index</v>
          </cell>
          <cell r="Q297" t="str">
            <v>BP0003M index</v>
          </cell>
          <cell r="R297" t="str">
            <v>BP0003M index</v>
          </cell>
          <cell r="S297" t="str">
            <v>BP0003M index</v>
          </cell>
          <cell r="T297" t="str">
            <v>BP0003M index</v>
          </cell>
          <cell r="U297" t="str">
            <v>BP0003M index</v>
          </cell>
          <cell r="V297" t="str">
            <v>BP0003M index</v>
          </cell>
          <cell r="W297" t="str">
            <v>BP0003M index</v>
          </cell>
          <cell r="X297" t="str">
            <v>BP0003M index</v>
          </cell>
          <cell r="Y297" t="str">
            <v>BP0003M index</v>
          </cell>
          <cell r="Z297" t="str">
            <v>BP0003M index</v>
          </cell>
          <cell r="AA297" t="str">
            <v>BP0003M index</v>
          </cell>
          <cell r="AB297" t="str">
            <v>BP0003M index</v>
          </cell>
          <cell r="AC297" t="str">
            <v>BP0003M index</v>
          </cell>
          <cell r="AD297" t="str">
            <v>BP0003M index</v>
          </cell>
        </row>
        <row r="298">
          <cell r="C298" t="str">
            <v>Interest Payment Frequency</v>
          </cell>
          <cell r="I298" t="str">
            <v>QUARTERLY</v>
          </cell>
          <cell r="J298" t="str">
            <v>QUARTERLY</v>
          </cell>
          <cell r="K298" t="str">
            <v>QUARTERLY</v>
          </cell>
          <cell r="L298" t="str">
            <v>QUARTERLY</v>
          </cell>
          <cell r="M298" t="str">
            <v>QUARTERLY</v>
          </cell>
          <cell r="N298" t="str">
            <v>QUARTERLY</v>
          </cell>
          <cell r="O298" t="str">
            <v>QUARTERLY</v>
          </cell>
          <cell r="P298" t="str">
            <v>QUARTERLY</v>
          </cell>
          <cell r="Q298" t="str">
            <v>QUARTERLY</v>
          </cell>
          <cell r="R298" t="str">
            <v>QUARTERLY</v>
          </cell>
          <cell r="S298" t="str">
            <v>QUARTERLY</v>
          </cell>
          <cell r="T298" t="str">
            <v>QUARTERLY</v>
          </cell>
          <cell r="U298" t="str">
            <v>QUARTERLY</v>
          </cell>
          <cell r="V298" t="str">
            <v>QUARTERLY</v>
          </cell>
          <cell r="W298" t="str">
            <v>QUARTERLY</v>
          </cell>
          <cell r="X298" t="str">
            <v>QUARTERLY</v>
          </cell>
          <cell r="Y298" t="str">
            <v>QUARTERLY</v>
          </cell>
          <cell r="Z298" t="str">
            <v>QUARTERLY</v>
          </cell>
          <cell r="AA298" t="str">
            <v>QUARTERLY</v>
          </cell>
          <cell r="AB298" t="str">
            <v>QUARTERLY</v>
          </cell>
          <cell r="AC298" t="str">
            <v>QUARTERLY</v>
          </cell>
          <cell r="AD298" t="str">
            <v>QUARTERLY</v>
          </cell>
        </row>
        <row r="299">
          <cell r="C299" t="str">
            <v>DCF</v>
          </cell>
          <cell r="I299" t="str">
            <v>Actual/365</v>
          </cell>
          <cell r="J299" t="str">
            <v>Actual/365</v>
          </cell>
          <cell r="K299" t="str">
            <v>Actual/365</v>
          </cell>
          <cell r="L299" t="str">
            <v>Actual/365</v>
          </cell>
          <cell r="M299" t="str">
            <v>Actual/365</v>
          </cell>
          <cell r="N299" t="str">
            <v>Actual/365</v>
          </cell>
          <cell r="O299" t="str">
            <v>Actual/365</v>
          </cell>
          <cell r="P299" t="str">
            <v>Actual/365</v>
          </cell>
          <cell r="Q299" t="str">
            <v>Actual/365</v>
          </cell>
          <cell r="R299" t="str">
            <v>Actual/365</v>
          </cell>
          <cell r="S299" t="str">
            <v>Actual/365</v>
          </cell>
          <cell r="T299" t="str">
            <v>Actual/365</v>
          </cell>
          <cell r="U299" t="str">
            <v>Actual/365</v>
          </cell>
          <cell r="V299" t="str">
            <v>Actual/365</v>
          </cell>
          <cell r="W299" t="str">
            <v>Actual/365</v>
          </cell>
          <cell r="X299" t="str">
            <v>Actual/365</v>
          </cell>
          <cell r="Y299" t="str">
            <v>Actual/365</v>
          </cell>
          <cell r="Z299" t="str">
            <v>Actual/365</v>
          </cell>
          <cell r="AA299" t="str">
            <v>Actual/365</v>
          </cell>
          <cell r="AB299" t="str">
            <v>Actual/365</v>
          </cell>
          <cell r="AC299" t="str">
            <v>Actual/365</v>
          </cell>
          <cell r="AD299" t="str">
            <v>Actual/365</v>
          </cell>
        </row>
        <row r="300">
          <cell r="C300" t="str">
            <v>CURRENCY</v>
          </cell>
          <cell r="I300" t="str">
            <v>GBP</v>
          </cell>
          <cell r="J300" t="str">
            <v>GBP</v>
          </cell>
          <cell r="K300" t="str">
            <v>GBP</v>
          </cell>
          <cell r="L300" t="str">
            <v>GBP</v>
          </cell>
          <cell r="M300" t="str">
            <v>GBP</v>
          </cell>
          <cell r="N300" t="str">
            <v>GBP</v>
          </cell>
          <cell r="O300" t="str">
            <v>GBP</v>
          </cell>
          <cell r="P300" t="str">
            <v>GBP</v>
          </cell>
          <cell r="Q300" t="str">
            <v>GBP</v>
          </cell>
          <cell r="R300" t="str">
            <v>GBP</v>
          </cell>
          <cell r="S300" t="str">
            <v>GBP</v>
          </cell>
          <cell r="T300" t="str">
            <v>GBP</v>
          </cell>
          <cell r="U300" t="str">
            <v>GBP</v>
          </cell>
          <cell r="V300" t="str">
            <v>GBP</v>
          </cell>
          <cell r="W300" t="str">
            <v>GBP</v>
          </cell>
          <cell r="X300" t="str">
            <v>GBP</v>
          </cell>
          <cell r="Y300" t="str">
            <v>GBP</v>
          </cell>
          <cell r="Z300" t="str">
            <v>GBP</v>
          </cell>
          <cell r="AA300" t="str">
            <v>GBP</v>
          </cell>
          <cell r="AB300" t="str">
            <v>GBP</v>
          </cell>
          <cell r="AC300" t="str">
            <v>GBP</v>
          </cell>
          <cell r="AD300" t="str">
            <v>GBP</v>
          </cell>
        </row>
        <row r="302">
          <cell r="C302" t="str">
            <v>INTERP RATE</v>
          </cell>
          <cell r="I302">
            <v>1.0268900000000001E-2</v>
          </cell>
          <cell r="J302">
            <v>1.0268900000000001E-2</v>
          </cell>
          <cell r="K302">
            <v>1.0268900000000001E-2</v>
          </cell>
          <cell r="L302">
            <v>1.0268900000000001E-2</v>
          </cell>
          <cell r="M302">
            <v>1.0268900000000001E-2</v>
          </cell>
          <cell r="N302">
            <v>1.0268900000000001E-2</v>
          </cell>
          <cell r="O302">
            <v>1.0268900000000001E-2</v>
          </cell>
          <cell r="P302">
            <v>1.0268900000000001E-2</v>
          </cell>
          <cell r="Q302">
            <v>1.0268900000000001E-2</v>
          </cell>
          <cell r="R302">
            <v>1.0268900000000001E-2</v>
          </cell>
          <cell r="S302">
            <v>1.0268900000000001E-2</v>
          </cell>
          <cell r="T302">
            <v>1.0268900000000001E-2</v>
          </cell>
          <cell r="U302">
            <v>1.0268900000000001E-2</v>
          </cell>
          <cell r="V302">
            <v>1.0268900000000001E-2</v>
          </cell>
          <cell r="W302">
            <v>1.0268900000000001E-2</v>
          </cell>
          <cell r="X302">
            <v>1.0268900000000001E-2</v>
          </cell>
          <cell r="Y302">
            <v>1.0268900000000001E-2</v>
          </cell>
          <cell r="Z302">
            <v>1.0268900000000001E-2</v>
          </cell>
          <cell r="AA302">
            <v>1.0268900000000001E-2</v>
          </cell>
          <cell r="AB302">
            <v>1.0268900000000001E-2</v>
          </cell>
          <cell r="AC302">
            <v>1.0268900000000001E-2</v>
          </cell>
          <cell r="AD302">
            <v>1.0268900000000001E-2</v>
          </cell>
        </row>
        <row r="303">
          <cell r="C303" t="str">
            <v>RATE/MARGIN</v>
          </cell>
          <cell r="I303">
            <v>1.8499999999999999E-2</v>
          </cell>
          <cell r="J303">
            <v>1.8499999999999999E-2</v>
          </cell>
          <cell r="K303">
            <v>1.8499999999999999E-2</v>
          </cell>
          <cell r="L303">
            <v>1.8499999999999999E-2</v>
          </cell>
          <cell r="M303">
            <v>1.8499999999999999E-2</v>
          </cell>
          <cell r="N303">
            <v>1.8499999999999999E-2</v>
          </cell>
          <cell r="O303">
            <v>1.8499999999999999E-2</v>
          </cell>
          <cell r="P303">
            <v>1.8499999999999999E-2</v>
          </cell>
          <cell r="Q303">
            <v>1.8499999999999999E-2</v>
          </cell>
          <cell r="R303">
            <v>1.8499999999999999E-2</v>
          </cell>
          <cell r="S303">
            <v>1.8499999999999999E-2</v>
          </cell>
          <cell r="T303">
            <v>1.8499999999999999E-2</v>
          </cell>
          <cell r="U303">
            <v>1.8499999999999999E-2</v>
          </cell>
          <cell r="V303">
            <v>1.8499999999999999E-2</v>
          </cell>
          <cell r="W303">
            <v>1.8499999999999999E-2</v>
          </cell>
          <cell r="X303">
            <v>1.8499999999999999E-2</v>
          </cell>
          <cell r="Y303">
            <v>1.8499999999999999E-2</v>
          </cell>
          <cell r="Z303">
            <v>1.8499999999999999E-2</v>
          </cell>
          <cell r="AA303">
            <v>1.8499999999999999E-2</v>
          </cell>
          <cell r="AB303">
            <v>1.8499999999999999E-2</v>
          </cell>
          <cell r="AC303">
            <v>1.8499999999999999E-2</v>
          </cell>
          <cell r="AD303">
            <v>1.8499999999999999E-2</v>
          </cell>
        </row>
        <row r="305">
          <cell r="C305" t="str">
            <v>Principal</v>
          </cell>
          <cell r="I305"/>
          <cell r="J305"/>
          <cell r="K305"/>
          <cell r="L305"/>
          <cell r="M305"/>
          <cell r="N305"/>
          <cell r="O305"/>
          <cell r="P305"/>
          <cell r="Q305"/>
          <cell r="R305"/>
          <cell r="S305"/>
          <cell r="T305"/>
          <cell r="U305"/>
          <cell r="V305"/>
          <cell r="W305"/>
          <cell r="X305"/>
          <cell r="Y305"/>
          <cell r="Z305"/>
          <cell r="AA305"/>
          <cell r="AB305"/>
          <cell r="AC305"/>
          <cell r="AD305"/>
        </row>
        <row r="306">
          <cell r="C306"/>
          <cell r="I306"/>
          <cell r="J306"/>
          <cell r="K306"/>
          <cell r="L306"/>
          <cell r="M306"/>
          <cell r="N306"/>
          <cell r="O306"/>
          <cell r="P306"/>
          <cell r="Q306"/>
          <cell r="R306"/>
          <cell r="S306"/>
          <cell r="T306"/>
          <cell r="U306"/>
          <cell r="V306"/>
          <cell r="W306"/>
          <cell r="X306"/>
          <cell r="Y306"/>
          <cell r="Z306"/>
          <cell r="AA306"/>
          <cell r="AB306"/>
          <cell r="AC306"/>
          <cell r="AD306"/>
        </row>
        <row r="307">
          <cell r="C307" t="str">
            <v>Principal accrual this distribution</v>
          </cell>
          <cell r="I307">
            <v>7371428.5700000003</v>
          </cell>
          <cell r="J307">
            <v>7371428.5700000003</v>
          </cell>
          <cell r="K307">
            <v>7371428.5700000003</v>
          </cell>
          <cell r="L307">
            <v>7371428.5700000003</v>
          </cell>
          <cell r="M307">
            <v>7371428.5700000003</v>
          </cell>
          <cell r="N307">
            <v>7371428.5700000003</v>
          </cell>
          <cell r="O307">
            <v>7371428.5700000003</v>
          </cell>
          <cell r="P307">
            <v>10238095.24</v>
          </cell>
          <cell r="Q307">
            <v>10238095.24</v>
          </cell>
          <cell r="R307">
            <v>10238095.23</v>
          </cell>
          <cell r="S307">
            <v>10238095.24</v>
          </cell>
          <cell r="T307">
            <v>10238095.24</v>
          </cell>
          <cell r="U307">
            <v>10238095.24</v>
          </cell>
          <cell r="V307">
            <v>10238095.24</v>
          </cell>
          <cell r="W307">
            <v>10238095.24</v>
          </cell>
          <cell r="X307">
            <v>10238095.24</v>
          </cell>
          <cell r="Y307">
            <v>18838095.239999998</v>
          </cell>
          <cell r="Z307">
            <v>18838095.239999998</v>
          </cell>
          <cell r="AA307">
            <v>18838095.239999998</v>
          </cell>
          <cell r="AB307"/>
          <cell r="AC307"/>
          <cell r="AD307"/>
        </row>
        <row r="308">
          <cell r="C308" t="str">
            <v>Principal due this IPD</v>
          </cell>
          <cell r="I308">
            <v>22114285.710000008</v>
          </cell>
          <cell r="J308">
            <v>0</v>
          </cell>
          <cell r="K308">
            <v>0</v>
          </cell>
          <cell r="L308">
            <v>22114285.710000008</v>
          </cell>
          <cell r="M308">
            <v>0</v>
          </cell>
          <cell r="N308">
            <v>0</v>
          </cell>
          <cell r="O308">
            <v>22114285.710000008</v>
          </cell>
          <cell r="P308">
            <v>0</v>
          </cell>
          <cell r="Q308">
            <v>0</v>
          </cell>
          <cell r="R308">
            <v>30714285.710000008</v>
          </cell>
          <cell r="S308">
            <v>0</v>
          </cell>
          <cell r="T308">
            <v>0</v>
          </cell>
          <cell r="U308">
            <v>30714285.719999999</v>
          </cell>
          <cell r="V308">
            <v>0</v>
          </cell>
          <cell r="W308">
            <v>0</v>
          </cell>
          <cell r="X308">
            <v>30714285.719999999</v>
          </cell>
          <cell r="Y308">
            <v>0</v>
          </cell>
          <cell r="Z308">
            <v>0</v>
          </cell>
          <cell r="AA308">
            <v>56514285.719999969</v>
          </cell>
          <cell r="AB308"/>
          <cell r="AC308"/>
          <cell r="AD308"/>
        </row>
        <row r="309">
          <cell r="C309"/>
          <cell r="I309"/>
          <cell r="J309"/>
          <cell r="K309"/>
          <cell r="L309"/>
          <cell r="M309"/>
          <cell r="N309"/>
          <cell r="O309"/>
          <cell r="P309"/>
          <cell r="Q309"/>
          <cell r="R309"/>
          <cell r="S309"/>
          <cell r="T309"/>
          <cell r="U309"/>
          <cell r="V309"/>
          <cell r="W309"/>
          <cell r="X309"/>
          <cell r="Y309"/>
          <cell r="Z309"/>
          <cell r="AA309"/>
          <cell r="AB309"/>
          <cell r="AC309"/>
          <cell r="AD309"/>
        </row>
        <row r="310">
          <cell r="C310"/>
          <cell r="I310"/>
          <cell r="J310"/>
          <cell r="K310"/>
          <cell r="L310"/>
          <cell r="M310"/>
          <cell r="N310"/>
          <cell r="O310"/>
          <cell r="P310"/>
          <cell r="Q310"/>
          <cell r="R310"/>
          <cell r="S310"/>
          <cell r="T310"/>
          <cell r="U310"/>
          <cell r="V310"/>
          <cell r="W310"/>
          <cell r="X310"/>
          <cell r="Y310"/>
          <cell r="Z310"/>
          <cell r="AA310"/>
          <cell r="AB310"/>
          <cell r="AC310"/>
          <cell r="AD310"/>
        </row>
        <row r="311">
          <cell r="C311" t="str">
            <v>Interest</v>
          </cell>
          <cell r="I311"/>
          <cell r="J311"/>
          <cell r="K311"/>
          <cell r="L311"/>
          <cell r="M311"/>
          <cell r="N311"/>
          <cell r="O311"/>
          <cell r="P311"/>
          <cell r="Q311"/>
          <cell r="R311"/>
          <cell r="S311"/>
          <cell r="T311"/>
          <cell r="U311"/>
          <cell r="V311"/>
          <cell r="W311"/>
          <cell r="X311"/>
          <cell r="Y311"/>
          <cell r="Z311"/>
          <cell r="AA311"/>
          <cell r="AB311"/>
          <cell r="AC311"/>
          <cell r="AD311"/>
        </row>
        <row r="312">
          <cell r="C312"/>
          <cell r="I312"/>
          <cell r="J312"/>
          <cell r="K312"/>
          <cell r="L312"/>
          <cell r="M312"/>
          <cell r="N312"/>
          <cell r="O312"/>
          <cell r="P312"/>
          <cell r="Q312"/>
          <cell r="R312"/>
          <cell r="S312"/>
          <cell r="T312"/>
          <cell r="U312"/>
          <cell r="V312"/>
          <cell r="W312"/>
          <cell r="X312"/>
          <cell r="Y312"/>
          <cell r="Z312"/>
          <cell r="AA312"/>
          <cell r="AB312"/>
          <cell r="AC312"/>
          <cell r="AD312"/>
        </row>
        <row r="313">
          <cell r="C313" t="str">
            <v>3m libor</v>
          </cell>
          <cell r="I313">
            <v>5.7938E-3</v>
          </cell>
          <cell r="J313">
            <v>5.9062999999999997E-3</v>
          </cell>
          <cell r="K313">
            <v>5.9062999999999997E-3</v>
          </cell>
          <cell r="L313">
            <v>5.9062999999999997E-3</v>
          </cell>
          <cell r="M313">
            <v>5.8781000000000007E-3</v>
          </cell>
          <cell r="N313">
            <v>5.8781000000000007E-3</v>
          </cell>
          <cell r="O313">
            <v>5.8781000000000007E-3</v>
          </cell>
          <cell r="P313">
            <v>5.2749999999999993E-3</v>
          </cell>
          <cell r="Q313">
            <v>5.2749999999999993E-3</v>
          </cell>
          <cell r="R313">
            <v>5.2749999999999993E-3</v>
          </cell>
          <cell r="S313">
            <v>4.0100000000000005E-3</v>
          </cell>
          <cell r="T313">
            <v>4.0100000000000005E-3</v>
          </cell>
          <cell r="U313">
            <v>4.0100000000000005E-3</v>
          </cell>
          <cell r="V313">
            <v>3.5663000000000001E-3</v>
          </cell>
          <cell r="W313">
            <v>3.5663000000000001E-3</v>
          </cell>
          <cell r="X313">
            <v>3.5663000000000001E-3</v>
          </cell>
          <cell r="Y313">
            <v>3.3556000000000002E-3</v>
          </cell>
          <cell r="Z313">
            <v>3.3556000000000002E-3</v>
          </cell>
          <cell r="AA313">
            <v>3.3556000000000002E-3</v>
          </cell>
          <cell r="AB313"/>
          <cell r="AC313"/>
          <cell r="AD313"/>
        </row>
        <row r="314">
          <cell r="C314" t="str">
            <v>Interest charged rate</v>
          </cell>
          <cell r="I314">
            <v>2.4293799999999997E-2</v>
          </cell>
          <cell r="J314">
            <v>2.4406299999999999E-2</v>
          </cell>
          <cell r="K314">
            <v>2.4406299999999999E-2</v>
          </cell>
          <cell r="L314">
            <v>2.4406299999999999E-2</v>
          </cell>
          <cell r="M314">
            <v>2.43781E-2</v>
          </cell>
          <cell r="N314">
            <v>2.43781E-2</v>
          </cell>
          <cell r="O314">
            <v>2.43781E-2</v>
          </cell>
          <cell r="P314">
            <v>2.3774999999999998E-2</v>
          </cell>
          <cell r="Q314">
            <v>2.3774999999999998E-2</v>
          </cell>
          <cell r="R314">
            <v>2.3774999999999998E-2</v>
          </cell>
          <cell r="S314">
            <v>2.2509999999999999E-2</v>
          </cell>
          <cell r="T314">
            <v>2.2509999999999999E-2</v>
          </cell>
          <cell r="U314">
            <v>2.2509999999999999E-2</v>
          </cell>
          <cell r="V314">
            <v>2.20663E-2</v>
          </cell>
          <cell r="W314">
            <v>2.20663E-2</v>
          </cell>
          <cell r="X314">
            <v>2.20663E-2</v>
          </cell>
          <cell r="Y314">
            <v>2.1855599999999999E-2</v>
          </cell>
          <cell r="Z314">
            <v>2.1855599999999999E-2</v>
          </cell>
          <cell r="AA314">
            <v>2.1855599999999999E-2</v>
          </cell>
          <cell r="AB314"/>
          <cell r="AC314"/>
          <cell r="AD314"/>
        </row>
        <row r="315">
          <cell r="C315" t="str">
            <v>Interest accrual this distribution</v>
          </cell>
          <cell r="I315">
            <v>443064.06500486558</v>
          </cell>
          <cell r="J315">
            <v>0</v>
          </cell>
          <cell r="K315">
            <v>0</v>
          </cell>
          <cell r="L315">
            <v>398733.40128130279</v>
          </cell>
          <cell r="M315">
            <v>352610.85206297546</v>
          </cell>
          <cell r="N315">
            <v>341236.30844804074</v>
          </cell>
          <cell r="O315">
            <v>341236.30844804074</v>
          </cell>
          <cell r="P315">
            <v>299355.27520153474</v>
          </cell>
          <cell r="Q315">
            <v>299355.27520153474</v>
          </cell>
          <cell r="R315">
            <v>309011.89698222943</v>
          </cell>
          <cell r="S315">
            <v>210360.43094392453</v>
          </cell>
          <cell r="T315">
            <v>217614.23890750812</v>
          </cell>
          <cell r="U315">
            <v>239693.63794186807</v>
          </cell>
          <cell r="V315">
            <v>152930.25466582924</v>
          </cell>
          <cell r="W315">
            <v>147656.79760838684</v>
          </cell>
          <cell r="X315">
            <v>179297.53995304118</v>
          </cell>
          <cell r="Y315">
            <v>91367.528275383127</v>
          </cell>
          <cell r="Z315">
            <v>104903.4583902547</v>
          </cell>
          <cell r="AA315">
            <v>108287.4409189726</v>
          </cell>
          <cell r="AB315"/>
          <cell r="AC315"/>
          <cell r="AD315"/>
        </row>
        <row r="316">
          <cell r="C316" t="str">
            <v>Interest due this IPD</v>
          </cell>
          <cell r="I316">
            <v>1315976.9061007558</v>
          </cell>
          <cell r="J316">
            <v>0</v>
          </cell>
          <cell r="K316">
            <v>0</v>
          </cell>
          <cell r="L316">
            <v>1170475.4682773727</v>
          </cell>
          <cell r="M316">
            <v>0</v>
          </cell>
          <cell r="N316">
            <v>0</v>
          </cell>
          <cell r="O316">
            <v>1035083.468959057</v>
          </cell>
          <cell r="P316">
            <v>0</v>
          </cell>
          <cell r="Q316">
            <v>0</v>
          </cell>
          <cell r="R316">
            <v>907722.4473852989</v>
          </cell>
          <cell r="S316">
            <v>0</v>
          </cell>
          <cell r="T316">
            <v>0</v>
          </cell>
          <cell r="U316">
            <v>667668.30779330072</v>
          </cell>
          <cell r="V316">
            <v>0</v>
          </cell>
          <cell r="W316">
            <v>0</v>
          </cell>
          <cell r="X316">
            <v>479884.59222725726</v>
          </cell>
          <cell r="Y316">
            <v>0</v>
          </cell>
          <cell r="Z316">
            <v>0</v>
          </cell>
          <cell r="AA316">
            <v>304558.42758461041</v>
          </cell>
          <cell r="AB316"/>
          <cell r="AC316"/>
          <cell r="AD316"/>
        </row>
        <row r="317">
          <cell r="C317"/>
          <cell r="I317"/>
          <cell r="J317"/>
          <cell r="K317"/>
          <cell r="L317"/>
          <cell r="M317"/>
          <cell r="N317"/>
          <cell r="O317"/>
          <cell r="P317"/>
          <cell r="Q317"/>
          <cell r="R317"/>
          <cell r="S317"/>
          <cell r="T317"/>
          <cell r="U317"/>
          <cell r="V317"/>
          <cell r="W317"/>
          <cell r="X317"/>
          <cell r="Y317"/>
          <cell r="Z317"/>
          <cell r="AA317"/>
          <cell r="AB317"/>
          <cell r="AC317"/>
          <cell r="AD317"/>
        </row>
        <row r="318">
          <cell r="C318" t="str">
            <v>Total Payment</v>
          </cell>
          <cell r="I318">
            <v>23430262.616100766</v>
          </cell>
          <cell r="J318">
            <v>0</v>
          </cell>
          <cell r="K318">
            <v>0</v>
          </cell>
          <cell r="L318">
            <v>23284761.178277381</v>
          </cell>
          <cell r="M318">
            <v>0</v>
          </cell>
          <cell r="N318">
            <v>0</v>
          </cell>
          <cell r="O318">
            <v>23149369.178959064</v>
          </cell>
          <cell r="P318">
            <v>0</v>
          </cell>
          <cell r="Q318">
            <v>0</v>
          </cell>
          <cell r="R318">
            <v>31622008.157385308</v>
          </cell>
          <cell r="S318">
            <v>0</v>
          </cell>
          <cell r="T318">
            <v>0</v>
          </cell>
          <cell r="U318">
            <v>31381954.027793299</v>
          </cell>
          <cell r="V318">
            <v>0</v>
          </cell>
          <cell r="W318">
            <v>0</v>
          </cell>
          <cell r="X318">
            <v>31194170.312227257</v>
          </cell>
          <cell r="Y318">
            <v>0</v>
          </cell>
          <cell r="Z318">
            <v>0</v>
          </cell>
          <cell r="AA318">
            <v>56818844.14758458</v>
          </cell>
          <cell r="AB318"/>
          <cell r="AC318"/>
          <cell r="AD318"/>
        </row>
        <row r="319">
          <cell r="C319"/>
          <cell r="I319"/>
          <cell r="J319"/>
          <cell r="K319"/>
          <cell r="L319"/>
          <cell r="M319"/>
          <cell r="N319"/>
          <cell r="O319"/>
          <cell r="P319"/>
          <cell r="Q319"/>
          <cell r="R319"/>
          <cell r="S319"/>
          <cell r="T319"/>
          <cell r="U319"/>
          <cell r="V319"/>
          <cell r="W319"/>
          <cell r="X319"/>
          <cell r="Y319"/>
          <cell r="Z319"/>
          <cell r="AA319"/>
          <cell r="AB319"/>
          <cell r="AC319"/>
          <cell r="AD319"/>
        </row>
        <row r="320">
          <cell r="C320" t="str">
            <v>Outstanding interco</v>
          </cell>
          <cell r="I320">
            <v>192885714.28999999</v>
          </cell>
          <cell r="J320">
            <v>192885714.28999999</v>
          </cell>
          <cell r="K320">
            <v>192885714.28999999</v>
          </cell>
          <cell r="L320">
            <v>170771428.57999998</v>
          </cell>
          <cell r="M320">
            <v>170771428.57999998</v>
          </cell>
          <cell r="N320">
            <v>170771428.57999998</v>
          </cell>
          <cell r="O320">
            <v>148657142.86999997</v>
          </cell>
          <cell r="P320">
            <v>148657142.86999997</v>
          </cell>
          <cell r="Q320">
            <v>148657142.86999997</v>
          </cell>
          <cell r="R320">
            <v>117942857.15999997</v>
          </cell>
          <cell r="S320">
            <v>117942857.15999997</v>
          </cell>
          <cell r="T320">
            <v>117942857.15999997</v>
          </cell>
          <cell r="U320">
            <v>87228571.439999968</v>
          </cell>
          <cell r="V320">
            <v>87228571.439999968</v>
          </cell>
          <cell r="W320">
            <v>87228571.439999968</v>
          </cell>
          <cell r="X320">
            <v>56514285.719999969</v>
          </cell>
          <cell r="Y320">
            <v>56514285.719999969</v>
          </cell>
          <cell r="Z320">
            <v>56514285.719999969</v>
          </cell>
          <cell r="AA320">
            <v>0</v>
          </cell>
          <cell r="AB320"/>
          <cell r="AC320"/>
          <cell r="AD320"/>
        </row>
        <row r="321">
          <cell r="C321"/>
          <cell r="I321"/>
          <cell r="J321"/>
          <cell r="K321"/>
          <cell r="L321"/>
          <cell r="M321"/>
          <cell r="N321"/>
          <cell r="O321"/>
          <cell r="P321"/>
          <cell r="Q321"/>
          <cell r="R321" t="str">
            <v>OK</v>
          </cell>
          <cell r="S321" t="str">
            <v>OK</v>
          </cell>
          <cell r="T321" t="str">
            <v>OK</v>
          </cell>
          <cell r="U321" t="str">
            <v>OK</v>
          </cell>
          <cell r="V321" t="str">
            <v>OK</v>
          </cell>
          <cell r="W321" t="str">
            <v>OK</v>
          </cell>
          <cell r="X321" t="str">
            <v>OK</v>
          </cell>
          <cell r="Y321" t="str">
            <v>OK</v>
          </cell>
          <cell r="Z321" t="str">
            <v>OK</v>
          </cell>
          <cell r="AA321" t="str">
            <v>OK</v>
          </cell>
          <cell r="AB321"/>
          <cell r="AC321"/>
          <cell r="AD321"/>
        </row>
        <row r="322">
          <cell r="C322" t="str">
            <v>2012-1 Z</v>
          </cell>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row>
        <row r="323">
          <cell r="C323" t="str">
            <v>MATURED</v>
          </cell>
          <cell r="I323"/>
          <cell r="J323"/>
          <cell r="K323"/>
          <cell r="L323"/>
          <cell r="M323"/>
          <cell r="N323"/>
          <cell r="O323"/>
          <cell r="P323"/>
          <cell r="Q323"/>
          <cell r="R323"/>
          <cell r="S323"/>
          <cell r="T323"/>
          <cell r="U323"/>
          <cell r="V323"/>
          <cell r="W323"/>
          <cell r="X323"/>
          <cell r="Y323"/>
          <cell r="Z323"/>
          <cell r="AA323"/>
          <cell r="AB323"/>
          <cell r="AC323"/>
          <cell r="AD323"/>
        </row>
        <row r="324">
          <cell r="C324" t="str">
            <v>NOTIONAL</v>
          </cell>
          <cell r="I324">
            <v>610000000</v>
          </cell>
          <cell r="J324">
            <v>610000000</v>
          </cell>
          <cell r="K324">
            <v>610000000</v>
          </cell>
          <cell r="L324">
            <v>610000000</v>
          </cell>
          <cell r="M324">
            <v>610000000</v>
          </cell>
          <cell r="N324">
            <v>610000000</v>
          </cell>
          <cell r="O324">
            <v>610000000</v>
          </cell>
          <cell r="P324">
            <v>610000000</v>
          </cell>
          <cell r="Q324">
            <v>610000000</v>
          </cell>
          <cell r="R324">
            <v>610000000</v>
          </cell>
          <cell r="S324">
            <v>610000000</v>
          </cell>
          <cell r="T324">
            <v>610000000</v>
          </cell>
          <cell r="U324">
            <v>610000000</v>
          </cell>
          <cell r="V324">
            <v>610000000</v>
          </cell>
          <cell r="W324">
            <v>610000000</v>
          </cell>
          <cell r="X324">
            <v>610000000</v>
          </cell>
          <cell r="Y324">
            <v>610000000</v>
          </cell>
          <cell r="Z324">
            <v>610000000</v>
          </cell>
          <cell r="AA324">
            <v>610000000</v>
          </cell>
          <cell r="AB324">
            <v>610000000</v>
          </cell>
          <cell r="AC324">
            <v>610000000</v>
          </cell>
          <cell r="AD324">
            <v>610000000</v>
          </cell>
        </row>
        <row r="325">
          <cell r="C325" t="str">
            <v>INT. TYPE</v>
          </cell>
          <cell r="I325" t="str">
            <v>FLOATING</v>
          </cell>
          <cell r="J325" t="str">
            <v>FLOATING</v>
          </cell>
          <cell r="K325" t="str">
            <v>FLOATING</v>
          </cell>
          <cell r="L325" t="str">
            <v>FLOATING</v>
          </cell>
          <cell r="M325" t="str">
            <v>FLOATING</v>
          </cell>
          <cell r="N325" t="str">
            <v>FLOATING</v>
          </cell>
          <cell r="O325" t="str">
            <v>FLOATING</v>
          </cell>
          <cell r="P325" t="str">
            <v>FLOATING</v>
          </cell>
          <cell r="Q325" t="str">
            <v>FLOATING</v>
          </cell>
          <cell r="R325" t="str">
            <v>FLOATING</v>
          </cell>
          <cell r="S325" t="str">
            <v>FLOATING</v>
          </cell>
          <cell r="T325" t="str">
            <v>FLOATING</v>
          </cell>
          <cell r="U325" t="str">
            <v>FLOATING</v>
          </cell>
          <cell r="V325" t="str">
            <v>FLOATING</v>
          </cell>
          <cell r="W325" t="str">
            <v>FLOATING</v>
          </cell>
          <cell r="X325" t="str">
            <v>FLOATING</v>
          </cell>
          <cell r="Y325" t="str">
            <v>FLOATING</v>
          </cell>
          <cell r="Z325" t="str">
            <v>FLOATING</v>
          </cell>
          <cell r="AA325" t="str">
            <v>FLOATING</v>
          </cell>
          <cell r="AB325" t="str">
            <v>FLOATING</v>
          </cell>
          <cell r="AC325" t="str">
            <v>FLOATING</v>
          </cell>
          <cell r="AD325" t="str">
            <v>FLOATING</v>
          </cell>
        </row>
        <row r="326">
          <cell r="C326" t="str">
            <v>INTEREST BASIS</v>
          </cell>
          <cell r="I326" t="str">
            <v>BP0003M index</v>
          </cell>
          <cell r="J326" t="str">
            <v>BP0003M index</v>
          </cell>
          <cell r="K326" t="str">
            <v>BP0003M index</v>
          </cell>
          <cell r="L326" t="str">
            <v>BP0003M index</v>
          </cell>
          <cell r="M326" t="str">
            <v>BP0003M index</v>
          </cell>
          <cell r="N326" t="str">
            <v>BP0003M index</v>
          </cell>
          <cell r="O326" t="str">
            <v>BP0003M index</v>
          </cell>
          <cell r="P326" t="str">
            <v>BP0003M index</v>
          </cell>
          <cell r="Q326" t="str">
            <v>BP0003M index</v>
          </cell>
          <cell r="R326" t="str">
            <v>BP0003M index</v>
          </cell>
          <cell r="S326" t="str">
            <v>BP0003M index</v>
          </cell>
          <cell r="T326" t="str">
            <v>BP0003M index</v>
          </cell>
          <cell r="U326" t="str">
            <v>BP0003M index</v>
          </cell>
          <cell r="V326" t="str">
            <v>BP0003M index</v>
          </cell>
          <cell r="W326" t="str">
            <v>BP0003M index</v>
          </cell>
          <cell r="X326" t="str">
            <v>BP0003M index</v>
          </cell>
          <cell r="Y326" t="str">
            <v>BP0003M index</v>
          </cell>
          <cell r="Z326" t="str">
            <v>BP0003M index</v>
          </cell>
          <cell r="AA326" t="str">
            <v>BP0003M index</v>
          </cell>
          <cell r="AB326" t="str">
            <v>BP0003M index</v>
          </cell>
          <cell r="AC326" t="str">
            <v>BP0003M index</v>
          </cell>
          <cell r="AD326" t="str">
            <v>BP0003M index</v>
          </cell>
        </row>
        <row r="327">
          <cell r="C327" t="str">
            <v>Interest Payment Frequency</v>
          </cell>
          <cell r="I327" t="str">
            <v>QUARTERLY</v>
          </cell>
          <cell r="J327" t="str">
            <v>QUARTERLY</v>
          </cell>
          <cell r="K327" t="str">
            <v>QUARTERLY</v>
          </cell>
          <cell r="L327" t="str">
            <v>QUARTERLY</v>
          </cell>
          <cell r="M327" t="str">
            <v>QUARTERLY</v>
          </cell>
          <cell r="N327" t="str">
            <v>QUARTERLY</v>
          </cell>
          <cell r="O327" t="str">
            <v>QUARTERLY</v>
          </cell>
          <cell r="P327" t="str">
            <v>QUARTERLY</v>
          </cell>
          <cell r="Q327" t="str">
            <v>QUARTERLY</v>
          </cell>
          <cell r="R327" t="str">
            <v>QUARTERLY</v>
          </cell>
          <cell r="S327" t="str">
            <v>QUARTERLY</v>
          </cell>
          <cell r="T327" t="str">
            <v>QUARTERLY</v>
          </cell>
          <cell r="U327" t="str">
            <v>QUARTERLY</v>
          </cell>
          <cell r="V327" t="str">
            <v>QUARTERLY</v>
          </cell>
          <cell r="W327" t="str">
            <v>QUARTERLY</v>
          </cell>
          <cell r="X327" t="str">
            <v>QUARTERLY</v>
          </cell>
          <cell r="Y327" t="str">
            <v>QUARTERLY</v>
          </cell>
          <cell r="Z327" t="str">
            <v>QUARTERLY</v>
          </cell>
          <cell r="AA327" t="str">
            <v>QUARTERLY</v>
          </cell>
          <cell r="AB327" t="str">
            <v>QUARTERLY</v>
          </cell>
          <cell r="AC327" t="str">
            <v>QUARTERLY</v>
          </cell>
          <cell r="AD327" t="str">
            <v>QUARTERLY</v>
          </cell>
        </row>
        <row r="328">
          <cell r="C328" t="str">
            <v>DCF</v>
          </cell>
          <cell r="I328" t="str">
            <v>Actual/365</v>
          </cell>
          <cell r="J328" t="str">
            <v>Actual/365</v>
          </cell>
          <cell r="K328" t="str">
            <v>Actual/365</v>
          </cell>
          <cell r="L328" t="str">
            <v>Actual/365</v>
          </cell>
          <cell r="M328" t="str">
            <v>Actual/365</v>
          </cell>
          <cell r="N328" t="str">
            <v>Actual/365</v>
          </cell>
          <cell r="O328" t="str">
            <v>Actual/365</v>
          </cell>
          <cell r="P328" t="str">
            <v>Actual/365</v>
          </cell>
          <cell r="Q328" t="str">
            <v>Actual/365</v>
          </cell>
          <cell r="R328" t="str">
            <v>Actual/365</v>
          </cell>
          <cell r="S328" t="str">
            <v>Actual/365</v>
          </cell>
          <cell r="T328" t="str">
            <v>Actual/365</v>
          </cell>
          <cell r="U328" t="str">
            <v>Actual/365</v>
          </cell>
          <cell r="V328" t="str">
            <v>Actual/365</v>
          </cell>
          <cell r="W328" t="str">
            <v>Actual/365</v>
          </cell>
          <cell r="X328" t="str">
            <v>Actual/365</v>
          </cell>
          <cell r="Y328" t="str">
            <v>Actual/365</v>
          </cell>
          <cell r="Z328" t="str">
            <v>Actual/365</v>
          </cell>
          <cell r="AA328" t="str">
            <v>Actual/365</v>
          </cell>
          <cell r="AB328" t="str">
            <v>Actual/365</v>
          </cell>
          <cell r="AC328" t="str">
            <v>Actual/365</v>
          </cell>
          <cell r="AD328" t="str">
            <v>Actual/365</v>
          </cell>
        </row>
        <row r="329">
          <cell r="C329" t="str">
            <v>CURRENCY</v>
          </cell>
          <cell r="I329" t="str">
            <v>GBP</v>
          </cell>
          <cell r="J329" t="str">
            <v>GBP</v>
          </cell>
          <cell r="K329" t="str">
            <v>GBP</v>
          </cell>
          <cell r="L329" t="str">
            <v>GBP</v>
          </cell>
          <cell r="M329" t="str">
            <v>GBP</v>
          </cell>
          <cell r="N329" t="str">
            <v>GBP</v>
          </cell>
          <cell r="O329" t="str">
            <v>GBP</v>
          </cell>
          <cell r="P329" t="str">
            <v>GBP</v>
          </cell>
          <cell r="Q329" t="str">
            <v>GBP</v>
          </cell>
          <cell r="R329" t="str">
            <v>GBP</v>
          </cell>
          <cell r="S329" t="str">
            <v>GBP</v>
          </cell>
          <cell r="T329" t="str">
            <v>GBP</v>
          </cell>
          <cell r="U329" t="str">
            <v>GBP</v>
          </cell>
          <cell r="V329" t="str">
            <v>GBP</v>
          </cell>
          <cell r="W329" t="str">
            <v>GBP</v>
          </cell>
          <cell r="X329" t="str">
            <v>GBP</v>
          </cell>
          <cell r="Y329" t="str">
            <v>GBP</v>
          </cell>
          <cell r="Z329" t="str">
            <v>GBP</v>
          </cell>
          <cell r="AA329" t="str">
            <v>GBP</v>
          </cell>
          <cell r="AB329" t="str">
            <v>GBP</v>
          </cell>
          <cell r="AC329" t="str">
            <v>GBP</v>
          </cell>
          <cell r="AD329" t="str">
            <v>GBP</v>
          </cell>
        </row>
        <row r="331">
          <cell r="C331" t="str">
            <v>INTERP RATE</v>
          </cell>
          <cell r="I331">
            <v>1.0268900000000001E-2</v>
          </cell>
          <cell r="J331">
            <v>1.0268900000000001E-2</v>
          </cell>
          <cell r="K331">
            <v>1.0268900000000001E-2</v>
          </cell>
          <cell r="L331">
            <v>1.0268900000000001E-2</v>
          </cell>
          <cell r="M331">
            <v>1.0268900000000001E-2</v>
          </cell>
          <cell r="N331">
            <v>1.0268900000000001E-2</v>
          </cell>
          <cell r="O331">
            <v>1.0268900000000001E-2</v>
          </cell>
          <cell r="P331">
            <v>1.0268900000000001E-2</v>
          </cell>
          <cell r="Q331">
            <v>1.0268900000000001E-2</v>
          </cell>
          <cell r="R331">
            <v>1.0268900000000001E-2</v>
          </cell>
          <cell r="S331">
            <v>1.0268900000000001E-2</v>
          </cell>
          <cell r="T331">
            <v>1.0268900000000001E-2</v>
          </cell>
          <cell r="U331">
            <v>1.0268900000000001E-2</v>
          </cell>
          <cell r="V331">
            <v>1.0268900000000001E-2</v>
          </cell>
          <cell r="W331">
            <v>1.0268900000000001E-2</v>
          </cell>
          <cell r="X331">
            <v>1.0268900000000001E-2</v>
          </cell>
          <cell r="Y331">
            <v>1.0268900000000001E-2</v>
          </cell>
          <cell r="Z331">
            <v>1.0268900000000001E-2</v>
          </cell>
          <cell r="AA331">
            <v>1.0268900000000001E-2</v>
          </cell>
          <cell r="AB331">
            <v>1.0268900000000001E-2</v>
          </cell>
          <cell r="AC331">
            <v>1.0268900000000001E-2</v>
          </cell>
          <cell r="AD331">
            <v>1.0268900000000001E-2</v>
          </cell>
        </row>
        <row r="332">
          <cell r="C332" t="str">
            <v>RATE/MARGIN</v>
          </cell>
          <cell r="I332">
            <v>8.9999999999999993E-3</v>
          </cell>
          <cell r="J332">
            <v>8.9999999999999993E-3</v>
          </cell>
          <cell r="K332">
            <v>8.9999999999999993E-3</v>
          </cell>
          <cell r="L332">
            <v>8.9999999999999993E-3</v>
          </cell>
          <cell r="M332">
            <v>8.9999999999999993E-3</v>
          </cell>
          <cell r="N332">
            <v>8.9999999999999993E-3</v>
          </cell>
          <cell r="O332">
            <v>8.9999999999999993E-3</v>
          </cell>
          <cell r="P332">
            <v>8.9999999999999993E-3</v>
          </cell>
          <cell r="Q332">
            <v>8.9999999999999993E-3</v>
          </cell>
          <cell r="R332">
            <v>8.9999999999999993E-3</v>
          </cell>
          <cell r="S332">
            <v>8.9999999999999993E-3</v>
          </cell>
          <cell r="T332">
            <v>8.9999999999999993E-3</v>
          </cell>
          <cell r="U332">
            <v>8.9999999999999993E-3</v>
          </cell>
          <cell r="V332">
            <v>8.9999999999999993E-3</v>
          </cell>
          <cell r="W332">
            <v>8.9999999999999993E-3</v>
          </cell>
          <cell r="X332">
            <v>8.9999999999999993E-3</v>
          </cell>
          <cell r="Y332">
            <v>8.9999999999999993E-3</v>
          </cell>
          <cell r="Z332">
            <v>8.9999999999999993E-3</v>
          </cell>
          <cell r="AA332">
            <v>8.9999999999999993E-3</v>
          </cell>
          <cell r="AB332">
            <v>8.9999999999999993E-3</v>
          </cell>
          <cell r="AC332">
            <v>8.9999999999999993E-3</v>
          </cell>
          <cell r="AD332">
            <v>8.9999999999999993E-3</v>
          </cell>
        </row>
        <row r="334">
          <cell r="C334" t="str">
            <v>Principal</v>
          </cell>
          <cell r="I334"/>
          <cell r="J334"/>
          <cell r="K334"/>
          <cell r="L334"/>
          <cell r="M334"/>
          <cell r="N334"/>
          <cell r="O334"/>
          <cell r="P334"/>
          <cell r="Q334"/>
          <cell r="R334"/>
          <cell r="S334"/>
          <cell r="T334"/>
          <cell r="U334"/>
          <cell r="V334"/>
          <cell r="W334"/>
          <cell r="X334"/>
          <cell r="Y334"/>
          <cell r="Z334"/>
          <cell r="AA334"/>
          <cell r="AB334"/>
          <cell r="AC334"/>
          <cell r="AD334"/>
        </row>
        <row r="335">
          <cell r="C335"/>
          <cell r="I335"/>
          <cell r="J335"/>
          <cell r="K335"/>
          <cell r="L335"/>
          <cell r="M335"/>
          <cell r="N335"/>
          <cell r="O335"/>
          <cell r="P335"/>
          <cell r="Q335"/>
          <cell r="R335"/>
          <cell r="S335"/>
          <cell r="T335"/>
          <cell r="U335"/>
          <cell r="V335"/>
          <cell r="W335"/>
          <cell r="X335"/>
          <cell r="Y335"/>
          <cell r="Z335"/>
          <cell r="AA335"/>
          <cell r="AB335"/>
          <cell r="AC335"/>
          <cell r="AD335"/>
        </row>
        <row r="336">
          <cell r="C336" t="str">
            <v>Principal accrual this distribution</v>
          </cell>
          <cell r="I336">
            <v>0</v>
          </cell>
          <cell r="J336">
            <v>0</v>
          </cell>
          <cell r="K336">
            <v>0</v>
          </cell>
          <cell r="L336">
            <v>0</v>
          </cell>
          <cell r="M336">
            <v>0</v>
          </cell>
          <cell r="N336"/>
          <cell r="O336"/>
          <cell r="P336"/>
          <cell r="Q336"/>
          <cell r="R336"/>
          <cell r="S336"/>
          <cell r="T336"/>
          <cell r="U336"/>
          <cell r="V336"/>
          <cell r="W336"/>
          <cell r="X336"/>
          <cell r="Y336"/>
          <cell r="Z336"/>
          <cell r="AA336"/>
          <cell r="AB336"/>
          <cell r="AC336"/>
          <cell r="AD336"/>
        </row>
        <row r="337">
          <cell r="C337" t="str">
            <v>Principal due this IPD</v>
          </cell>
          <cell r="I337">
            <v>0</v>
          </cell>
          <cell r="J337">
            <v>0</v>
          </cell>
          <cell r="K337">
            <v>0</v>
          </cell>
          <cell r="L337">
            <v>0</v>
          </cell>
          <cell r="M337">
            <v>0</v>
          </cell>
          <cell r="N337"/>
          <cell r="O337"/>
          <cell r="P337"/>
          <cell r="Q337"/>
          <cell r="R337"/>
          <cell r="S337"/>
          <cell r="T337"/>
          <cell r="U337"/>
          <cell r="V337"/>
          <cell r="W337"/>
          <cell r="X337"/>
          <cell r="Y337"/>
          <cell r="Z337"/>
          <cell r="AA337"/>
          <cell r="AB337"/>
          <cell r="AC337"/>
          <cell r="AD337"/>
        </row>
        <row r="338">
          <cell r="C338"/>
          <cell r="I338"/>
          <cell r="J338"/>
          <cell r="K338"/>
          <cell r="L338"/>
          <cell r="M338"/>
          <cell r="N338"/>
          <cell r="O338"/>
          <cell r="P338"/>
          <cell r="Q338"/>
          <cell r="R338"/>
          <cell r="S338"/>
          <cell r="T338"/>
          <cell r="U338"/>
          <cell r="V338"/>
          <cell r="W338"/>
          <cell r="X338"/>
          <cell r="Y338"/>
          <cell r="Z338"/>
          <cell r="AA338"/>
          <cell r="AB338"/>
          <cell r="AC338"/>
          <cell r="AD338"/>
        </row>
        <row r="339">
          <cell r="C339"/>
          <cell r="I339"/>
          <cell r="J339"/>
          <cell r="K339"/>
          <cell r="L339"/>
          <cell r="M339"/>
          <cell r="N339"/>
          <cell r="O339"/>
          <cell r="P339"/>
          <cell r="Q339"/>
          <cell r="R339"/>
          <cell r="S339"/>
          <cell r="T339"/>
          <cell r="U339"/>
          <cell r="V339"/>
          <cell r="W339"/>
          <cell r="X339"/>
          <cell r="Y339"/>
          <cell r="Z339"/>
          <cell r="AA339"/>
          <cell r="AB339"/>
          <cell r="AC339"/>
          <cell r="AD339"/>
        </row>
        <row r="340">
          <cell r="C340" t="str">
            <v>Interest</v>
          </cell>
          <cell r="I340"/>
          <cell r="J340"/>
          <cell r="K340"/>
          <cell r="L340"/>
          <cell r="M340"/>
          <cell r="N340"/>
          <cell r="O340"/>
          <cell r="P340"/>
          <cell r="Q340"/>
          <cell r="R340"/>
          <cell r="S340"/>
          <cell r="T340"/>
          <cell r="U340"/>
          <cell r="V340"/>
          <cell r="W340"/>
          <cell r="X340"/>
          <cell r="Y340"/>
          <cell r="Z340"/>
          <cell r="AA340"/>
          <cell r="AB340"/>
          <cell r="AC340"/>
          <cell r="AD340"/>
        </row>
        <row r="341">
          <cell r="C341"/>
          <cell r="I341"/>
          <cell r="J341"/>
          <cell r="K341"/>
          <cell r="L341"/>
          <cell r="M341"/>
          <cell r="N341"/>
          <cell r="O341"/>
          <cell r="P341"/>
          <cell r="Q341"/>
          <cell r="R341"/>
          <cell r="S341"/>
          <cell r="T341"/>
          <cell r="U341"/>
          <cell r="V341"/>
          <cell r="W341"/>
          <cell r="X341"/>
          <cell r="Y341"/>
          <cell r="Z341"/>
          <cell r="AA341"/>
          <cell r="AB341"/>
          <cell r="AC341"/>
          <cell r="AD341"/>
        </row>
        <row r="342">
          <cell r="C342" t="str">
            <v>3m libor</v>
          </cell>
          <cell r="I342">
            <v>5.7938E-3</v>
          </cell>
          <cell r="J342">
            <v>5.9062999999999997E-3</v>
          </cell>
          <cell r="K342">
            <v>5.9062999999999997E-3</v>
          </cell>
          <cell r="L342">
            <v>5.9062999999999997E-3</v>
          </cell>
          <cell r="M342">
            <v>5.8781000000000007E-3</v>
          </cell>
          <cell r="N342"/>
          <cell r="O342"/>
          <cell r="P342"/>
          <cell r="Q342"/>
          <cell r="R342"/>
          <cell r="S342"/>
          <cell r="T342"/>
          <cell r="U342"/>
          <cell r="V342"/>
          <cell r="W342"/>
          <cell r="X342"/>
          <cell r="Y342"/>
          <cell r="Z342"/>
          <cell r="AA342"/>
          <cell r="AB342"/>
          <cell r="AC342"/>
          <cell r="AD342"/>
        </row>
        <row r="343">
          <cell r="C343" t="str">
            <v>Interest charged rate</v>
          </cell>
          <cell r="I343">
            <v>1.4793799999999999E-2</v>
          </cell>
          <cell r="J343">
            <v>1.4906299999999999E-2</v>
          </cell>
          <cell r="K343">
            <v>1.4906299999999999E-2</v>
          </cell>
          <cell r="L343">
            <v>1.4906299999999999E-2</v>
          </cell>
          <cell r="M343">
            <v>1.48781E-2</v>
          </cell>
          <cell r="N343"/>
          <cell r="O343"/>
          <cell r="P343"/>
          <cell r="Q343"/>
          <cell r="R343"/>
          <cell r="S343"/>
          <cell r="T343"/>
          <cell r="U343"/>
          <cell r="V343"/>
          <cell r="W343"/>
          <cell r="X343"/>
          <cell r="Y343"/>
          <cell r="Z343"/>
          <cell r="AA343"/>
          <cell r="AB343"/>
          <cell r="AC343"/>
          <cell r="AD343"/>
        </row>
        <row r="344">
          <cell r="C344" t="str">
            <v>Interest accrual this distribution</v>
          </cell>
          <cell r="I344">
            <v>765494.71050228318</v>
          </cell>
          <cell r="J344">
            <v>0</v>
          </cell>
          <cell r="K344">
            <v>0</v>
          </cell>
          <cell r="L344">
            <v>770158.83333333326</v>
          </cell>
          <cell r="M344">
            <v>768701.83333333326</v>
          </cell>
          <cell r="N344"/>
          <cell r="O344"/>
          <cell r="P344"/>
          <cell r="Q344"/>
          <cell r="R344"/>
          <cell r="S344"/>
          <cell r="T344"/>
          <cell r="U344"/>
          <cell r="V344"/>
          <cell r="W344"/>
          <cell r="X344"/>
          <cell r="Y344"/>
          <cell r="Z344"/>
          <cell r="AA344"/>
          <cell r="AB344"/>
          <cell r="AC344"/>
          <cell r="AD344"/>
        </row>
        <row r="345">
          <cell r="C345" t="str">
            <v>Interest due this IPD</v>
          </cell>
          <cell r="I345">
            <v>2273651.6913242009</v>
          </cell>
          <cell r="J345">
            <v>0</v>
          </cell>
          <cell r="K345">
            <v>0</v>
          </cell>
          <cell r="L345">
            <v>2260788.833333333</v>
          </cell>
          <cell r="M345">
            <v>0</v>
          </cell>
          <cell r="N345">
            <v>1016670.17</v>
          </cell>
          <cell r="O345"/>
          <cell r="P345"/>
          <cell r="Q345"/>
          <cell r="R345"/>
          <cell r="S345"/>
          <cell r="T345"/>
          <cell r="U345"/>
          <cell r="V345"/>
          <cell r="W345"/>
          <cell r="X345"/>
          <cell r="Y345"/>
          <cell r="Z345"/>
          <cell r="AA345"/>
          <cell r="AB345"/>
          <cell r="AC345"/>
          <cell r="AD345"/>
        </row>
        <row r="346">
          <cell r="C346"/>
          <cell r="I346"/>
          <cell r="J346"/>
          <cell r="K346"/>
          <cell r="L346"/>
          <cell r="M346"/>
          <cell r="N346"/>
          <cell r="O346"/>
          <cell r="P346"/>
          <cell r="Q346"/>
          <cell r="R346"/>
          <cell r="S346"/>
          <cell r="T346"/>
          <cell r="U346"/>
          <cell r="V346"/>
          <cell r="W346"/>
          <cell r="X346"/>
          <cell r="Y346"/>
          <cell r="Z346"/>
          <cell r="AA346"/>
          <cell r="AB346"/>
          <cell r="AC346"/>
          <cell r="AD346"/>
        </row>
        <row r="347">
          <cell r="C347" t="str">
            <v>Total Payment</v>
          </cell>
          <cell r="I347">
            <v>2273651.6913242009</v>
          </cell>
          <cell r="J347">
            <v>0</v>
          </cell>
          <cell r="K347">
            <v>0</v>
          </cell>
          <cell r="L347">
            <v>2260788.833333333</v>
          </cell>
          <cell r="M347">
            <v>0</v>
          </cell>
          <cell r="N347">
            <v>611016670.16999996</v>
          </cell>
          <cell r="O347"/>
          <cell r="P347"/>
          <cell r="Q347"/>
          <cell r="R347"/>
          <cell r="S347"/>
          <cell r="T347"/>
          <cell r="U347"/>
          <cell r="V347"/>
          <cell r="W347"/>
          <cell r="X347"/>
          <cell r="Y347"/>
          <cell r="Z347"/>
          <cell r="AA347"/>
          <cell r="AB347"/>
          <cell r="AC347"/>
          <cell r="AD347"/>
        </row>
        <row r="348">
          <cell r="C348"/>
          <cell r="I348"/>
          <cell r="J348"/>
          <cell r="K348"/>
          <cell r="L348"/>
          <cell r="M348"/>
          <cell r="N348"/>
          <cell r="O348"/>
          <cell r="P348"/>
          <cell r="Q348"/>
          <cell r="R348"/>
          <cell r="S348"/>
          <cell r="T348"/>
          <cell r="U348"/>
          <cell r="V348"/>
          <cell r="W348"/>
          <cell r="X348"/>
          <cell r="Y348"/>
          <cell r="Z348"/>
          <cell r="AA348"/>
          <cell r="AB348"/>
          <cell r="AC348"/>
          <cell r="AD348"/>
        </row>
        <row r="349">
          <cell r="C349" t="str">
            <v>Outstanding interco</v>
          </cell>
          <cell r="I349">
            <v>610000000</v>
          </cell>
          <cell r="J349">
            <v>610000000</v>
          </cell>
          <cell r="K349">
            <v>610000000</v>
          </cell>
          <cell r="L349">
            <v>610000000</v>
          </cell>
          <cell r="M349">
            <v>610000000</v>
          </cell>
          <cell r="N349">
            <v>0</v>
          </cell>
          <cell r="O349"/>
          <cell r="P349"/>
          <cell r="Q349"/>
          <cell r="R349"/>
          <cell r="S349"/>
          <cell r="T349"/>
          <cell r="U349"/>
          <cell r="V349"/>
          <cell r="W349"/>
          <cell r="X349"/>
          <cell r="Y349"/>
          <cell r="Z349"/>
          <cell r="AA349"/>
          <cell r="AB349"/>
          <cell r="AC349"/>
          <cell r="AD349"/>
        </row>
        <row r="350">
          <cell r="C350"/>
          <cell r="I350"/>
          <cell r="J350"/>
          <cell r="K350"/>
          <cell r="L350"/>
          <cell r="M350"/>
          <cell r="N350"/>
          <cell r="O350"/>
          <cell r="P350"/>
          <cell r="Q350"/>
          <cell r="R350" t="str">
            <v/>
          </cell>
          <cell r="S350" t="str">
            <v/>
          </cell>
          <cell r="T350" t="str">
            <v/>
          </cell>
          <cell r="U350" t="str">
            <v/>
          </cell>
          <cell r="V350" t="str">
            <v/>
          </cell>
          <cell r="W350" t="str">
            <v/>
          </cell>
          <cell r="X350" t="str">
            <v/>
          </cell>
          <cell r="Y350" t="str">
            <v/>
          </cell>
          <cell r="Z350" t="str">
            <v/>
          </cell>
          <cell r="AA350" t="str">
            <v/>
          </cell>
          <cell r="AB350" t="str">
            <v/>
          </cell>
          <cell r="AC350" t="str">
            <v/>
          </cell>
          <cell r="AD350" t="str">
            <v/>
          </cell>
        </row>
        <row r="351">
          <cell r="C351" t="str">
            <v>2012-2 A1</v>
          </cell>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row>
        <row r="352">
          <cell r="C352" t="str">
            <v>MATURE THIS PERIOD</v>
          </cell>
          <cell r="I352"/>
          <cell r="J352"/>
          <cell r="K352"/>
          <cell r="L352"/>
          <cell r="M352"/>
          <cell r="N352"/>
          <cell r="O352"/>
          <cell r="P352"/>
          <cell r="Q352"/>
          <cell r="R352"/>
          <cell r="S352"/>
          <cell r="T352"/>
          <cell r="U352"/>
          <cell r="V352"/>
          <cell r="W352"/>
          <cell r="X352"/>
          <cell r="Y352"/>
          <cell r="Z352"/>
          <cell r="AA352"/>
          <cell r="AB352"/>
          <cell r="AC352"/>
          <cell r="AD352"/>
        </row>
        <row r="353">
          <cell r="C353" t="str">
            <v>NOTIONAL</v>
          </cell>
          <cell r="I353">
            <v>785175879.39999998</v>
          </cell>
          <cell r="J353">
            <v>785175879.39999998</v>
          </cell>
          <cell r="K353">
            <v>785175879.39999998</v>
          </cell>
          <cell r="L353">
            <v>785175879.39999998</v>
          </cell>
          <cell r="M353">
            <v>785175879.39999998</v>
          </cell>
          <cell r="N353">
            <v>785175879.39999998</v>
          </cell>
          <cell r="O353">
            <v>785175879.39999998</v>
          </cell>
          <cell r="P353">
            <v>785175879.39999998</v>
          </cell>
          <cell r="Q353">
            <v>785175879.39999998</v>
          </cell>
          <cell r="R353">
            <v>785175879.39999998</v>
          </cell>
          <cell r="S353">
            <v>785175879.39999998</v>
          </cell>
          <cell r="T353">
            <v>785175879.39999998</v>
          </cell>
          <cell r="U353">
            <v>785175879.39999998</v>
          </cell>
          <cell r="V353">
            <v>785175879.39999998</v>
          </cell>
          <cell r="W353">
            <v>785175879.39999998</v>
          </cell>
          <cell r="X353">
            <v>785175879.39999998</v>
          </cell>
          <cell r="Y353">
            <v>785175879.39999998</v>
          </cell>
          <cell r="Z353">
            <v>785175879.39999998</v>
          </cell>
          <cell r="AA353">
            <v>785175879.39999998</v>
          </cell>
          <cell r="AB353">
            <v>785175879.39999998</v>
          </cell>
          <cell r="AC353">
            <v>785175879.39999998</v>
          </cell>
          <cell r="AD353">
            <v>785175879.39999998</v>
          </cell>
        </row>
        <row r="354">
          <cell r="C354" t="str">
            <v>INT. TYPE</v>
          </cell>
          <cell r="I354" t="str">
            <v>FLOATING</v>
          </cell>
          <cell r="J354" t="str">
            <v>FLOATING</v>
          </cell>
          <cell r="K354" t="str">
            <v>FLOATING</v>
          </cell>
          <cell r="L354" t="str">
            <v>FLOATING</v>
          </cell>
          <cell r="M354" t="str">
            <v>FLOATING</v>
          </cell>
          <cell r="N354" t="str">
            <v>FLOATING</v>
          </cell>
          <cell r="O354" t="str">
            <v>FLOATING</v>
          </cell>
          <cell r="P354" t="str">
            <v>FLOATING</v>
          </cell>
          <cell r="Q354" t="str">
            <v>FLOATING</v>
          </cell>
          <cell r="R354" t="str">
            <v>FLOATING</v>
          </cell>
          <cell r="S354" t="str">
            <v>FLOATING</v>
          </cell>
          <cell r="T354" t="str">
            <v>FLOATING</v>
          </cell>
          <cell r="U354" t="str">
            <v>FLOATING</v>
          </cell>
          <cell r="V354" t="str">
            <v>FLOATING</v>
          </cell>
          <cell r="W354" t="str">
            <v>FLOATING</v>
          </cell>
          <cell r="X354" t="str">
            <v>FLOATING</v>
          </cell>
          <cell r="Y354" t="str">
            <v>FLOATING</v>
          </cell>
          <cell r="Z354" t="str">
            <v>FLOATING</v>
          </cell>
          <cell r="AA354" t="str">
            <v>FLOATING</v>
          </cell>
          <cell r="AB354" t="str">
            <v>FLOATING</v>
          </cell>
          <cell r="AC354" t="str">
            <v>FLOATING</v>
          </cell>
          <cell r="AD354" t="str">
            <v>FLOATING</v>
          </cell>
        </row>
        <row r="355">
          <cell r="C355" t="str">
            <v>INTEREST BASIS</v>
          </cell>
          <cell r="I355" t="str">
            <v>BP0003M index</v>
          </cell>
          <cell r="J355" t="str">
            <v>BP0003M index</v>
          </cell>
          <cell r="K355" t="str">
            <v>BP0003M index</v>
          </cell>
          <cell r="L355" t="str">
            <v>BP0003M index</v>
          </cell>
          <cell r="M355" t="str">
            <v>BP0003M index</v>
          </cell>
          <cell r="N355" t="str">
            <v>BP0003M index</v>
          </cell>
          <cell r="O355" t="str">
            <v>BP0003M index</v>
          </cell>
          <cell r="P355" t="str">
            <v>BP0003M index</v>
          </cell>
          <cell r="Q355" t="str">
            <v>BP0003M index</v>
          </cell>
          <cell r="R355" t="str">
            <v>BP0003M index</v>
          </cell>
          <cell r="S355" t="str">
            <v>BP0003M index</v>
          </cell>
          <cell r="T355" t="str">
            <v>BP0003M index</v>
          </cell>
          <cell r="U355" t="str">
            <v>BP0003M index</v>
          </cell>
          <cell r="V355" t="str">
            <v>BP0003M index</v>
          </cell>
          <cell r="W355" t="str">
            <v>BP0003M index</v>
          </cell>
          <cell r="X355" t="str">
            <v>BP0003M index</v>
          </cell>
          <cell r="Y355" t="str">
            <v>BP0003M index</v>
          </cell>
          <cell r="Z355" t="str">
            <v>BP0003M index</v>
          </cell>
          <cell r="AA355" t="str">
            <v>BP0003M index</v>
          </cell>
          <cell r="AB355" t="str">
            <v>BP0003M index</v>
          </cell>
          <cell r="AC355" t="str">
            <v>BP0003M index</v>
          </cell>
          <cell r="AD355" t="str">
            <v>BP0003M index</v>
          </cell>
        </row>
        <row r="356">
          <cell r="C356" t="str">
            <v>Interest Payment Frequency</v>
          </cell>
          <cell r="I356" t="str">
            <v>QUARTERLY</v>
          </cell>
          <cell r="J356" t="str">
            <v>QUARTERLY</v>
          </cell>
          <cell r="K356" t="str">
            <v>QUARTERLY</v>
          </cell>
          <cell r="L356" t="str">
            <v>QUARTERLY</v>
          </cell>
          <cell r="M356" t="str">
            <v>QUARTERLY</v>
          </cell>
          <cell r="N356" t="str">
            <v>QUARTERLY</v>
          </cell>
          <cell r="O356" t="str">
            <v>QUARTERLY</v>
          </cell>
          <cell r="P356" t="str">
            <v>QUARTERLY</v>
          </cell>
          <cell r="Q356" t="str">
            <v>QUARTERLY</v>
          </cell>
          <cell r="R356" t="str">
            <v>QUARTERLY</v>
          </cell>
          <cell r="S356" t="str">
            <v>QUARTERLY</v>
          </cell>
          <cell r="T356" t="str">
            <v>QUARTERLY</v>
          </cell>
          <cell r="U356" t="str">
            <v>QUARTERLY</v>
          </cell>
          <cell r="V356" t="str">
            <v>QUARTERLY</v>
          </cell>
          <cell r="W356" t="str">
            <v>QUARTERLY</v>
          </cell>
          <cell r="X356" t="str">
            <v>QUARTERLY</v>
          </cell>
          <cell r="Y356" t="str">
            <v>QUARTERLY</v>
          </cell>
          <cell r="Z356" t="str">
            <v>QUARTERLY</v>
          </cell>
          <cell r="AA356" t="str">
            <v>QUARTERLY</v>
          </cell>
          <cell r="AB356" t="str">
            <v>QUARTERLY</v>
          </cell>
          <cell r="AC356" t="str">
            <v>QUARTERLY</v>
          </cell>
          <cell r="AD356" t="str">
            <v>QUARTERLY</v>
          </cell>
        </row>
        <row r="357">
          <cell r="C357" t="str">
            <v>DCF</v>
          </cell>
          <cell r="I357" t="str">
            <v>Actual/365 (Fixed)</v>
          </cell>
          <cell r="J357" t="str">
            <v>Actual/365 (Fixed)</v>
          </cell>
          <cell r="K357" t="str">
            <v>Actual/365 (Fixed)</v>
          </cell>
          <cell r="L357" t="str">
            <v>Actual/365 (Fixed)</v>
          </cell>
          <cell r="M357" t="str">
            <v>Actual/365 (Fixed)</v>
          </cell>
          <cell r="N357" t="str">
            <v>Actual/365 (Fixed)</v>
          </cell>
          <cell r="O357" t="str">
            <v>Actual/365 (Fixed)</v>
          </cell>
          <cell r="P357" t="str">
            <v>Actual/365 (Fixed)</v>
          </cell>
          <cell r="Q357" t="str">
            <v>Actual/365 (Fixed)</v>
          </cell>
          <cell r="R357" t="str">
            <v>Actual/365 (Fixed)</v>
          </cell>
          <cell r="S357" t="str">
            <v>Actual/365 (Fixed)</v>
          </cell>
          <cell r="T357" t="str">
            <v>Actual/365 (Fixed)</v>
          </cell>
          <cell r="U357" t="str">
            <v>Actual/365 (Fixed)</v>
          </cell>
          <cell r="V357" t="str">
            <v>Actual/365 (Fixed)</v>
          </cell>
          <cell r="W357" t="str">
            <v>Actual/365 (Fixed)</v>
          </cell>
          <cell r="X357" t="str">
            <v>Actual/365 (Fixed)</v>
          </cell>
          <cell r="Y357" t="str">
            <v>Actual/365 (Fixed)</v>
          </cell>
          <cell r="Z357" t="str">
            <v>Actual/365 (Fixed)</v>
          </cell>
          <cell r="AA357" t="str">
            <v>Actual/365 (Fixed)</v>
          </cell>
          <cell r="AB357" t="str">
            <v>Actual/365 (Fixed)</v>
          </cell>
          <cell r="AC357" t="str">
            <v>Actual/365 (Fixed)</v>
          </cell>
          <cell r="AD357" t="str">
            <v>Actual/365 (Fixed)</v>
          </cell>
        </row>
        <row r="358">
          <cell r="C358" t="str">
            <v>CURRENCY</v>
          </cell>
          <cell r="I358" t="str">
            <v>GBP</v>
          </cell>
          <cell r="J358" t="str">
            <v>GBP</v>
          </cell>
          <cell r="K358" t="str">
            <v>GBP</v>
          </cell>
          <cell r="L358" t="str">
            <v>GBP</v>
          </cell>
          <cell r="M358" t="str">
            <v>GBP</v>
          </cell>
          <cell r="N358" t="str">
            <v>GBP</v>
          </cell>
          <cell r="O358" t="str">
            <v>GBP</v>
          </cell>
          <cell r="P358" t="str">
            <v>GBP</v>
          </cell>
          <cell r="Q358" t="str">
            <v>GBP</v>
          </cell>
          <cell r="R358" t="str">
            <v>GBP</v>
          </cell>
          <cell r="S358" t="str">
            <v>GBP</v>
          </cell>
          <cell r="T358" t="str">
            <v>GBP</v>
          </cell>
          <cell r="U358" t="str">
            <v>GBP</v>
          </cell>
          <cell r="V358" t="str">
            <v>GBP</v>
          </cell>
          <cell r="W358" t="str">
            <v>GBP</v>
          </cell>
          <cell r="X358" t="str">
            <v>GBP</v>
          </cell>
          <cell r="Y358" t="str">
            <v>GBP</v>
          </cell>
          <cell r="Z358" t="str">
            <v>GBP</v>
          </cell>
          <cell r="AA358" t="str">
            <v>GBP</v>
          </cell>
          <cell r="AB358" t="str">
            <v>GBP</v>
          </cell>
          <cell r="AC358" t="str">
            <v>GBP</v>
          </cell>
          <cell r="AD358" t="str">
            <v>GBP</v>
          </cell>
        </row>
        <row r="360">
          <cell r="C360" t="str">
            <v>INTERP RATE</v>
          </cell>
          <cell r="I360">
            <v>9.9307000000000006E-3</v>
          </cell>
          <cell r="J360">
            <v>9.9307000000000006E-3</v>
          </cell>
          <cell r="K360">
            <v>9.9307000000000006E-3</v>
          </cell>
          <cell r="L360">
            <v>9.9307000000000006E-3</v>
          </cell>
          <cell r="M360">
            <v>9.9307000000000006E-3</v>
          </cell>
          <cell r="N360">
            <v>9.9307000000000006E-3</v>
          </cell>
          <cell r="O360">
            <v>9.9307000000000006E-3</v>
          </cell>
          <cell r="P360">
            <v>9.9307000000000006E-3</v>
          </cell>
          <cell r="Q360">
            <v>9.9307000000000006E-3</v>
          </cell>
          <cell r="R360">
            <v>9.9307000000000006E-3</v>
          </cell>
          <cell r="S360">
            <v>9.9307000000000006E-3</v>
          </cell>
          <cell r="T360">
            <v>9.9307000000000006E-3</v>
          </cell>
          <cell r="U360">
            <v>9.9307000000000006E-3</v>
          </cell>
          <cell r="V360">
            <v>9.9307000000000006E-3</v>
          </cell>
          <cell r="W360">
            <v>9.9307000000000006E-3</v>
          </cell>
          <cell r="X360">
            <v>9.9307000000000006E-3</v>
          </cell>
          <cell r="Y360">
            <v>9.9307000000000006E-3</v>
          </cell>
          <cell r="Z360">
            <v>9.9307000000000006E-3</v>
          </cell>
          <cell r="AA360">
            <v>9.9307000000000006E-3</v>
          </cell>
          <cell r="AB360">
            <v>9.9307000000000006E-3</v>
          </cell>
          <cell r="AC360">
            <v>9.9307000000000006E-3</v>
          </cell>
          <cell r="AD360">
            <v>9.9307000000000006E-3</v>
          </cell>
        </row>
        <row r="361">
          <cell r="C361" t="str">
            <v>RATE/MARGIN</v>
          </cell>
          <cell r="I361">
            <v>1.5900000000000001E-2</v>
          </cell>
          <cell r="J361">
            <v>1.5900000000000001E-2</v>
          </cell>
          <cell r="K361">
            <v>1.5900000000000001E-2</v>
          </cell>
          <cell r="L361">
            <v>1.5900000000000001E-2</v>
          </cell>
          <cell r="M361">
            <v>1.5900000000000001E-2</v>
          </cell>
          <cell r="N361">
            <v>1.5900000000000001E-2</v>
          </cell>
          <cell r="O361">
            <v>1.5900000000000001E-2</v>
          </cell>
          <cell r="P361">
            <v>1.5900000000000001E-2</v>
          </cell>
          <cell r="Q361">
            <v>1.5900000000000001E-2</v>
          </cell>
          <cell r="R361">
            <v>1.5900000000000001E-2</v>
          </cell>
          <cell r="S361">
            <v>1.5900000000000001E-2</v>
          </cell>
          <cell r="T361">
            <v>1.5900000000000001E-2</v>
          </cell>
          <cell r="U361">
            <v>1.5900000000000001E-2</v>
          </cell>
          <cell r="V361">
            <v>1.5900000000000001E-2</v>
          </cell>
          <cell r="W361">
            <v>1.5900000000000001E-2</v>
          </cell>
          <cell r="X361">
            <v>1.5900000000000001E-2</v>
          </cell>
          <cell r="Y361">
            <v>1.5900000000000001E-2</v>
          </cell>
          <cell r="Z361">
            <v>1.5900000000000001E-2</v>
          </cell>
          <cell r="AA361">
            <v>1.5900000000000001E-2</v>
          </cell>
          <cell r="AB361">
            <v>1.5900000000000001E-2</v>
          </cell>
          <cell r="AC361">
            <v>1.5900000000000001E-2</v>
          </cell>
          <cell r="AD361">
            <v>1.5900000000000001E-2</v>
          </cell>
        </row>
        <row r="363">
          <cell r="C363" t="str">
            <v>Principal</v>
          </cell>
          <cell r="I363"/>
          <cell r="J363"/>
          <cell r="K363"/>
          <cell r="L363"/>
          <cell r="M363"/>
          <cell r="N363"/>
          <cell r="O363"/>
          <cell r="P363"/>
          <cell r="Q363"/>
          <cell r="R363"/>
          <cell r="S363"/>
          <cell r="T363"/>
          <cell r="U363"/>
          <cell r="V363"/>
          <cell r="W363"/>
          <cell r="X363"/>
          <cell r="Y363"/>
          <cell r="Z363"/>
          <cell r="AA363"/>
          <cell r="AB363"/>
          <cell r="AC363"/>
          <cell r="AD363"/>
        </row>
        <row r="364">
          <cell r="C364"/>
          <cell r="I364"/>
          <cell r="J364"/>
          <cell r="K364"/>
          <cell r="L364"/>
          <cell r="M364"/>
          <cell r="N364"/>
          <cell r="O364"/>
          <cell r="P364"/>
          <cell r="Q364"/>
          <cell r="R364"/>
          <cell r="S364"/>
          <cell r="T364"/>
          <cell r="U364"/>
          <cell r="V364"/>
          <cell r="W364"/>
          <cell r="X364"/>
          <cell r="Y364"/>
          <cell r="Z364"/>
          <cell r="AA364"/>
          <cell r="AB364"/>
          <cell r="AC364"/>
          <cell r="AD364"/>
        </row>
        <row r="365">
          <cell r="C365" t="str">
            <v>Principal accrual this distribution</v>
          </cell>
          <cell r="I365">
            <v>0</v>
          </cell>
          <cell r="J365">
            <v>21371739.649999999</v>
          </cell>
          <cell r="K365">
            <v>21371739.649999999</v>
          </cell>
          <cell r="L365">
            <v>21371739.649999999</v>
          </cell>
          <cell r="M365">
            <v>21371739.649999999</v>
          </cell>
          <cell r="N365">
            <v>21371739.649999999</v>
          </cell>
          <cell r="O365">
            <v>21371739.649999999</v>
          </cell>
          <cell r="P365">
            <v>37389327.590000004</v>
          </cell>
          <cell r="Q365">
            <v>37389327.590000004</v>
          </cell>
          <cell r="R365">
            <v>37389327.590000004</v>
          </cell>
          <cell r="S365">
            <v>37389327.590000004</v>
          </cell>
          <cell r="T365">
            <v>37389327.590000004</v>
          </cell>
          <cell r="U365">
            <v>37389327.590000004</v>
          </cell>
          <cell r="V365">
            <v>37389327.590000004</v>
          </cell>
          <cell r="W365">
            <v>37389327.590000004</v>
          </cell>
          <cell r="X365">
            <v>37389327.590000004</v>
          </cell>
          <cell r="Y365">
            <v>37389327.590000004</v>
          </cell>
          <cell r="Z365">
            <v>37389327.590000004</v>
          </cell>
          <cell r="AA365">
            <v>37389327.590000004</v>
          </cell>
          <cell r="AB365">
            <v>69424503.469999999</v>
          </cell>
          <cell r="AC365">
            <v>69424503.469999999</v>
          </cell>
          <cell r="AD365">
            <v>69424503.480000004</v>
          </cell>
        </row>
        <row r="366">
          <cell r="C366" t="str">
            <v>Principal due this IPD</v>
          </cell>
          <cell r="I366">
            <v>0</v>
          </cell>
          <cell r="J366">
            <v>0</v>
          </cell>
          <cell r="K366">
            <v>0</v>
          </cell>
          <cell r="L366">
            <v>64115218.950000048</v>
          </cell>
          <cell r="M366">
            <v>0</v>
          </cell>
          <cell r="N366">
            <v>0</v>
          </cell>
          <cell r="O366">
            <v>64115218.950000048</v>
          </cell>
          <cell r="P366">
            <v>0</v>
          </cell>
          <cell r="Q366">
            <v>0</v>
          </cell>
          <cell r="R366">
            <v>112167982.76999998</v>
          </cell>
          <cell r="S366">
            <v>0</v>
          </cell>
          <cell r="T366">
            <v>0</v>
          </cell>
          <cell r="U366">
            <v>112167982.76999998</v>
          </cell>
          <cell r="V366">
            <v>0</v>
          </cell>
          <cell r="W366">
            <v>0</v>
          </cell>
          <cell r="X366">
            <v>112167982.76999998</v>
          </cell>
          <cell r="Y366">
            <v>0</v>
          </cell>
          <cell r="Z366">
            <v>0</v>
          </cell>
          <cell r="AA366">
            <v>112167982.76999998</v>
          </cell>
          <cell r="AB366">
            <v>0</v>
          </cell>
          <cell r="AC366">
            <v>0</v>
          </cell>
          <cell r="AD366">
            <v>208273510.41999996</v>
          </cell>
        </row>
        <row r="367">
          <cell r="C367"/>
          <cell r="I367"/>
          <cell r="J367"/>
          <cell r="K367"/>
          <cell r="L367"/>
          <cell r="M367"/>
          <cell r="N367"/>
          <cell r="O367"/>
          <cell r="P367"/>
          <cell r="Q367"/>
          <cell r="R367"/>
          <cell r="S367"/>
          <cell r="T367"/>
          <cell r="U367"/>
          <cell r="V367"/>
          <cell r="W367"/>
          <cell r="X367"/>
          <cell r="Y367"/>
          <cell r="Z367"/>
          <cell r="AA367"/>
          <cell r="AB367"/>
          <cell r="AC367"/>
          <cell r="AD367"/>
        </row>
        <row r="368">
          <cell r="C368"/>
          <cell r="I368"/>
          <cell r="J368"/>
          <cell r="K368"/>
          <cell r="L368"/>
          <cell r="M368"/>
          <cell r="N368"/>
          <cell r="O368"/>
          <cell r="P368"/>
          <cell r="Q368"/>
          <cell r="R368"/>
          <cell r="S368"/>
          <cell r="T368"/>
          <cell r="U368"/>
          <cell r="V368"/>
          <cell r="W368"/>
          <cell r="X368"/>
          <cell r="Y368"/>
          <cell r="Z368"/>
          <cell r="AA368"/>
          <cell r="AB368"/>
          <cell r="AC368"/>
          <cell r="AD368"/>
        </row>
        <row r="369">
          <cell r="C369" t="str">
            <v>Interest</v>
          </cell>
          <cell r="I369"/>
          <cell r="J369"/>
          <cell r="K369"/>
          <cell r="L369"/>
          <cell r="M369"/>
          <cell r="N369"/>
          <cell r="O369"/>
          <cell r="P369"/>
          <cell r="Q369"/>
          <cell r="R369"/>
          <cell r="S369"/>
          <cell r="T369"/>
          <cell r="U369"/>
          <cell r="V369"/>
          <cell r="W369"/>
          <cell r="X369"/>
          <cell r="Y369"/>
          <cell r="Z369"/>
          <cell r="AA369"/>
          <cell r="AB369"/>
          <cell r="AC369"/>
          <cell r="AD369"/>
        </row>
        <row r="370">
          <cell r="C370"/>
          <cell r="I370"/>
          <cell r="J370"/>
          <cell r="K370"/>
          <cell r="L370"/>
          <cell r="M370"/>
          <cell r="N370"/>
          <cell r="O370"/>
          <cell r="P370"/>
          <cell r="Q370"/>
          <cell r="R370"/>
          <cell r="S370"/>
          <cell r="T370"/>
          <cell r="U370"/>
          <cell r="V370"/>
          <cell r="W370"/>
          <cell r="X370"/>
          <cell r="Y370"/>
          <cell r="Z370"/>
          <cell r="AA370"/>
          <cell r="AB370"/>
          <cell r="AC370"/>
          <cell r="AD370"/>
        </row>
        <row r="371">
          <cell r="C371" t="str">
            <v>3m libor</v>
          </cell>
          <cell r="I371">
            <v>5.7938E-3</v>
          </cell>
          <cell r="J371">
            <v>5.9062999999999997E-3</v>
          </cell>
          <cell r="K371">
            <v>5.9062999999999997E-3</v>
          </cell>
          <cell r="L371">
            <v>5.9062999999999997E-3</v>
          </cell>
          <cell r="M371">
            <v>5.8781000000000007E-3</v>
          </cell>
          <cell r="N371">
            <v>5.8781000000000007E-3</v>
          </cell>
          <cell r="O371">
            <v>5.8781000000000007E-3</v>
          </cell>
          <cell r="P371">
            <v>5.2749999999999993E-3</v>
          </cell>
          <cell r="Q371">
            <v>5.2749999999999993E-3</v>
          </cell>
          <cell r="R371">
            <v>5.2749999999999993E-3</v>
          </cell>
          <cell r="S371">
            <v>4.0100000000000005E-3</v>
          </cell>
          <cell r="T371">
            <v>4.0100000000000005E-3</v>
          </cell>
          <cell r="U371">
            <v>4.0100000000000005E-3</v>
          </cell>
          <cell r="V371">
            <v>3.5663000000000001E-3</v>
          </cell>
          <cell r="W371">
            <v>3.5663000000000001E-3</v>
          </cell>
          <cell r="X371">
            <v>3.5663000000000001E-3</v>
          </cell>
          <cell r="Y371">
            <v>3.3556000000000002E-3</v>
          </cell>
          <cell r="Z371">
            <v>3.3556000000000002E-3</v>
          </cell>
          <cell r="AA371">
            <v>3.3556000000000002E-3</v>
          </cell>
          <cell r="AB371">
            <v>2.9469000000000001E-3</v>
          </cell>
          <cell r="AC371">
            <v>2.9469000000000001E-3</v>
          </cell>
          <cell r="AD371">
            <v>2.9469000000000001E-3</v>
          </cell>
        </row>
        <row r="372">
          <cell r="C372" t="str">
            <v>Interest charged rate</v>
          </cell>
          <cell r="I372">
            <v>2.1693799999999999E-2</v>
          </cell>
          <cell r="J372">
            <v>2.1806300000000001E-2</v>
          </cell>
          <cell r="K372">
            <v>2.1806300000000001E-2</v>
          </cell>
          <cell r="L372">
            <v>2.1806300000000001E-2</v>
          </cell>
          <cell r="M372">
            <v>2.1778100000000002E-2</v>
          </cell>
          <cell r="N372">
            <v>2.1778100000000002E-2</v>
          </cell>
          <cell r="O372">
            <v>2.1778100000000002E-2</v>
          </cell>
          <cell r="P372">
            <v>2.1174999999999999E-2</v>
          </cell>
          <cell r="Q372">
            <v>2.1174999999999999E-2</v>
          </cell>
          <cell r="R372">
            <v>2.1174999999999999E-2</v>
          </cell>
          <cell r="S372">
            <v>1.9910000000000001E-2</v>
          </cell>
          <cell r="T372">
            <v>1.9910000000000001E-2</v>
          </cell>
          <cell r="U372">
            <v>1.9910000000000001E-2</v>
          </cell>
          <cell r="V372">
            <v>1.9466300000000002E-2</v>
          </cell>
          <cell r="W372">
            <v>1.9466300000000002E-2</v>
          </cell>
          <cell r="X372">
            <v>1.9466300000000002E-2</v>
          </cell>
          <cell r="Y372">
            <v>1.9255600000000001E-2</v>
          </cell>
          <cell r="Z372">
            <v>1.9255600000000001E-2</v>
          </cell>
          <cell r="AA372">
            <v>1.9255600000000001E-2</v>
          </cell>
          <cell r="AB372">
            <v>1.88469E-2</v>
          </cell>
          <cell r="AC372">
            <v>1.88469E-2</v>
          </cell>
          <cell r="AD372">
            <v>1.88469E-2</v>
          </cell>
        </row>
        <row r="373">
          <cell r="C373" t="str">
            <v>Interest accrual this distribution</v>
          </cell>
          <cell r="I373">
            <v>1446676.4473105734</v>
          </cell>
          <cell r="J373">
            <v>0</v>
          </cell>
          <cell r="K373">
            <v>0</v>
          </cell>
          <cell r="L373">
            <v>1454178.641500731</v>
          </cell>
          <cell r="M373">
            <v>1333707.5787663849</v>
          </cell>
          <cell r="N373">
            <v>1290684.7536448885</v>
          </cell>
          <cell r="O373">
            <v>1290684.7536448885</v>
          </cell>
          <cell r="P373">
            <v>1181466.8806483217</v>
          </cell>
          <cell r="Q373">
            <v>1181466.8806483217</v>
          </cell>
          <cell r="R373">
            <v>1219578.715507945</v>
          </cell>
          <cell r="S373">
            <v>861778.23807154712</v>
          </cell>
          <cell r="T373">
            <v>891494.72903953132</v>
          </cell>
          <cell r="U373">
            <v>980644.2019434846</v>
          </cell>
          <cell r="V373">
            <v>669090.05319047754</v>
          </cell>
          <cell r="W373">
            <v>646017.98239080596</v>
          </cell>
          <cell r="X373">
            <v>784450.40718883579</v>
          </cell>
          <cell r="Y373">
            <v>456432.64887472003</v>
          </cell>
          <cell r="Z373">
            <v>524052.30055986374</v>
          </cell>
          <cell r="AA373">
            <v>540957.21348114964</v>
          </cell>
          <cell r="AB373">
            <v>311873.94707535952</v>
          </cell>
          <cell r="AC373">
            <v>333382.4951495222</v>
          </cell>
          <cell r="AD373">
            <v>333382.4951495222</v>
          </cell>
        </row>
        <row r="374">
          <cell r="C374" t="str">
            <v>Interest due this IPD</v>
          </cell>
          <cell r="I374">
            <v>4293362.359760412</v>
          </cell>
          <cell r="J374">
            <v>0</v>
          </cell>
          <cell r="K374">
            <v>0</v>
          </cell>
          <cell r="L374">
            <v>4268717.9476311784</v>
          </cell>
          <cell r="M374">
            <v>0</v>
          </cell>
          <cell r="N374">
            <v>0</v>
          </cell>
          <cell r="O374">
            <v>3915077.0860561617</v>
          </cell>
          <cell r="P374">
            <v>0</v>
          </cell>
          <cell r="Q374">
            <v>0</v>
          </cell>
          <cell r="R374">
            <v>3582512.476804588</v>
          </cell>
          <cell r="S374">
            <v>0</v>
          </cell>
          <cell r="T374">
            <v>0</v>
          </cell>
          <cell r="U374">
            <v>2733917.1690545632</v>
          </cell>
          <cell r="V374">
            <v>0</v>
          </cell>
          <cell r="W374">
            <v>0</v>
          </cell>
          <cell r="X374">
            <v>2099558.4427701193</v>
          </cell>
          <cell r="Y374">
            <v>0</v>
          </cell>
          <cell r="Z374">
            <v>0</v>
          </cell>
          <cell r="AA374">
            <v>1521442.1629157334</v>
          </cell>
          <cell r="AB374">
            <v>0</v>
          </cell>
          <cell r="AC374">
            <v>0</v>
          </cell>
          <cell r="AD374">
            <v>978638.93737440393</v>
          </cell>
        </row>
        <row r="375">
          <cell r="C375"/>
          <cell r="I375"/>
          <cell r="J375"/>
          <cell r="K375"/>
          <cell r="L375"/>
          <cell r="M375"/>
          <cell r="N375"/>
          <cell r="O375"/>
          <cell r="P375"/>
          <cell r="Q375"/>
          <cell r="R375"/>
          <cell r="S375"/>
          <cell r="T375"/>
          <cell r="U375"/>
          <cell r="V375"/>
          <cell r="W375"/>
          <cell r="X375"/>
          <cell r="Y375"/>
          <cell r="Z375"/>
          <cell r="AA375"/>
          <cell r="AB375"/>
          <cell r="AC375"/>
          <cell r="AD375"/>
        </row>
        <row r="376">
          <cell r="C376" t="str">
            <v>Total Payment</v>
          </cell>
          <cell r="I376">
            <v>4293362.359760412</v>
          </cell>
          <cell r="J376">
            <v>0</v>
          </cell>
          <cell r="K376">
            <v>0</v>
          </cell>
          <cell r="L376">
            <v>68383936.897631228</v>
          </cell>
          <cell r="M376">
            <v>0</v>
          </cell>
          <cell r="N376">
            <v>0</v>
          </cell>
          <cell r="O376">
            <v>68030296.036056206</v>
          </cell>
          <cell r="P376">
            <v>0</v>
          </cell>
          <cell r="Q376">
            <v>0</v>
          </cell>
          <cell r="R376">
            <v>115750495.24680457</v>
          </cell>
          <cell r="S376">
            <v>0</v>
          </cell>
          <cell r="T376">
            <v>0</v>
          </cell>
          <cell r="U376">
            <v>114901899.93905455</v>
          </cell>
          <cell r="V376">
            <v>0</v>
          </cell>
          <cell r="W376">
            <v>0</v>
          </cell>
          <cell r="X376">
            <v>114267541.2127701</v>
          </cell>
          <cell r="Y376">
            <v>0</v>
          </cell>
          <cell r="Z376">
            <v>0</v>
          </cell>
          <cell r="AA376">
            <v>113689424.93291572</v>
          </cell>
          <cell r="AB376">
            <v>0</v>
          </cell>
          <cell r="AC376">
            <v>0</v>
          </cell>
          <cell r="AD376">
            <v>209252149.35737437</v>
          </cell>
        </row>
        <row r="377">
          <cell r="C377"/>
          <cell r="I377"/>
          <cell r="J377"/>
          <cell r="K377"/>
          <cell r="L377"/>
          <cell r="M377"/>
          <cell r="N377"/>
          <cell r="O377"/>
          <cell r="P377"/>
          <cell r="Q377"/>
          <cell r="R377"/>
          <cell r="S377"/>
          <cell r="T377"/>
          <cell r="U377"/>
          <cell r="V377"/>
          <cell r="W377"/>
          <cell r="X377"/>
          <cell r="Y377"/>
          <cell r="Z377"/>
          <cell r="AA377"/>
          <cell r="AB377"/>
          <cell r="AC377"/>
          <cell r="AD377"/>
        </row>
        <row r="378">
          <cell r="C378" t="str">
            <v>Outstanding interco</v>
          </cell>
          <cell r="I378">
            <v>785175879.39999998</v>
          </cell>
          <cell r="J378">
            <v>785175879.39999998</v>
          </cell>
          <cell r="K378">
            <v>785175879.39999998</v>
          </cell>
          <cell r="L378">
            <v>721060660.44999993</v>
          </cell>
          <cell r="M378">
            <v>721060660.44999993</v>
          </cell>
          <cell r="N378">
            <v>721060660.44999993</v>
          </cell>
          <cell r="O378">
            <v>656945441.49999988</v>
          </cell>
          <cell r="P378">
            <v>656945441.49999988</v>
          </cell>
          <cell r="Q378">
            <v>656945441.49999988</v>
          </cell>
          <cell r="R378">
            <v>544777458.7299999</v>
          </cell>
          <cell r="S378">
            <v>544777458.7299999</v>
          </cell>
          <cell r="T378">
            <v>544777458.7299999</v>
          </cell>
          <cell r="U378">
            <v>432609475.95999992</v>
          </cell>
          <cell r="V378">
            <v>432609475.95999992</v>
          </cell>
          <cell r="W378">
            <v>432609475.95999992</v>
          </cell>
          <cell r="X378">
            <v>320441493.18999994</v>
          </cell>
          <cell r="Y378">
            <v>320441493.18999994</v>
          </cell>
          <cell r="Z378">
            <v>320441493.18999994</v>
          </cell>
          <cell r="AA378">
            <v>208273510.41999996</v>
          </cell>
          <cell r="AB378">
            <v>208273510.41999996</v>
          </cell>
          <cell r="AC378">
            <v>208273510.41999996</v>
          </cell>
          <cell r="AD378">
            <v>0</v>
          </cell>
        </row>
        <row r="379">
          <cell r="C379"/>
          <cell r="I379"/>
          <cell r="J379"/>
          <cell r="K379"/>
          <cell r="L379"/>
          <cell r="M379"/>
          <cell r="N379"/>
          <cell r="O379"/>
          <cell r="P379"/>
          <cell r="Q379"/>
          <cell r="R379" t="str">
            <v>OK</v>
          </cell>
          <cell r="S379" t="str">
            <v>OK</v>
          </cell>
          <cell r="T379" t="str">
            <v>OK</v>
          </cell>
          <cell r="U379" t="str">
            <v>OK</v>
          </cell>
          <cell r="V379" t="str">
            <v>OK</v>
          </cell>
          <cell r="W379" t="str">
            <v>OK</v>
          </cell>
          <cell r="X379" t="str">
            <v>OK</v>
          </cell>
          <cell r="Y379" t="str">
            <v>OK</v>
          </cell>
          <cell r="Z379" t="str">
            <v>OK</v>
          </cell>
          <cell r="AA379" t="str">
            <v>OK</v>
          </cell>
          <cell r="AB379" t="str">
            <v>OK</v>
          </cell>
          <cell r="AC379" t="str">
            <v>OK</v>
          </cell>
          <cell r="AD379" t="str">
            <v>OK</v>
          </cell>
        </row>
        <row r="380">
          <cell r="C380" t="str">
            <v>2012-2 Z</v>
          </cell>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row>
        <row r="381">
          <cell r="C381" t="str">
            <v>MATURED</v>
          </cell>
          <cell r="I381"/>
          <cell r="J381"/>
          <cell r="K381"/>
          <cell r="L381"/>
          <cell r="M381"/>
          <cell r="N381"/>
          <cell r="O381"/>
          <cell r="P381"/>
          <cell r="Q381"/>
          <cell r="R381"/>
          <cell r="S381"/>
          <cell r="T381"/>
          <cell r="U381"/>
          <cell r="V381"/>
          <cell r="W381"/>
          <cell r="X381"/>
          <cell r="Y381"/>
          <cell r="Z381"/>
          <cell r="AA381"/>
          <cell r="AB381"/>
          <cell r="AC381"/>
          <cell r="AD381"/>
        </row>
        <row r="382">
          <cell r="C382" t="str">
            <v>NOTIONAL</v>
          </cell>
          <cell r="I382">
            <v>175000000</v>
          </cell>
          <cell r="J382">
            <v>175000000</v>
          </cell>
          <cell r="K382">
            <v>175000000</v>
          </cell>
          <cell r="L382">
            <v>175000000</v>
          </cell>
          <cell r="M382">
            <v>175000000</v>
          </cell>
          <cell r="N382">
            <v>175000000</v>
          </cell>
          <cell r="O382">
            <v>175000000</v>
          </cell>
          <cell r="P382">
            <v>175000000</v>
          </cell>
          <cell r="Q382">
            <v>175000000</v>
          </cell>
          <cell r="R382">
            <v>175000000</v>
          </cell>
          <cell r="S382">
            <v>175000000</v>
          </cell>
          <cell r="T382">
            <v>175000000</v>
          </cell>
          <cell r="U382">
            <v>175000000</v>
          </cell>
          <cell r="V382">
            <v>175000000</v>
          </cell>
          <cell r="W382">
            <v>175000000</v>
          </cell>
          <cell r="X382">
            <v>175000000</v>
          </cell>
          <cell r="Y382">
            <v>175000000</v>
          </cell>
          <cell r="Z382">
            <v>175000000</v>
          </cell>
          <cell r="AA382">
            <v>175000000</v>
          </cell>
          <cell r="AB382">
            <v>175000000</v>
          </cell>
          <cell r="AC382">
            <v>175000000</v>
          </cell>
          <cell r="AD382">
            <v>175000000</v>
          </cell>
        </row>
        <row r="383">
          <cell r="C383" t="str">
            <v>INT. TYPE</v>
          </cell>
          <cell r="I383" t="str">
            <v>FLOATING</v>
          </cell>
          <cell r="J383" t="str">
            <v>FLOATING</v>
          </cell>
          <cell r="K383" t="str">
            <v>FLOATING</v>
          </cell>
          <cell r="L383" t="str">
            <v>FLOATING</v>
          </cell>
          <cell r="M383" t="str">
            <v>FLOATING</v>
          </cell>
          <cell r="N383" t="str">
            <v>FLOATING</v>
          </cell>
          <cell r="O383" t="str">
            <v>FLOATING</v>
          </cell>
          <cell r="P383" t="str">
            <v>FLOATING</v>
          </cell>
          <cell r="Q383" t="str">
            <v>FLOATING</v>
          </cell>
          <cell r="R383" t="str">
            <v>FLOATING</v>
          </cell>
          <cell r="S383" t="str">
            <v>FLOATING</v>
          </cell>
          <cell r="T383" t="str">
            <v>FLOATING</v>
          </cell>
          <cell r="U383" t="str">
            <v>FLOATING</v>
          </cell>
          <cell r="V383" t="str">
            <v>FLOATING</v>
          </cell>
          <cell r="W383" t="str">
            <v>FLOATING</v>
          </cell>
          <cell r="X383" t="str">
            <v>FLOATING</v>
          </cell>
          <cell r="Y383" t="str">
            <v>FLOATING</v>
          </cell>
          <cell r="Z383" t="str">
            <v>FLOATING</v>
          </cell>
          <cell r="AA383" t="str">
            <v>FLOATING</v>
          </cell>
          <cell r="AB383" t="str">
            <v>FLOATING</v>
          </cell>
          <cell r="AC383" t="str">
            <v>FLOATING</v>
          </cell>
          <cell r="AD383" t="str">
            <v>FLOATING</v>
          </cell>
        </row>
        <row r="384">
          <cell r="C384" t="str">
            <v>INTEREST BASIS</v>
          </cell>
          <cell r="I384" t="str">
            <v>BP0003M index</v>
          </cell>
          <cell r="J384" t="str">
            <v>BP0003M index</v>
          </cell>
          <cell r="K384" t="str">
            <v>BP0003M index</v>
          </cell>
          <cell r="L384" t="str">
            <v>BP0003M index</v>
          </cell>
          <cell r="M384" t="str">
            <v>BP0003M index</v>
          </cell>
          <cell r="N384" t="str">
            <v>BP0003M index</v>
          </cell>
          <cell r="O384" t="str">
            <v>BP0003M index</v>
          </cell>
          <cell r="P384" t="str">
            <v>BP0003M index</v>
          </cell>
          <cell r="Q384" t="str">
            <v>BP0003M index</v>
          </cell>
          <cell r="R384" t="str">
            <v>BP0003M index</v>
          </cell>
          <cell r="S384" t="str">
            <v>BP0003M index</v>
          </cell>
          <cell r="T384" t="str">
            <v>BP0003M index</v>
          </cell>
          <cell r="U384" t="str">
            <v>BP0003M index</v>
          </cell>
          <cell r="V384" t="str">
            <v>BP0003M index</v>
          </cell>
          <cell r="W384" t="str">
            <v>BP0003M index</v>
          </cell>
          <cell r="X384" t="str">
            <v>BP0003M index</v>
          </cell>
          <cell r="Y384" t="str">
            <v>BP0003M index</v>
          </cell>
          <cell r="Z384" t="str">
            <v>BP0003M index</v>
          </cell>
          <cell r="AA384" t="str">
            <v>BP0003M index</v>
          </cell>
          <cell r="AB384" t="str">
            <v>BP0003M index</v>
          </cell>
          <cell r="AC384" t="str">
            <v>BP0003M index</v>
          </cell>
          <cell r="AD384" t="str">
            <v>BP0003M index</v>
          </cell>
        </row>
        <row r="385">
          <cell r="C385" t="str">
            <v>Interest Payment Frequency</v>
          </cell>
          <cell r="I385" t="str">
            <v>QUARTERLY</v>
          </cell>
          <cell r="J385" t="str">
            <v>QUARTERLY</v>
          </cell>
          <cell r="K385" t="str">
            <v>QUARTERLY</v>
          </cell>
          <cell r="L385" t="str">
            <v>QUARTERLY</v>
          </cell>
          <cell r="M385" t="str">
            <v>QUARTERLY</v>
          </cell>
          <cell r="N385" t="str">
            <v>QUARTERLY</v>
          </cell>
          <cell r="O385" t="str">
            <v>QUARTERLY</v>
          </cell>
          <cell r="P385" t="str">
            <v>QUARTERLY</v>
          </cell>
          <cell r="Q385" t="str">
            <v>QUARTERLY</v>
          </cell>
          <cell r="R385" t="str">
            <v>QUARTERLY</v>
          </cell>
          <cell r="S385" t="str">
            <v>QUARTERLY</v>
          </cell>
          <cell r="T385" t="str">
            <v>QUARTERLY</v>
          </cell>
          <cell r="U385" t="str">
            <v>QUARTERLY</v>
          </cell>
          <cell r="V385" t="str">
            <v>QUARTERLY</v>
          </cell>
          <cell r="W385" t="str">
            <v>QUARTERLY</v>
          </cell>
          <cell r="X385" t="str">
            <v>QUARTERLY</v>
          </cell>
          <cell r="Y385" t="str">
            <v>QUARTERLY</v>
          </cell>
          <cell r="Z385" t="str">
            <v>QUARTERLY</v>
          </cell>
          <cell r="AA385" t="str">
            <v>QUARTERLY</v>
          </cell>
          <cell r="AB385" t="str">
            <v>QUARTERLY</v>
          </cell>
          <cell r="AC385" t="str">
            <v>QUARTERLY</v>
          </cell>
          <cell r="AD385" t="str">
            <v>QUARTERLY</v>
          </cell>
        </row>
        <row r="386">
          <cell r="C386" t="str">
            <v>DCF</v>
          </cell>
          <cell r="I386" t="str">
            <v>Actual/365</v>
          </cell>
          <cell r="J386" t="str">
            <v>Actual/365</v>
          </cell>
          <cell r="K386" t="str">
            <v>Actual/365</v>
          </cell>
          <cell r="L386" t="str">
            <v>Actual/365</v>
          </cell>
          <cell r="M386" t="str">
            <v>Actual/365</v>
          </cell>
          <cell r="N386" t="str">
            <v>Actual/365</v>
          </cell>
          <cell r="O386" t="str">
            <v>Actual/365</v>
          </cell>
          <cell r="P386" t="str">
            <v>Actual/365</v>
          </cell>
          <cell r="Q386" t="str">
            <v>Actual/365</v>
          </cell>
          <cell r="R386" t="str">
            <v>Actual/365</v>
          </cell>
          <cell r="S386" t="str">
            <v>Actual/365</v>
          </cell>
          <cell r="T386" t="str">
            <v>Actual/365</v>
          </cell>
          <cell r="U386" t="str">
            <v>Actual/365</v>
          </cell>
          <cell r="V386" t="str">
            <v>Actual/365</v>
          </cell>
          <cell r="W386" t="str">
            <v>Actual/365</v>
          </cell>
          <cell r="X386" t="str">
            <v>Actual/365</v>
          </cell>
          <cell r="Y386" t="str">
            <v>Actual/365</v>
          </cell>
          <cell r="Z386" t="str">
            <v>Actual/365</v>
          </cell>
          <cell r="AA386" t="str">
            <v>Actual/365</v>
          </cell>
          <cell r="AB386" t="str">
            <v>Actual/365</v>
          </cell>
          <cell r="AC386" t="str">
            <v>Actual/365</v>
          </cell>
          <cell r="AD386" t="str">
            <v>Actual/365</v>
          </cell>
        </row>
        <row r="387">
          <cell r="C387" t="str">
            <v>CURRENCY</v>
          </cell>
          <cell r="I387" t="str">
            <v>GBP</v>
          </cell>
          <cell r="J387" t="str">
            <v>GBP</v>
          </cell>
          <cell r="K387" t="str">
            <v>GBP</v>
          </cell>
          <cell r="L387" t="str">
            <v>GBP</v>
          </cell>
          <cell r="M387" t="str">
            <v>GBP</v>
          </cell>
          <cell r="N387" t="str">
            <v>GBP</v>
          </cell>
          <cell r="O387" t="str">
            <v>GBP</v>
          </cell>
          <cell r="P387" t="str">
            <v>GBP</v>
          </cell>
          <cell r="Q387" t="str">
            <v>GBP</v>
          </cell>
          <cell r="R387" t="str">
            <v>GBP</v>
          </cell>
          <cell r="S387" t="str">
            <v>GBP</v>
          </cell>
          <cell r="T387" t="str">
            <v>GBP</v>
          </cell>
          <cell r="U387" t="str">
            <v>GBP</v>
          </cell>
          <cell r="V387" t="str">
            <v>GBP</v>
          </cell>
          <cell r="W387" t="str">
            <v>GBP</v>
          </cell>
          <cell r="X387" t="str">
            <v>GBP</v>
          </cell>
          <cell r="Y387" t="str">
            <v>GBP</v>
          </cell>
          <cell r="Z387" t="str">
            <v>GBP</v>
          </cell>
          <cell r="AA387" t="str">
            <v>GBP</v>
          </cell>
          <cell r="AB387" t="str">
            <v>GBP</v>
          </cell>
          <cell r="AC387" t="str">
            <v>GBP</v>
          </cell>
          <cell r="AD387" t="str">
            <v>GBP</v>
          </cell>
        </row>
        <row r="389">
          <cell r="C389" t="str">
            <v>INTERP RATE</v>
          </cell>
          <cell r="I389">
            <v>9.9307000000000006E-3</v>
          </cell>
          <cell r="J389">
            <v>9.9307000000000006E-3</v>
          </cell>
          <cell r="K389">
            <v>9.9307000000000006E-3</v>
          </cell>
          <cell r="L389">
            <v>9.9307000000000006E-3</v>
          </cell>
          <cell r="M389">
            <v>9.9307000000000006E-3</v>
          </cell>
          <cell r="N389">
            <v>9.9307000000000006E-3</v>
          </cell>
          <cell r="O389">
            <v>9.9307000000000006E-3</v>
          </cell>
          <cell r="P389">
            <v>9.9307000000000006E-3</v>
          </cell>
          <cell r="Q389">
            <v>9.9307000000000006E-3</v>
          </cell>
          <cell r="R389">
            <v>9.9307000000000006E-3</v>
          </cell>
          <cell r="S389">
            <v>9.9307000000000006E-3</v>
          </cell>
          <cell r="T389">
            <v>9.9307000000000006E-3</v>
          </cell>
          <cell r="U389">
            <v>9.9307000000000006E-3</v>
          </cell>
          <cell r="V389">
            <v>9.9307000000000006E-3</v>
          </cell>
          <cell r="W389">
            <v>9.9307000000000006E-3</v>
          </cell>
          <cell r="X389">
            <v>9.9307000000000006E-3</v>
          </cell>
          <cell r="Y389">
            <v>9.9307000000000006E-3</v>
          </cell>
          <cell r="Z389">
            <v>9.9307000000000006E-3</v>
          </cell>
          <cell r="AA389">
            <v>9.9307000000000006E-3</v>
          </cell>
          <cell r="AB389">
            <v>9.9307000000000006E-3</v>
          </cell>
          <cell r="AC389">
            <v>9.9307000000000006E-3</v>
          </cell>
          <cell r="AD389">
            <v>9.9307000000000006E-3</v>
          </cell>
        </row>
        <row r="390">
          <cell r="C390" t="str">
            <v>RATE/MARGIN</v>
          </cell>
          <cell r="I390">
            <v>8.9999999999999993E-3</v>
          </cell>
          <cell r="J390">
            <v>8.9999999999999993E-3</v>
          </cell>
          <cell r="K390">
            <v>8.9999999999999993E-3</v>
          </cell>
          <cell r="L390">
            <v>8.9999999999999993E-3</v>
          </cell>
          <cell r="M390">
            <v>8.9999999999999993E-3</v>
          </cell>
          <cell r="N390">
            <v>8.9999999999999993E-3</v>
          </cell>
          <cell r="O390">
            <v>8.9999999999999993E-3</v>
          </cell>
          <cell r="P390">
            <v>8.9999999999999993E-3</v>
          </cell>
          <cell r="Q390">
            <v>8.9999999999999993E-3</v>
          </cell>
          <cell r="R390">
            <v>8.9999999999999993E-3</v>
          </cell>
          <cell r="S390">
            <v>8.9999999999999993E-3</v>
          </cell>
          <cell r="T390">
            <v>8.9999999999999993E-3</v>
          </cell>
          <cell r="U390">
            <v>8.9999999999999993E-3</v>
          </cell>
          <cell r="V390">
            <v>8.9999999999999993E-3</v>
          </cell>
          <cell r="W390">
            <v>8.9999999999999993E-3</v>
          </cell>
          <cell r="X390">
            <v>8.9999999999999993E-3</v>
          </cell>
          <cell r="Y390">
            <v>8.9999999999999993E-3</v>
          </cell>
          <cell r="Z390">
            <v>8.9999999999999993E-3</v>
          </cell>
          <cell r="AA390">
            <v>8.9999999999999993E-3</v>
          </cell>
          <cell r="AB390">
            <v>8.9999999999999993E-3</v>
          </cell>
          <cell r="AC390">
            <v>8.9999999999999993E-3</v>
          </cell>
          <cell r="AD390">
            <v>8.9999999999999993E-3</v>
          </cell>
        </row>
        <row r="392">
          <cell r="C392" t="str">
            <v>Principal</v>
          </cell>
          <cell r="I392"/>
          <cell r="J392"/>
          <cell r="K392"/>
          <cell r="L392"/>
          <cell r="M392"/>
          <cell r="N392"/>
          <cell r="O392"/>
          <cell r="P392"/>
          <cell r="Q392"/>
          <cell r="R392"/>
          <cell r="S392"/>
          <cell r="T392"/>
          <cell r="U392"/>
          <cell r="V392"/>
          <cell r="W392"/>
          <cell r="X392"/>
          <cell r="Y392"/>
          <cell r="Z392"/>
          <cell r="AA392"/>
          <cell r="AB392"/>
          <cell r="AC392"/>
          <cell r="AD392"/>
        </row>
        <row r="393">
          <cell r="C393"/>
          <cell r="I393"/>
          <cell r="J393"/>
          <cell r="K393"/>
          <cell r="L393"/>
          <cell r="M393"/>
          <cell r="N393"/>
          <cell r="O393"/>
          <cell r="P393"/>
          <cell r="Q393"/>
          <cell r="R393"/>
          <cell r="S393"/>
          <cell r="T393"/>
          <cell r="U393"/>
          <cell r="V393"/>
          <cell r="W393"/>
          <cell r="X393"/>
          <cell r="Y393"/>
          <cell r="Z393"/>
          <cell r="AA393"/>
          <cell r="AB393"/>
          <cell r="AC393"/>
          <cell r="AD393"/>
        </row>
        <row r="394">
          <cell r="C394" t="str">
            <v>Principal accrual this distribution</v>
          </cell>
          <cell r="I394">
            <v>0</v>
          </cell>
          <cell r="J394">
            <v>0</v>
          </cell>
          <cell r="K394">
            <v>0</v>
          </cell>
          <cell r="L394">
            <v>0</v>
          </cell>
          <cell r="M394">
            <v>0</v>
          </cell>
          <cell r="N394"/>
          <cell r="O394"/>
          <cell r="P394"/>
          <cell r="Q394"/>
          <cell r="R394"/>
          <cell r="S394"/>
          <cell r="T394"/>
          <cell r="U394"/>
          <cell r="V394"/>
          <cell r="W394"/>
          <cell r="X394"/>
          <cell r="Y394"/>
          <cell r="Z394"/>
          <cell r="AA394"/>
          <cell r="AB394"/>
          <cell r="AC394"/>
          <cell r="AD394"/>
        </row>
        <row r="395">
          <cell r="C395" t="str">
            <v>Principal due this IPD</v>
          </cell>
          <cell r="I395">
            <v>0</v>
          </cell>
          <cell r="J395">
            <v>0</v>
          </cell>
          <cell r="K395">
            <v>0</v>
          </cell>
          <cell r="L395">
            <v>0</v>
          </cell>
          <cell r="M395">
            <v>0</v>
          </cell>
          <cell r="N395"/>
          <cell r="O395"/>
          <cell r="P395"/>
          <cell r="Q395"/>
          <cell r="R395"/>
          <cell r="S395"/>
          <cell r="T395"/>
          <cell r="U395"/>
          <cell r="V395"/>
          <cell r="W395"/>
          <cell r="X395"/>
          <cell r="Y395"/>
          <cell r="Z395"/>
          <cell r="AA395"/>
          <cell r="AB395"/>
          <cell r="AC395"/>
          <cell r="AD395"/>
        </row>
        <row r="396">
          <cell r="C396"/>
          <cell r="I396"/>
          <cell r="J396"/>
          <cell r="K396"/>
          <cell r="L396"/>
          <cell r="M396"/>
          <cell r="N396"/>
          <cell r="O396"/>
          <cell r="P396"/>
          <cell r="Q396"/>
          <cell r="R396"/>
          <cell r="S396"/>
          <cell r="T396"/>
          <cell r="U396"/>
          <cell r="V396"/>
          <cell r="W396"/>
          <cell r="X396"/>
          <cell r="Y396"/>
          <cell r="Z396"/>
          <cell r="AA396"/>
          <cell r="AB396"/>
          <cell r="AC396"/>
          <cell r="AD396"/>
        </row>
        <row r="397">
          <cell r="C397"/>
          <cell r="I397"/>
          <cell r="J397"/>
          <cell r="K397"/>
          <cell r="L397"/>
          <cell r="M397"/>
          <cell r="N397"/>
          <cell r="O397"/>
          <cell r="P397"/>
          <cell r="Q397"/>
          <cell r="R397"/>
          <cell r="S397"/>
          <cell r="T397"/>
          <cell r="U397"/>
          <cell r="V397"/>
          <cell r="W397"/>
          <cell r="X397"/>
          <cell r="Y397"/>
          <cell r="Z397"/>
          <cell r="AA397"/>
          <cell r="AB397"/>
          <cell r="AC397"/>
          <cell r="AD397"/>
        </row>
        <row r="398">
          <cell r="C398" t="str">
            <v>Interest</v>
          </cell>
          <cell r="I398"/>
          <cell r="J398"/>
          <cell r="K398"/>
          <cell r="L398"/>
          <cell r="M398"/>
          <cell r="N398"/>
          <cell r="O398"/>
          <cell r="P398"/>
          <cell r="Q398"/>
          <cell r="R398"/>
          <cell r="S398"/>
          <cell r="T398"/>
          <cell r="U398"/>
          <cell r="V398"/>
          <cell r="W398"/>
          <cell r="X398"/>
          <cell r="Y398"/>
          <cell r="Z398"/>
          <cell r="AA398"/>
          <cell r="AB398"/>
          <cell r="AC398"/>
          <cell r="AD398"/>
        </row>
        <row r="399">
          <cell r="C399"/>
          <cell r="I399"/>
          <cell r="J399"/>
          <cell r="K399"/>
          <cell r="L399"/>
          <cell r="M399"/>
          <cell r="N399"/>
          <cell r="O399"/>
          <cell r="P399"/>
          <cell r="Q399"/>
          <cell r="R399"/>
          <cell r="S399"/>
          <cell r="T399"/>
          <cell r="U399"/>
          <cell r="V399"/>
          <cell r="W399"/>
          <cell r="X399"/>
          <cell r="Y399"/>
          <cell r="Z399"/>
          <cell r="AA399"/>
          <cell r="AB399"/>
          <cell r="AC399"/>
          <cell r="AD399"/>
        </row>
        <row r="400">
          <cell r="C400" t="str">
            <v>3m libor</v>
          </cell>
          <cell r="I400">
            <v>5.7938E-3</v>
          </cell>
          <cell r="J400">
            <v>5.9062999999999997E-3</v>
          </cell>
          <cell r="K400">
            <v>5.9062999999999997E-3</v>
          </cell>
          <cell r="L400">
            <v>5.9062999999999997E-3</v>
          </cell>
          <cell r="M400">
            <v>5.8781000000000007E-3</v>
          </cell>
          <cell r="N400">
            <v>5.8781000000000007E-3</v>
          </cell>
          <cell r="O400">
            <v>5.8781000000000007E-3</v>
          </cell>
          <cell r="P400"/>
          <cell r="Q400"/>
          <cell r="R400"/>
          <cell r="S400"/>
          <cell r="T400"/>
          <cell r="U400"/>
          <cell r="V400"/>
          <cell r="W400"/>
          <cell r="X400"/>
          <cell r="Y400"/>
          <cell r="Z400"/>
          <cell r="AA400"/>
          <cell r="AB400"/>
          <cell r="AC400"/>
          <cell r="AD400"/>
        </row>
        <row r="401">
          <cell r="C401" t="str">
            <v>Interest charged rate</v>
          </cell>
          <cell r="I401">
            <v>1.4793799999999999E-2</v>
          </cell>
          <cell r="J401">
            <v>1.4906299999999999E-2</v>
          </cell>
          <cell r="K401">
            <v>1.4906299999999999E-2</v>
          </cell>
          <cell r="L401">
            <v>1.4906299999999999E-2</v>
          </cell>
          <cell r="M401">
            <v>1.48781E-2</v>
          </cell>
          <cell r="N401">
            <v>1.48781E-2</v>
          </cell>
          <cell r="O401">
            <v>1.48781E-2</v>
          </cell>
          <cell r="P401"/>
          <cell r="Q401"/>
          <cell r="R401"/>
          <cell r="S401"/>
          <cell r="T401"/>
          <cell r="U401"/>
          <cell r="V401"/>
          <cell r="W401"/>
          <cell r="X401"/>
          <cell r="Y401"/>
          <cell r="Z401"/>
          <cell r="AA401"/>
          <cell r="AB401"/>
          <cell r="AC401"/>
          <cell r="AD401"/>
        </row>
        <row r="402">
          <cell r="C402" t="str">
            <v>Interest accrual this distribution</v>
          </cell>
          <cell r="I402">
            <v>219609.13825885172</v>
          </cell>
          <cell r="J402">
            <v>0</v>
          </cell>
          <cell r="K402">
            <v>0</v>
          </cell>
          <cell r="L402">
            <v>220947.20628415298</v>
          </cell>
          <cell r="M402">
            <v>220529.2144808743</v>
          </cell>
          <cell r="N402"/>
          <cell r="O402"/>
          <cell r="P402"/>
          <cell r="Q402"/>
          <cell r="R402"/>
          <cell r="S402"/>
          <cell r="T402"/>
          <cell r="U402"/>
          <cell r="V402"/>
          <cell r="W402"/>
          <cell r="X402"/>
          <cell r="Y402"/>
          <cell r="Z402"/>
          <cell r="AA402"/>
          <cell r="AB402"/>
          <cell r="AC402"/>
          <cell r="AD402"/>
        </row>
        <row r="403">
          <cell r="C403" t="str">
            <v>Interest due this IPD</v>
          </cell>
          <cell r="I403">
            <v>652277.12456022156</v>
          </cell>
          <cell r="J403">
            <v>0</v>
          </cell>
          <cell r="K403">
            <v>0</v>
          </cell>
          <cell r="L403">
            <v>648586.9603825137</v>
          </cell>
          <cell r="M403">
            <v>0</v>
          </cell>
          <cell r="N403">
            <v>291667.67076502729</v>
          </cell>
          <cell r="O403"/>
          <cell r="P403"/>
          <cell r="Q403"/>
          <cell r="R403"/>
          <cell r="S403"/>
          <cell r="T403"/>
          <cell r="U403"/>
          <cell r="V403"/>
          <cell r="W403"/>
          <cell r="X403"/>
          <cell r="Y403"/>
          <cell r="Z403"/>
          <cell r="AA403"/>
          <cell r="AB403"/>
          <cell r="AC403"/>
          <cell r="AD403"/>
        </row>
        <row r="404">
          <cell r="C404"/>
          <cell r="I404"/>
          <cell r="J404"/>
          <cell r="K404"/>
          <cell r="L404"/>
          <cell r="M404"/>
          <cell r="N404"/>
          <cell r="O404"/>
          <cell r="P404"/>
          <cell r="Q404"/>
          <cell r="R404"/>
          <cell r="S404"/>
          <cell r="T404"/>
          <cell r="U404"/>
          <cell r="V404"/>
          <cell r="W404"/>
          <cell r="X404"/>
          <cell r="Y404"/>
          <cell r="Z404"/>
          <cell r="AA404"/>
          <cell r="AB404"/>
          <cell r="AC404"/>
          <cell r="AD404"/>
        </row>
        <row r="405">
          <cell r="C405" t="str">
            <v>Total Payment</v>
          </cell>
          <cell r="I405">
            <v>652277.12456022156</v>
          </cell>
          <cell r="J405">
            <v>0</v>
          </cell>
          <cell r="K405">
            <v>0</v>
          </cell>
          <cell r="L405">
            <v>648586.9603825137</v>
          </cell>
          <cell r="M405">
            <v>0</v>
          </cell>
          <cell r="N405">
            <v>175291667.67076501</v>
          </cell>
          <cell r="O405"/>
          <cell r="P405"/>
          <cell r="Q405"/>
          <cell r="R405"/>
          <cell r="S405"/>
          <cell r="T405"/>
          <cell r="U405"/>
          <cell r="V405"/>
          <cell r="W405"/>
          <cell r="X405"/>
          <cell r="Y405"/>
          <cell r="Z405"/>
          <cell r="AA405"/>
          <cell r="AB405"/>
          <cell r="AC405"/>
          <cell r="AD405"/>
        </row>
        <row r="406">
          <cell r="C406"/>
          <cell r="I406"/>
          <cell r="J406"/>
          <cell r="K406"/>
          <cell r="L406"/>
          <cell r="M406"/>
          <cell r="N406"/>
          <cell r="O406"/>
          <cell r="P406"/>
          <cell r="Q406"/>
          <cell r="R406"/>
          <cell r="S406"/>
          <cell r="T406"/>
          <cell r="U406"/>
          <cell r="V406"/>
          <cell r="W406"/>
          <cell r="X406"/>
          <cell r="Y406"/>
          <cell r="Z406"/>
          <cell r="AA406"/>
          <cell r="AB406"/>
          <cell r="AC406"/>
          <cell r="AD406"/>
        </row>
        <row r="407">
          <cell r="C407" t="str">
            <v>Outstanding interco</v>
          </cell>
          <cell r="I407">
            <v>175000000</v>
          </cell>
          <cell r="J407">
            <v>175000000</v>
          </cell>
          <cell r="K407">
            <v>175000000</v>
          </cell>
          <cell r="L407">
            <v>175000000</v>
          </cell>
          <cell r="M407">
            <v>175000000</v>
          </cell>
          <cell r="N407"/>
          <cell r="O407"/>
          <cell r="P407"/>
          <cell r="Q407"/>
          <cell r="R407"/>
          <cell r="S407"/>
          <cell r="T407"/>
          <cell r="U407"/>
          <cell r="V407"/>
          <cell r="W407"/>
          <cell r="X407"/>
          <cell r="Y407"/>
          <cell r="Z407"/>
          <cell r="AA407"/>
          <cell r="AB407"/>
          <cell r="AC407"/>
          <cell r="AD407"/>
        </row>
        <row r="408">
          <cell r="C408"/>
          <cell r="I408"/>
          <cell r="J408"/>
          <cell r="K408"/>
          <cell r="L408"/>
          <cell r="M408"/>
          <cell r="N408"/>
          <cell r="O408"/>
          <cell r="P408"/>
          <cell r="Q408"/>
          <cell r="R408" t="str">
            <v/>
          </cell>
          <cell r="S408" t="str">
            <v/>
          </cell>
          <cell r="T408" t="str">
            <v/>
          </cell>
          <cell r="U408" t="str">
            <v/>
          </cell>
          <cell r="V408" t="str">
            <v/>
          </cell>
          <cell r="W408" t="str">
            <v/>
          </cell>
          <cell r="X408" t="str">
            <v/>
          </cell>
          <cell r="Y408" t="str">
            <v/>
          </cell>
          <cell r="Z408" t="str">
            <v/>
          </cell>
          <cell r="AA408" t="str">
            <v/>
          </cell>
          <cell r="AB408" t="str">
            <v/>
          </cell>
          <cell r="AC408" t="str">
            <v/>
          </cell>
          <cell r="AD408" t="str">
            <v/>
          </cell>
        </row>
        <row r="409">
          <cell r="C409" t="str">
            <v>2012-3 A1</v>
          </cell>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row>
        <row r="410">
          <cell r="C410" t="str">
            <v>MATURE THIS PERIOD</v>
          </cell>
          <cell r="I410"/>
          <cell r="J410"/>
          <cell r="K410"/>
          <cell r="L410"/>
          <cell r="M410"/>
          <cell r="N410"/>
          <cell r="O410"/>
          <cell r="P410"/>
          <cell r="Q410"/>
          <cell r="R410"/>
          <cell r="S410"/>
          <cell r="T410"/>
          <cell r="U410"/>
          <cell r="V410"/>
          <cell r="W410"/>
          <cell r="X410"/>
          <cell r="Y410"/>
          <cell r="Z410"/>
          <cell r="AA410"/>
          <cell r="AB410"/>
          <cell r="AC410"/>
          <cell r="AD410"/>
        </row>
        <row r="411">
          <cell r="C411" t="str">
            <v>NOTIONAL</v>
          </cell>
          <cell r="I411">
            <v>515000000</v>
          </cell>
          <cell r="J411">
            <v>515000000</v>
          </cell>
          <cell r="K411">
            <v>515000000</v>
          </cell>
          <cell r="L411">
            <v>515000000</v>
          </cell>
          <cell r="M411">
            <v>515000000</v>
          </cell>
          <cell r="N411">
            <v>515000000</v>
          </cell>
          <cell r="O411">
            <v>515000000</v>
          </cell>
          <cell r="P411">
            <v>515000000</v>
          </cell>
          <cell r="Q411">
            <v>515000000</v>
          </cell>
          <cell r="R411">
            <v>515000000</v>
          </cell>
          <cell r="S411">
            <v>515000000</v>
          </cell>
          <cell r="T411">
            <v>515000000</v>
          </cell>
          <cell r="U411">
            <v>515000000</v>
          </cell>
          <cell r="V411">
            <v>515000000</v>
          </cell>
          <cell r="W411">
            <v>515000000</v>
          </cell>
          <cell r="X411">
            <v>515000000</v>
          </cell>
          <cell r="Y411">
            <v>515000000</v>
          </cell>
          <cell r="Z411">
            <v>515000000</v>
          </cell>
          <cell r="AA411">
            <v>515000000</v>
          </cell>
          <cell r="AB411">
            <v>515000000</v>
          </cell>
          <cell r="AC411">
            <v>515000000</v>
          </cell>
          <cell r="AD411">
            <v>515000000</v>
          </cell>
        </row>
        <row r="412">
          <cell r="C412" t="str">
            <v>INT. TYPE</v>
          </cell>
          <cell r="I412" t="str">
            <v>FLOATING</v>
          </cell>
          <cell r="J412" t="str">
            <v>FLOATING</v>
          </cell>
          <cell r="K412" t="str">
            <v>FLOATING</v>
          </cell>
          <cell r="L412" t="str">
            <v>FLOATING</v>
          </cell>
          <cell r="M412" t="str">
            <v>FLOATING</v>
          </cell>
          <cell r="N412" t="str">
            <v>FLOATING</v>
          </cell>
          <cell r="O412" t="str">
            <v>FLOATING</v>
          </cell>
          <cell r="P412" t="str">
            <v>FLOATING</v>
          </cell>
          <cell r="Q412" t="str">
            <v>FLOATING</v>
          </cell>
          <cell r="R412" t="str">
            <v>FLOATING</v>
          </cell>
          <cell r="S412" t="str">
            <v>FLOATING</v>
          </cell>
          <cell r="T412" t="str">
            <v>FLOATING</v>
          </cell>
          <cell r="U412" t="str">
            <v>FLOATING</v>
          </cell>
          <cell r="V412" t="str">
            <v>FLOATING</v>
          </cell>
          <cell r="W412" t="str">
            <v>FLOATING</v>
          </cell>
          <cell r="X412" t="str">
            <v>FLOATING</v>
          </cell>
          <cell r="Y412" t="str">
            <v>FLOATING</v>
          </cell>
          <cell r="Z412" t="str">
            <v>FLOATING</v>
          </cell>
          <cell r="AA412" t="str">
            <v>FLOATING</v>
          </cell>
          <cell r="AB412" t="str">
            <v>FLOATING</v>
          </cell>
          <cell r="AC412" t="str">
            <v>FLOATING</v>
          </cell>
          <cell r="AD412" t="str">
            <v>FLOATING</v>
          </cell>
        </row>
        <row r="413">
          <cell r="C413" t="str">
            <v>INTEREST BASIS</v>
          </cell>
          <cell r="I413" t="str">
            <v>BP0003M index</v>
          </cell>
          <cell r="J413" t="str">
            <v>BP0003M index</v>
          </cell>
          <cell r="K413" t="str">
            <v>BP0003M index</v>
          </cell>
          <cell r="L413" t="str">
            <v>BP0003M index</v>
          </cell>
          <cell r="M413" t="str">
            <v>BP0003M index</v>
          </cell>
          <cell r="N413" t="str">
            <v>BP0003M index</v>
          </cell>
          <cell r="O413" t="str">
            <v>BP0003M index</v>
          </cell>
          <cell r="P413" t="str">
            <v>BP0003M index</v>
          </cell>
          <cell r="Q413" t="str">
            <v>BP0003M index</v>
          </cell>
          <cell r="R413" t="str">
            <v>BP0003M index</v>
          </cell>
          <cell r="S413" t="str">
            <v>BP0003M index</v>
          </cell>
          <cell r="T413" t="str">
            <v>BP0003M index</v>
          </cell>
          <cell r="U413" t="str">
            <v>BP0003M index</v>
          </cell>
          <cell r="V413" t="str">
            <v>BP0003M index</v>
          </cell>
          <cell r="W413" t="str">
            <v>BP0003M index</v>
          </cell>
          <cell r="X413" t="str">
            <v>BP0003M index</v>
          </cell>
          <cell r="Y413" t="str">
            <v>BP0003M index</v>
          </cell>
          <cell r="Z413" t="str">
            <v>BP0003M index</v>
          </cell>
          <cell r="AA413" t="str">
            <v>BP0003M index</v>
          </cell>
          <cell r="AB413" t="str">
            <v>BP0003M index</v>
          </cell>
          <cell r="AC413" t="str">
            <v>BP0003M index</v>
          </cell>
          <cell r="AD413" t="str">
            <v>BP0003M index</v>
          </cell>
        </row>
        <row r="414">
          <cell r="C414" t="str">
            <v>Interest Payment Frequency</v>
          </cell>
          <cell r="I414" t="str">
            <v>QUARTERLY</v>
          </cell>
          <cell r="J414" t="str">
            <v>QUARTERLY</v>
          </cell>
          <cell r="K414" t="str">
            <v>QUARTERLY</v>
          </cell>
          <cell r="L414" t="str">
            <v>QUARTERLY</v>
          </cell>
          <cell r="M414" t="str">
            <v>QUARTERLY</v>
          </cell>
          <cell r="N414" t="str">
            <v>QUARTERLY</v>
          </cell>
          <cell r="O414" t="str">
            <v>QUARTERLY</v>
          </cell>
          <cell r="P414" t="str">
            <v>QUARTERLY</v>
          </cell>
          <cell r="Q414" t="str">
            <v>QUARTERLY</v>
          </cell>
          <cell r="R414" t="str">
            <v>QUARTERLY</v>
          </cell>
          <cell r="S414" t="str">
            <v>QUARTERLY</v>
          </cell>
          <cell r="T414" t="str">
            <v>QUARTERLY</v>
          </cell>
          <cell r="U414" t="str">
            <v>QUARTERLY</v>
          </cell>
          <cell r="V414" t="str">
            <v>QUARTERLY</v>
          </cell>
          <cell r="W414" t="str">
            <v>QUARTERLY</v>
          </cell>
          <cell r="X414" t="str">
            <v>QUARTERLY</v>
          </cell>
          <cell r="Y414" t="str">
            <v>QUARTERLY</v>
          </cell>
          <cell r="Z414" t="str">
            <v>QUARTERLY</v>
          </cell>
          <cell r="AA414" t="str">
            <v>QUARTERLY</v>
          </cell>
          <cell r="AB414" t="str">
            <v>QUARTERLY</v>
          </cell>
          <cell r="AC414" t="str">
            <v>QUARTERLY</v>
          </cell>
          <cell r="AD414" t="str">
            <v>QUARTERLY</v>
          </cell>
        </row>
        <row r="415">
          <cell r="C415" t="str">
            <v>DCF</v>
          </cell>
          <cell r="I415" t="str">
            <v>Actual/365</v>
          </cell>
          <cell r="J415" t="str">
            <v>Actual/365</v>
          </cell>
          <cell r="K415" t="str">
            <v>Actual/365</v>
          </cell>
          <cell r="L415" t="str">
            <v>Actual/365</v>
          </cell>
          <cell r="M415" t="str">
            <v>Actual/365</v>
          </cell>
          <cell r="N415" t="str">
            <v>Actual/365</v>
          </cell>
          <cell r="O415" t="str">
            <v>Actual/365</v>
          </cell>
          <cell r="P415" t="str">
            <v>Actual/365</v>
          </cell>
          <cell r="Q415" t="str">
            <v>Actual/365</v>
          </cell>
          <cell r="R415" t="str">
            <v>Actual/365</v>
          </cell>
          <cell r="S415" t="str">
            <v>Actual/365</v>
          </cell>
          <cell r="T415" t="str">
            <v>Actual/365</v>
          </cell>
          <cell r="U415" t="str">
            <v>Actual/365</v>
          </cell>
          <cell r="V415" t="str">
            <v>Actual/365</v>
          </cell>
          <cell r="W415" t="str">
            <v>Actual/365</v>
          </cell>
          <cell r="X415" t="str">
            <v>Actual/365</v>
          </cell>
          <cell r="Y415" t="str">
            <v>Actual/365</v>
          </cell>
          <cell r="Z415" t="str">
            <v>Actual/365</v>
          </cell>
          <cell r="AA415" t="str">
            <v>Actual/365</v>
          </cell>
          <cell r="AB415" t="str">
            <v>Actual/365</v>
          </cell>
          <cell r="AC415" t="str">
            <v>Actual/365</v>
          </cell>
          <cell r="AD415" t="str">
            <v>Actual/365</v>
          </cell>
        </row>
        <row r="416">
          <cell r="C416" t="str">
            <v>CURRENCY</v>
          </cell>
          <cell r="I416" t="str">
            <v>GBP</v>
          </cell>
          <cell r="J416" t="str">
            <v>GBP</v>
          </cell>
          <cell r="K416" t="str">
            <v>GBP</v>
          </cell>
          <cell r="L416" t="str">
            <v>GBP</v>
          </cell>
          <cell r="M416" t="str">
            <v>GBP</v>
          </cell>
          <cell r="N416" t="str">
            <v>GBP</v>
          </cell>
          <cell r="O416" t="str">
            <v>GBP</v>
          </cell>
          <cell r="P416" t="str">
            <v>GBP</v>
          </cell>
          <cell r="Q416" t="str">
            <v>GBP</v>
          </cell>
          <cell r="R416" t="str">
            <v>GBP</v>
          </cell>
          <cell r="S416" t="str">
            <v>GBP</v>
          </cell>
          <cell r="T416" t="str">
            <v>GBP</v>
          </cell>
          <cell r="U416" t="str">
            <v>GBP</v>
          </cell>
          <cell r="V416" t="str">
            <v>GBP</v>
          </cell>
          <cell r="W416" t="str">
            <v>GBP</v>
          </cell>
          <cell r="X416" t="str">
            <v>GBP</v>
          </cell>
          <cell r="Y416" t="str">
            <v>GBP</v>
          </cell>
          <cell r="Z416" t="str">
            <v>GBP</v>
          </cell>
          <cell r="AA416" t="str">
            <v>GBP</v>
          </cell>
          <cell r="AB416" t="str">
            <v>GBP</v>
          </cell>
          <cell r="AC416" t="str">
            <v>GBP</v>
          </cell>
          <cell r="AD416" t="str">
            <v>GBP</v>
          </cell>
        </row>
        <row r="418">
          <cell r="C418" t="str">
            <v>INTERP RATE</v>
          </cell>
          <cell r="I418">
            <v>6.9550000000000002E-3</v>
          </cell>
          <cell r="J418">
            <v>6.9550000000000002E-3</v>
          </cell>
          <cell r="K418">
            <v>6.9550000000000002E-3</v>
          </cell>
          <cell r="L418">
            <v>6.9550000000000002E-3</v>
          </cell>
          <cell r="M418">
            <v>6.9550000000000002E-3</v>
          </cell>
          <cell r="N418">
            <v>6.9550000000000002E-3</v>
          </cell>
          <cell r="O418">
            <v>6.9550000000000002E-3</v>
          </cell>
          <cell r="P418">
            <v>6.9550000000000002E-3</v>
          </cell>
          <cell r="Q418">
            <v>6.9550000000000002E-3</v>
          </cell>
          <cell r="R418">
            <v>6.9550000000000002E-3</v>
          </cell>
          <cell r="S418">
            <v>6.9550000000000002E-3</v>
          </cell>
          <cell r="T418">
            <v>6.9550000000000002E-3</v>
          </cell>
          <cell r="U418">
            <v>6.9550000000000002E-3</v>
          </cell>
          <cell r="V418">
            <v>6.9550000000000002E-3</v>
          </cell>
          <cell r="W418">
            <v>6.9550000000000002E-3</v>
          </cell>
          <cell r="X418">
            <v>6.9550000000000002E-3</v>
          </cell>
          <cell r="Y418">
            <v>6.9550000000000002E-3</v>
          </cell>
          <cell r="Z418">
            <v>6.9550000000000002E-3</v>
          </cell>
          <cell r="AA418">
            <v>6.9550000000000002E-3</v>
          </cell>
          <cell r="AB418">
            <v>6.9550000000000002E-3</v>
          </cell>
          <cell r="AC418">
            <v>6.9550000000000002E-3</v>
          </cell>
          <cell r="AD418">
            <v>6.9550000000000002E-3</v>
          </cell>
        </row>
        <row r="419">
          <cell r="C419" t="str">
            <v>RATE/MARGIN</v>
          </cell>
          <cell r="I419">
            <v>1.55E-2</v>
          </cell>
          <cell r="J419">
            <v>1.55E-2</v>
          </cell>
          <cell r="K419">
            <v>1.55E-2</v>
          </cell>
          <cell r="L419">
            <v>1.55E-2</v>
          </cell>
          <cell r="M419">
            <v>1.55E-2</v>
          </cell>
          <cell r="N419">
            <v>1.55E-2</v>
          </cell>
          <cell r="O419">
            <v>1.55E-2</v>
          </cell>
          <cell r="P419">
            <v>1.55E-2</v>
          </cell>
          <cell r="Q419">
            <v>1.55E-2</v>
          </cell>
          <cell r="R419">
            <v>1.55E-2</v>
          </cell>
          <cell r="S419">
            <v>1.55E-2</v>
          </cell>
          <cell r="T419">
            <v>1.55E-2</v>
          </cell>
          <cell r="U419">
            <v>1.55E-2</v>
          </cell>
          <cell r="V419">
            <v>1.55E-2</v>
          </cell>
          <cell r="W419">
            <v>1.55E-2</v>
          </cell>
          <cell r="X419">
            <v>1.55E-2</v>
          </cell>
          <cell r="Y419">
            <v>1.55E-2</v>
          </cell>
          <cell r="Z419">
            <v>1.55E-2</v>
          </cell>
          <cell r="AA419">
            <v>1.55E-2</v>
          </cell>
          <cell r="AB419">
            <v>1.55E-2</v>
          </cell>
          <cell r="AC419">
            <v>1.55E-2</v>
          </cell>
          <cell r="AD419">
            <v>1.55E-2</v>
          </cell>
        </row>
        <row r="421">
          <cell r="C421" t="str">
            <v>Principal</v>
          </cell>
          <cell r="I421"/>
          <cell r="J421"/>
          <cell r="K421"/>
          <cell r="L421"/>
          <cell r="M421"/>
          <cell r="N421"/>
          <cell r="O421"/>
          <cell r="P421"/>
          <cell r="Q421"/>
          <cell r="R421"/>
          <cell r="S421"/>
          <cell r="T421"/>
          <cell r="U421"/>
          <cell r="V421"/>
          <cell r="W421"/>
          <cell r="X421"/>
          <cell r="Y421"/>
          <cell r="Z421"/>
          <cell r="AA421"/>
          <cell r="AB421"/>
          <cell r="AC421"/>
          <cell r="AD421"/>
        </row>
        <row r="422">
          <cell r="C422"/>
          <cell r="I422"/>
          <cell r="J422"/>
          <cell r="K422"/>
          <cell r="L422"/>
          <cell r="M422"/>
          <cell r="N422"/>
          <cell r="O422"/>
          <cell r="P422"/>
          <cell r="Q422"/>
          <cell r="R422"/>
          <cell r="S422"/>
          <cell r="T422"/>
          <cell r="U422"/>
          <cell r="V422"/>
          <cell r="W422"/>
          <cell r="X422"/>
          <cell r="Y422"/>
          <cell r="Z422"/>
          <cell r="AA422"/>
          <cell r="AB422"/>
          <cell r="AC422"/>
          <cell r="AD422"/>
        </row>
        <row r="423">
          <cell r="C423" t="str">
            <v>Principal accrual this distribution</v>
          </cell>
          <cell r="I423">
            <v>0</v>
          </cell>
          <cell r="J423">
            <v>6753097.5499999998</v>
          </cell>
          <cell r="K423">
            <v>6753097.5499999998</v>
          </cell>
          <cell r="L423">
            <v>6753097.5499999998</v>
          </cell>
          <cell r="M423">
            <v>21589860.800000001</v>
          </cell>
          <cell r="N423">
            <v>21589860.800000001</v>
          </cell>
          <cell r="O423">
            <v>21589860.809999999</v>
          </cell>
          <cell r="P423">
            <v>21375423.870000001</v>
          </cell>
          <cell r="Q423">
            <v>21375423.870000001</v>
          </cell>
          <cell r="R423">
            <v>21375423.859999999</v>
          </cell>
          <cell r="S423">
            <v>21168027.199999999</v>
          </cell>
          <cell r="T423">
            <v>21168027.199999999</v>
          </cell>
          <cell r="U423">
            <v>21168027.199999999</v>
          </cell>
          <cell r="V423">
            <v>20967439.890000001</v>
          </cell>
          <cell r="W423">
            <v>20967439.890000001</v>
          </cell>
          <cell r="X423">
            <v>20967439.890000001</v>
          </cell>
          <cell r="Y423">
            <v>20773438.140000001</v>
          </cell>
          <cell r="Z423">
            <v>20773438.140000001</v>
          </cell>
          <cell r="AA423">
            <v>20773438.149999999</v>
          </cell>
          <cell r="AB423">
            <v>59039379.130000003</v>
          </cell>
          <cell r="AC423">
            <v>59039379.130000003</v>
          </cell>
          <cell r="AD423">
            <v>59039379.140000001</v>
          </cell>
        </row>
        <row r="424">
          <cell r="C424" t="str">
            <v>Principal due this IPD</v>
          </cell>
          <cell r="I424">
            <v>0</v>
          </cell>
          <cell r="J424">
            <v>0</v>
          </cell>
          <cell r="K424">
            <v>0</v>
          </cell>
          <cell r="L424">
            <v>20259292.649999976</v>
          </cell>
          <cell r="M424">
            <v>0</v>
          </cell>
          <cell r="N424">
            <v>0</v>
          </cell>
          <cell r="O424">
            <v>64769582.409999967</v>
          </cell>
          <cell r="P424">
            <v>0</v>
          </cell>
          <cell r="Q424">
            <v>0</v>
          </cell>
          <cell r="R424">
            <v>64126271.600000024</v>
          </cell>
          <cell r="S424">
            <v>0</v>
          </cell>
          <cell r="T424">
            <v>0</v>
          </cell>
          <cell r="U424">
            <v>63504081.600000024</v>
          </cell>
          <cell r="V424">
            <v>0</v>
          </cell>
          <cell r="W424">
            <v>0</v>
          </cell>
          <cell r="X424">
            <v>62902319.670000017</v>
          </cell>
          <cell r="Y424">
            <v>0</v>
          </cell>
          <cell r="Z424">
            <v>0</v>
          </cell>
          <cell r="AA424">
            <v>62320314.430000007</v>
          </cell>
          <cell r="AB424">
            <v>0</v>
          </cell>
          <cell r="AC424">
            <v>0</v>
          </cell>
          <cell r="AD424">
            <v>177118137.40000001</v>
          </cell>
        </row>
        <row r="425">
          <cell r="C425"/>
          <cell r="I425"/>
          <cell r="J425"/>
          <cell r="K425"/>
          <cell r="L425"/>
          <cell r="M425"/>
          <cell r="N425"/>
          <cell r="O425"/>
          <cell r="P425"/>
          <cell r="Q425"/>
          <cell r="R425"/>
          <cell r="S425"/>
          <cell r="T425"/>
          <cell r="U425"/>
          <cell r="V425"/>
          <cell r="W425"/>
          <cell r="X425"/>
          <cell r="Y425"/>
          <cell r="Z425"/>
          <cell r="AA425"/>
          <cell r="AB425"/>
          <cell r="AC425"/>
          <cell r="AD425"/>
        </row>
        <row r="426">
          <cell r="C426"/>
          <cell r="I426"/>
          <cell r="J426"/>
          <cell r="K426"/>
          <cell r="L426"/>
          <cell r="M426"/>
          <cell r="N426"/>
          <cell r="O426"/>
          <cell r="P426"/>
          <cell r="Q426"/>
          <cell r="R426"/>
          <cell r="S426"/>
          <cell r="T426"/>
          <cell r="U426"/>
          <cell r="V426"/>
          <cell r="W426"/>
          <cell r="X426"/>
          <cell r="Y426"/>
          <cell r="Z426"/>
          <cell r="AA426"/>
          <cell r="AB426"/>
          <cell r="AC426"/>
          <cell r="AD426"/>
        </row>
        <row r="427">
          <cell r="C427" t="str">
            <v>Interest</v>
          </cell>
          <cell r="I427"/>
          <cell r="J427"/>
          <cell r="K427"/>
          <cell r="L427"/>
          <cell r="M427"/>
          <cell r="N427"/>
          <cell r="O427"/>
          <cell r="P427"/>
          <cell r="Q427"/>
          <cell r="R427"/>
          <cell r="S427"/>
          <cell r="T427"/>
          <cell r="U427"/>
          <cell r="V427"/>
          <cell r="W427"/>
          <cell r="X427"/>
          <cell r="Y427"/>
          <cell r="Z427"/>
          <cell r="AA427"/>
          <cell r="AB427"/>
          <cell r="AC427"/>
          <cell r="AD427"/>
        </row>
        <row r="428">
          <cell r="C428"/>
          <cell r="I428"/>
          <cell r="J428"/>
          <cell r="K428"/>
          <cell r="L428"/>
          <cell r="M428"/>
          <cell r="N428"/>
          <cell r="O428"/>
          <cell r="P428"/>
          <cell r="Q428"/>
          <cell r="R428"/>
          <cell r="S428"/>
          <cell r="T428"/>
          <cell r="U428"/>
          <cell r="V428"/>
          <cell r="W428"/>
          <cell r="X428"/>
          <cell r="Y428"/>
          <cell r="Z428"/>
          <cell r="AA428"/>
          <cell r="AB428"/>
          <cell r="AC428"/>
          <cell r="AD428"/>
        </row>
        <row r="429">
          <cell r="C429" t="str">
            <v>3m libor</v>
          </cell>
          <cell r="I429">
            <v>5.7938E-3</v>
          </cell>
          <cell r="J429">
            <v>5.9062999999999997E-3</v>
          </cell>
          <cell r="K429">
            <v>5.9062999999999997E-3</v>
          </cell>
          <cell r="L429">
            <v>5.9062999999999997E-3</v>
          </cell>
          <cell r="M429">
            <v>5.8781000000000007E-3</v>
          </cell>
          <cell r="N429">
            <v>5.8781000000000007E-3</v>
          </cell>
          <cell r="O429">
            <v>5.8781000000000007E-3</v>
          </cell>
          <cell r="P429">
            <v>5.2749999999999993E-3</v>
          </cell>
          <cell r="Q429">
            <v>5.2749999999999993E-3</v>
          </cell>
          <cell r="R429">
            <v>5.2749999999999993E-3</v>
          </cell>
          <cell r="S429">
            <v>4.0100000000000005E-3</v>
          </cell>
          <cell r="T429">
            <v>4.0100000000000005E-3</v>
          </cell>
          <cell r="U429">
            <v>4.0100000000000005E-3</v>
          </cell>
          <cell r="V429">
            <v>3.5663000000000001E-3</v>
          </cell>
          <cell r="W429">
            <v>3.5663000000000001E-3</v>
          </cell>
          <cell r="X429">
            <v>3.5663000000000001E-3</v>
          </cell>
          <cell r="Y429">
            <v>3.3556000000000002E-3</v>
          </cell>
          <cell r="Z429">
            <v>3.3556000000000002E-3</v>
          </cell>
          <cell r="AA429">
            <v>3.3556000000000002E-3</v>
          </cell>
          <cell r="AB429">
            <v>2.9469000000000001E-3</v>
          </cell>
          <cell r="AC429">
            <v>2.9469000000000001E-3</v>
          </cell>
          <cell r="AD429">
            <v>2.9469000000000001E-3</v>
          </cell>
        </row>
        <row r="430">
          <cell r="C430" t="str">
            <v>Interest charged rate</v>
          </cell>
          <cell r="I430">
            <v>2.1293800000000002E-2</v>
          </cell>
          <cell r="J430">
            <v>2.14063E-2</v>
          </cell>
          <cell r="K430">
            <v>2.14063E-2</v>
          </cell>
          <cell r="L430">
            <v>2.14063E-2</v>
          </cell>
          <cell r="M430">
            <v>2.1378100000000001E-2</v>
          </cell>
          <cell r="N430">
            <v>2.1378100000000001E-2</v>
          </cell>
          <cell r="O430">
            <v>2.1378100000000001E-2</v>
          </cell>
          <cell r="P430">
            <v>2.0774999999999998E-2</v>
          </cell>
          <cell r="Q430">
            <v>2.0774999999999998E-2</v>
          </cell>
          <cell r="R430">
            <v>2.0774999999999998E-2</v>
          </cell>
          <cell r="S430">
            <v>1.951E-2</v>
          </cell>
          <cell r="T430">
            <v>1.951E-2</v>
          </cell>
          <cell r="U430">
            <v>1.951E-2</v>
          </cell>
          <cell r="V430">
            <v>1.9066300000000001E-2</v>
          </cell>
          <cell r="W430">
            <v>1.9066300000000001E-2</v>
          </cell>
          <cell r="X430">
            <v>1.9066300000000001E-2</v>
          </cell>
          <cell r="Y430">
            <v>1.88556E-2</v>
          </cell>
          <cell r="Z430">
            <v>1.88556E-2</v>
          </cell>
          <cell r="AA430">
            <v>1.88556E-2</v>
          </cell>
          <cell r="AB430">
            <v>1.8446899999999999E-2</v>
          </cell>
          <cell r="AC430">
            <v>1.8446899999999999E-2</v>
          </cell>
          <cell r="AD430">
            <v>1.8446899999999999E-2</v>
          </cell>
        </row>
        <row r="431">
          <cell r="C431" t="str">
            <v>Interest accrual this distribution</v>
          </cell>
          <cell r="I431">
            <v>930235.7281533049</v>
          </cell>
          <cell r="J431">
            <v>0</v>
          </cell>
          <cell r="K431">
            <v>0</v>
          </cell>
          <cell r="L431">
            <v>933747.48497267754</v>
          </cell>
          <cell r="M431">
            <v>895833.622376421</v>
          </cell>
          <cell r="N431">
            <v>866935.76359008474</v>
          </cell>
          <cell r="O431">
            <v>866935.76359008474</v>
          </cell>
          <cell r="P431">
            <v>756590.58398765989</v>
          </cell>
          <cell r="Q431">
            <v>756590.58398765989</v>
          </cell>
          <cell r="R431">
            <v>780996.7318582295</v>
          </cell>
          <cell r="S431">
            <v>565550.16276294703</v>
          </cell>
          <cell r="T431">
            <v>585051.89251339342</v>
          </cell>
          <cell r="U431">
            <v>644411.95210995781</v>
          </cell>
          <cell r="V431">
            <v>458002.9474809987</v>
          </cell>
          <cell r="W431">
            <v>442209.74239544699</v>
          </cell>
          <cell r="X431">
            <v>536968.97290875704</v>
          </cell>
          <cell r="Y431">
            <v>333968.22815062874</v>
          </cell>
          <cell r="Z431">
            <v>383445.00269146258</v>
          </cell>
          <cell r="AA431">
            <v>395814.19632667105</v>
          </cell>
          <cell r="AB431">
            <v>259592.15513344703</v>
          </cell>
          <cell r="AC431">
            <v>277495.06238402956</v>
          </cell>
          <cell r="AD431">
            <v>277495.06238402956</v>
          </cell>
        </row>
        <row r="432">
          <cell r="C432" t="str">
            <v>Interest due this IPD</v>
          </cell>
          <cell r="I432">
            <v>2762961.0076053599</v>
          </cell>
          <cell r="J432">
            <v>0</v>
          </cell>
          <cell r="K432">
            <v>0</v>
          </cell>
          <cell r="L432">
            <v>2741000.6816939889</v>
          </cell>
          <cell r="M432">
            <v>0</v>
          </cell>
          <cell r="N432">
            <v>0</v>
          </cell>
          <cell r="O432">
            <v>2629705.1495565902</v>
          </cell>
          <cell r="P432">
            <v>0</v>
          </cell>
          <cell r="Q432">
            <v>0</v>
          </cell>
          <cell r="R432">
            <v>2294177.8998335493</v>
          </cell>
          <cell r="S432">
            <v>0</v>
          </cell>
          <cell r="T432">
            <v>0</v>
          </cell>
          <cell r="U432">
            <v>1795014.0073862984</v>
          </cell>
          <cell r="V432">
            <v>0</v>
          </cell>
          <cell r="W432">
            <v>0</v>
          </cell>
          <cell r="X432">
            <v>1437181.6627852027</v>
          </cell>
          <cell r="Y432">
            <v>0</v>
          </cell>
          <cell r="Z432">
            <v>0</v>
          </cell>
          <cell r="AA432">
            <v>1113227.4271687623</v>
          </cell>
          <cell r="AB432">
            <v>0</v>
          </cell>
          <cell r="AC432">
            <v>0</v>
          </cell>
          <cell r="AD432">
            <v>814582.27990150615</v>
          </cell>
        </row>
        <row r="433">
          <cell r="C433"/>
          <cell r="I433"/>
          <cell r="J433"/>
          <cell r="K433"/>
          <cell r="L433"/>
          <cell r="M433"/>
          <cell r="N433"/>
          <cell r="O433"/>
          <cell r="P433"/>
          <cell r="Q433"/>
          <cell r="R433"/>
          <cell r="S433"/>
          <cell r="T433"/>
          <cell r="U433"/>
          <cell r="V433"/>
          <cell r="W433"/>
          <cell r="X433"/>
          <cell r="Y433"/>
          <cell r="Z433"/>
          <cell r="AA433"/>
          <cell r="AB433"/>
          <cell r="AC433"/>
          <cell r="AD433"/>
        </row>
        <row r="434">
          <cell r="C434" t="str">
            <v>Total Payment</v>
          </cell>
          <cell r="I434">
            <v>2762961.0076053599</v>
          </cell>
          <cell r="J434">
            <v>0</v>
          </cell>
          <cell r="K434">
            <v>0</v>
          </cell>
          <cell r="L434">
            <v>23000293.331693966</v>
          </cell>
          <cell r="M434">
            <v>0</v>
          </cell>
          <cell r="N434">
            <v>0</v>
          </cell>
          <cell r="O434">
            <v>67399287.559556559</v>
          </cell>
          <cell r="P434">
            <v>0</v>
          </cell>
          <cell r="Q434">
            <v>0</v>
          </cell>
          <cell r="R434">
            <v>66420449.499833576</v>
          </cell>
          <cell r="S434">
            <v>0</v>
          </cell>
          <cell r="T434">
            <v>0</v>
          </cell>
          <cell r="U434">
            <v>65299095.607386321</v>
          </cell>
          <cell r="V434">
            <v>0</v>
          </cell>
          <cell r="W434">
            <v>0</v>
          </cell>
          <cell r="X434">
            <v>64339501.332785219</v>
          </cell>
          <cell r="Y434">
            <v>0</v>
          </cell>
          <cell r="Z434">
            <v>0</v>
          </cell>
          <cell r="AA434">
            <v>63433541.857168771</v>
          </cell>
          <cell r="AB434">
            <v>0</v>
          </cell>
          <cell r="AC434">
            <v>0</v>
          </cell>
          <cell r="AD434">
            <v>177932719.67990151</v>
          </cell>
        </row>
        <row r="435">
          <cell r="C435"/>
          <cell r="I435"/>
          <cell r="J435"/>
          <cell r="K435"/>
          <cell r="L435"/>
          <cell r="M435"/>
          <cell r="N435"/>
          <cell r="O435"/>
          <cell r="P435"/>
          <cell r="Q435"/>
          <cell r="R435"/>
          <cell r="S435"/>
          <cell r="T435"/>
          <cell r="U435"/>
          <cell r="V435"/>
          <cell r="W435"/>
          <cell r="X435"/>
          <cell r="Y435"/>
          <cell r="Z435"/>
          <cell r="AA435"/>
          <cell r="AB435"/>
          <cell r="AC435"/>
          <cell r="AD435"/>
        </row>
        <row r="436">
          <cell r="C436" t="str">
            <v>Outstanding interco</v>
          </cell>
          <cell r="I436">
            <v>515000000</v>
          </cell>
          <cell r="J436">
            <v>515000000</v>
          </cell>
          <cell r="K436">
            <v>515000000</v>
          </cell>
          <cell r="L436">
            <v>494740707.35000002</v>
          </cell>
          <cell r="M436">
            <v>494740707.35000002</v>
          </cell>
          <cell r="N436">
            <v>494740707.35000002</v>
          </cell>
          <cell r="O436">
            <v>429971124.94000006</v>
          </cell>
          <cell r="P436">
            <v>429971124.94000006</v>
          </cell>
          <cell r="Q436">
            <v>429971124.94000006</v>
          </cell>
          <cell r="R436">
            <v>365844853.34000003</v>
          </cell>
          <cell r="S436">
            <v>365844853.34000003</v>
          </cell>
          <cell r="T436">
            <v>365844853.34000003</v>
          </cell>
          <cell r="U436">
            <v>302340771.74000001</v>
          </cell>
          <cell r="V436">
            <v>302340771.74000001</v>
          </cell>
          <cell r="W436">
            <v>302340771.74000001</v>
          </cell>
          <cell r="X436">
            <v>239438452.06999999</v>
          </cell>
          <cell r="Y436">
            <v>239438452.06999999</v>
          </cell>
          <cell r="Z436">
            <v>239438452.06999999</v>
          </cell>
          <cell r="AA436">
            <v>177118137.63999999</v>
          </cell>
          <cell r="AB436">
            <v>177118137.63999999</v>
          </cell>
          <cell r="AC436">
            <v>177118137.63999999</v>
          </cell>
          <cell r="AD436">
            <v>0.23999997973442078</v>
          </cell>
        </row>
        <row r="437">
          <cell r="C437"/>
          <cell r="I437"/>
          <cell r="J437"/>
          <cell r="K437"/>
          <cell r="L437"/>
          <cell r="M437"/>
          <cell r="N437"/>
          <cell r="O437"/>
          <cell r="P437"/>
          <cell r="Q437"/>
          <cell r="R437" t="str">
            <v>OK</v>
          </cell>
          <cell r="S437" t="str">
            <v>OK</v>
          </cell>
          <cell r="T437" t="str">
            <v>OK</v>
          </cell>
          <cell r="U437" t="str">
            <v>OK</v>
          </cell>
          <cell r="V437" t="str">
            <v>OK</v>
          </cell>
          <cell r="W437" t="str">
            <v>OK</v>
          </cell>
          <cell r="X437" t="str">
            <v>OK</v>
          </cell>
          <cell r="Y437" t="str">
            <v>OK</v>
          </cell>
          <cell r="Z437" t="str">
            <v>OK</v>
          </cell>
          <cell r="AA437" t="str">
            <v>OK</v>
          </cell>
          <cell r="AB437" t="str">
            <v>OK</v>
          </cell>
          <cell r="AC437" t="str">
            <v>OK</v>
          </cell>
          <cell r="AD437" t="str">
            <v>OK</v>
          </cell>
        </row>
        <row r="438">
          <cell r="C438" t="str">
            <v>2012-3 B1</v>
          </cell>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row>
        <row r="439">
          <cell r="C439" t="str">
            <v>MATURE THIS PERIOD</v>
          </cell>
          <cell r="I439"/>
          <cell r="J439"/>
          <cell r="K439"/>
          <cell r="L439"/>
          <cell r="M439"/>
          <cell r="N439"/>
          <cell r="O439"/>
          <cell r="P439"/>
          <cell r="Q439"/>
          <cell r="R439"/>
          <cell r="S439"/>
          <cell r="T439"/>
          <cell r="U439"/>
          <cell r="V439"/>
          <cell r="W439"/>
          <cell r="X439"/>
          <cell r="Y439"/>
          <cell r="Z439"/>
          <cell r="AA439"/>
          <cell r="AB439"/>
          <cell r="AC439"/>
          <cell r="AD439"/>
        </row>
        <row r="440">
          <cell r="C440" t="str">
            <v>NOTIONAL</v>
          </cell>
          <cell r="I440">
            <v>90177133.659999996</v>
          </cell>
          <cell r="J440">
            <v>90177133.659999996</v>
          </cell>
          <cell r="K440">
            <v>90177133.659999996</v>
          </cell>
          <cell r="L440">
            <v>90177133.659999996</v>
          </cell>
          <cell r="M440">
            <v>90177133.659999996</v>
          </cell>
          <cell r="N440">
            <v>90177133.659999996</v>
          </cell>
          <cell r="O440">
            <v>90177133.659999996</v>
          </cell>
          <cell r="P440">
            <v>90177133.659999996</v>
          </cell>
          <cell r="Q440">
            <v>90177133.659999996</v>
          </cell>
          <cell r="R440">
            <v>90177133.659999996</v>
          </cell>
          <cell r="S440">
            <v>90177133.659999996</v>
          </cell>
          <cell r="T440">
            <v>90177133.659999996</v>
          </cell>
          <cell r="U440">
            <v>90177133.659999996</v>
          </cell>
          <cell r="V440">
            <v>90177133.659999996</v>
          </cell>
          <cell r="W440">
            <v>90177133.659999996</v>
          </cell>
          <cell r="X440">
            <v>90177133.659999996</v>
          </cell>
          <cell r="Y440">
            <v>90177133.659999996</v>
          </cell>
          <cell r="Z440">
            <v>90177133.659999996</v>
          </cell>
          <cell r="AA440">
            <v>90177133.659999996</v>
          </cell>
          <cell r="AB440">
            <v>90177133.659999996</v>
          </cell>
          <cell r="AC440">
            <v>90177133.659999996</v>
          </cell>
          <cell r="AD440">
            <v>90177133.659999996</v>
          </cell>
        </row>
        <row r="441">
          <cell r="C441" t="str">
            <v>INT. TYPE</v>
          </cell>
          <cell r="I441" t="str">
            <v>FLOATING</v>
          </cell>
          <cell r="J441" t="str">
            <v>FLOATING</v>
          </cell>
          <cell r="K441" t="str">
            <v>FLOATING</v>
          </cell>
          <cell r="L441" t="str">
            <v>FLOATING</v>
          </cell>
          <cell r="M441" t="str">
            <v>FLOATING</v>
          </cell>
          <cell r="N441" t="str">
            <v>FLOATING</v>
          </cell>
          <cell r="O441" t="str">
            <v>FLOATING</v>
          </cell>
          <cell r="P441" t="str">
            <v>FLOATING</v>
          </cell>
          <cell r="Q441" t="str">
            <v>FLOATING</v>
          </cell>
          <cell r="R441" t="str">
            <v>FLOATING</v>
          </cell>
          <cell r="S441" t="str">
            <v>FLOATING</v>
          </cell>
          <cell r="T441" t="str">
            <v>FLOATING</v>
          </cell>
          <cell r="U441" t="str">
            <v>FLOATING</v>
          </cell>
          <cell r="V441" t="str">
            <v>FLOATING</v>
          </cell>
          <cell r="W441" t="str">
            <v>FLOATING</v>
          </cell>
          <cell r="X441" t="str">
            <v>FLOATING</v>
          </cell>
          <cell r="Y441" t="str">
            <v>FLOATING</v>
          </cell>
          <cell r="Z441" t="str">
            <v>FLOATING</v>
          </cell>
          <cell r="AA441" t="str">
            <v>FLOATING</v>
          </cell>
          <cell r="AB441" t="str">
            <v>FLOATING</v>
          </cell>
          <cell r="AC441" t="str">
            <v>FLOATING</v>
          </cell>
          <cell r="AD441" t="str">
            <v>FLOATING</v>
          </cell>
        </row>
        <row r="442">
          <cell r="C442" t="str">
            <v>INTEREST BASIS</v>
          </cell>
          <cell r="I442" t="str">
            <v>BP0003M index</v>
          </cell>
          <cell r="J442" t="str">
            <v>BP0003M index</v>
          </cell>
          <cell r="K442" t="str">
            <v>BP0003M index</v>
          </cell>
          <cell r="L442" t="str">
            <v>BP0003M index</v>
          </cell>
          <cell r="M442" t="str">
            <v>BP0003M index</v>
          </cell>
          <cell r="N442" t="str">
            <v>BP0003M index</v>
          </cell>
          <cell r="O442" t="str">
            <v>BP0003M index</v>
          </cell>
          <cell r="P442" t="str">
            <v>BP0003M index</v>
          </cell>
          <cell r="Q442" t="str">
            <v>BP0003M index</v>
          </cell>
          <cell r="R442" t="str">
            <v>BP0003M index</v>
          </cell>
          <cell r="S442" t="str">
            <v>BP0003M index</v>
          </cell>
          <cell r="T442" t="str">
            <v>BP0003M index</v>
          </cell>
          <cell r="U442" t="str">
            <v>BP0003M index</v>
          </cell>
          <cell r="V442" t="str">
            <v>BP0003M index</v>
          </cell>
          <cell r="W442" t="str">
            <v>BP0003M index</v>
          </cell>
          <cell r="X442" t="str">
            <v>BP0003M index</v>
          </cell>
          <cell r="Y442" t="str">
            <v>BP0003M index</v>
          </cell>
          <cell r="Z442" t="str">
            <v>BP0003M index</v>
          </cell>
          <cell r="AA442" t="str">
            <v>BP0003M index</v>
          </cell>
          <cell r="AB442" t="str">
            <v>BP0003M index</v>
          </cell>
          <cell r="AC442" t="str">
            <v>BP0003M index</v>
          </cell>
          <cell r="AD442" t="str">
            <v>BP0003M index</v>
          </cell>
        </row>
        <row r="443">
          <cell r="C443" t="str">
            <v>Interest Payment Frequency</v>
          </cell>
          <cell r="I443" t="str">
            <v>QUARTERLY</v>
          </cell>
          <cell r="J443" t="str">
            <v>QUARTERLY</v>
          </cell>
          <cell r="K443" t="str">
            <v>QUARTERLY</v>
          </cell>
          <cell r="L443" t="str">
            <v>QUARTERLY</v>
          </cell>
          <cell r="M443" t="str">
            <v>QUARTERLY</v>
          </cell>
          <cell r="N443" t="str">
            <v>QUARTERLY</v>
          </cell>
          <cell r="O443" t="str">
            <v>QUARTERLY</v>
          </cell>
          <cell r="P443" t="str">
            <v>QUARTERLY</v>
          </cell>
          <cell r="Q443" t="str">
            <v>QUARTERLY</v>
          </cell>
          <cell r="R443" t="str">
            <v>QUARTERLY</v>
          </cell>
          <cell r="S443" t="str">
            <v>QUARTERLY</v>
          </cell>
          <cell r="T443" t="str">
            <v>QUARTERLY</v>
          </cell>
          <cell r="U443" t="str">
            <v>QUARTERLY</v>
          </cell>
          <cell r="V443" t="str">
            <v>QUARTERLY</v>
          </cell>
          <cell r="W443" t="str">
            <v>QUARTERLY</v>
          </cell>
          <cell r="X443" t="str">
            <v>QUARTERLY</v>
          </cell>
          <cell r="Y443" t="str">
            <v>QUARTERLY</v>
          </cell>
          <cell r="Z443" t="str">
            <v>QUARTERLY</v>
          </cell>
          <cell r="AA443" t="str">
            <v>QUARTERLY</v>
          </cell>
          <cell r="AB443" t="str">
            <v>QUARTERLY</v>
          </cell>
          <cell r="AC443" t="str">
            <v>QUARTERLY</v>
          </cell>
          <cell r="AD443" t="str">
            <v>QUARTERLY</v>
          </cell>
        </row>
        <row r="444">
          <cell r="C444" t="str">
            <v>DCF</v>
          </cell>
          <cell r="I444" t="str">
            <v>Actual/365 (Fixed)</v>
          </cell>
          <cell r="J444" t="str">
            <v>Actual/365 (Fixed)</v>
          </cell>
          <cell r="K444" t="str">
            <v>Actual/365 (Fixed)</v>
          </cell>
          <cell r="L444" t="str">
            <v>Actual/365 (Fixed)</v>
          </cell>
          <cell r="M444" t="str">
            <v>Actual/365 (Fixed)</v>
          </cell>
          <cell r="N444" t="str">
            <v>Actual/365 (Fixed)</v>
          </cell>
          <cell r="O444" t="str">
            <v>Actual/365 (Fixed)</v>
          </cell>
          <cell r="P444" t="str">
            <v>Actual/365 (Fixed)</v>
          </cell>
          <cell r="Q444" t="str">
            <v>Actual/365 (Fixed)</v>
          </cell>
          <cell r="R444" t="str">
            <v>Actual/365 (Fixed)</v>
          </cell>
          <cell r="S444" t="str">
            <v>Actual/365 (Fixed)</v>
          </cell>
          <cell r="T444" t="str">
            <v>Actual/365 (Fixed)</v>
          </cell>
          <cell r="U444" t="str">
            <v>Actual/365 (Fixed)</v>
          </cell>
          <cell r="V444" t="str">
            <v>Actual/365 (Fixed)</v>
          </cell>
          <cell r="W444" t="str">
            <v>Actual/365 (Fixed)</v>
          </cell>
          <cell r="X444" t="str">
            <v>Actual/365 (Fixed)</v>
          </cell>
          <cell r="Y444" t="str">
            <v>Actual/365 (Fixed)</v>
          </cell>
          <cell r="Z444" t="str">
            <v>Actual/365 (Fixed)</v>
          </cell>
          <cell r="AA444" t="str">
            <v>Actual/365 (Fixed)</v>
          </cell>
          <cell r="AB444" t="str">
            <v>Actual/365 (Fixed)</v>
          </cell>
          <cell r="AC444" t="str">
            <v>Actual/365 (Fixed)</v>
          </cell>
          <cell r="AD444" t="str">
            <v>Actual/365 (Fixed)</v>
          </cell>
        </row>
        <row r="445">
          <cell r="C445" t="str">
            <v>CURRENCY</v>
          </cell>
          <cell r="I445" t="str">
            <v>GBP</v>
          </cell>
          <cell r="J445" t="str">
            <v>GBP</v>
          </cell>
          <cell r="K445" t="str">
            <v>GBP</v>
          </cell>
          <cell r="L445" t="str">
            <v>GBP</v>
          </cell>
          <cell r="M445" t="str">
            <v>GBP</v>
          </cell>
          <cell r="N445" t="str">
            <v>GBP</v>
          </cell>
          <cell r="O445" t="str">
            <v>GBP</v>
          </cell>
          <cell r="P445" t="str">
            <v>GBP</v>
          </cell>
          <cell r="Q445" t="str">
            <v>GBP</v>
          </cell>
          <cell r="R445" t="str">
            <v>GBP</v>
          </cell>
          <cell r="S445" t="str">
            <v>GBP</v>
          </cell>
          <cell r="T445" t="str">
            <v>GBP</v>
          </cell>
          <cell r="U445" t="str">
            <v>GBP</v>
          </cell>
          <cell r="V445" t="str">
            <v>GBP</v>
          </cell>
          <cell r="W445" t="str">
            <v>GBP</v>
          </cell>
          <cell r="X445" t="str">
            <v>GBP</v>
          </cell>
          <cell r="Y445" t="str">
            <v>GBP</v>
          </cell>
          <cell r="Z445" t="str">
            <v>GBP</v>
          </cell>
          <cell r="AA445" t="str">
            <v>GBP</v>
          </cell>
          <cell r="AB445" t="str">
            <v>GBP</v>
          </cell>
          <cell r="AC445" t="str">
            <v>GBP</v>
          </cell>
          <cell r="AD445" t="str">
            <v>GBP</v>
          </cell>
        </row>
        <row r="447">
          <cell r="C447" t="str">
            <v>INTERP RATE</v>
          </cell>
          <cell r="I447">
            <v>6.9550000000000002E-3</v>
          </cell>
          <cell r="J447">
            <v>6.9550000000000002E-3</v>
          </cell>
          <cell r="K447">
            <v>6.9550000000000002E-3</v>
          </cell>
          <cell r="L447">
            <v>6.9550000000000002E-3</v>
          </cell>
          <cell r="M447">
            <v>6.9550000000000002E-3</v>
          </cell>
          <cell r="N447">
            <v>6.9550000000000002E-3</v>
          </cell>
          <cell r="O447">
            <v>6.9550000000000002E-3</v>
          </cell>
          <cell r="P447">
            <v>6.9550000000000002E-3</v>
          </cell>
          <cell r="Q447">
            <v>6.9550000000000002E-3</v>
          </cell>
          <cell r="R447">
            <v>6.9550000000000002E-3</v>
          </cell>
          <cell r="S447">
            <v>6.9550000000000002E-3</v>
          </cell>
          <cell r="T447">
            <v>6.9550000000000002E-3</v>
          </cell>
          <cell r="U447">
            <v>6.9550000000000002E-3</v>
          </cell>
          <cell r="V447">
            <v>6.9550000000000002E-3</v>
          </cell>
          <cell r="W447">
            <v>6.9550000000000002E-3</v>
          </cell>
          <cell r="X447">
            <v>6.9550000000000002E-3</v>
          </cell>
          <cell r="Y447">
            <v>6.9550000000000002E-3</v>
          </cell>
          <cell r="Z447">
            <v>6.9550000000000002E-3</v>
          </cell>
          <cell r="AA447">
            <v>6.9550000000000002E-3</v>
          </cell>
          <cell r="AB447">
            <v>6.9550000000000002E-3</v>
          </cell>
          <cell r="AC447">
            <v>6.9550000000000002E-3</v>
          </cell>
          <cell r="AD447">
            <v>6.9550000000000002E-3</v>
          </cell>
        </row>
        <row r="448">
          <cell r="C448" t="str">
            <v>RATE/MARGIN</v>
          </cell>
          <cell r="I448">
            <v>2.1024999999999999E-2</v>
          </cell>
          <cell r="J448">
            <v>2.1024999999999999E-2</v>
          </cell>
          <cell r="K448">
            <v>2.1024999999999999E-2</v>
          </cell>
          <cell r="L448">
            <v>2.1024999999999999E-2</v>
          </cell>
          <cell r="M448">
            <v>2.1024999999999999E-2</v>
          </cell>
          <cell r="N448">
            <v>2.1024999999999999E-2</v>
          </cell>
          <cell r="O448">
            <v>2.1024999999999999E-2</v>
          </cell>
          <cell r="P448">
            <v>2.1024999999999999E-2</v>
          </cell>
          <cell r="Q448">
            <v>2.1024999999999999E-2</v>
          </cell>
          <cell r="R448">
            <v>2.1024999999999999E-2</v>
          </cell>
          <cell r="S448">
            <v>2.1024999999999999E-2</v>
          </cell>
          <cell r="T448">
            <v>2.1024999999999999E-2</v>
          </cell>
          <cell r="U448">
            <v>2.1024999999999999E-2</v>
          </cell>
          <cell r="V448">
            <v>2.1024999999999999E-2</v>
          </cell>
          <cell r="W448">
            <v>2.1024999999999999E-2</v>
          </cell>
          <cell r="X448">
            <v>2.1024999999999999E-2</v>
          </cell>
          <cell r="Y448">
            <v>2.1024999999999999E-2</v>
          </cell>
          <cell r="Z448">
            <v>2.1024999999999999E-2</v>
          </cell>
          <cell r="AA448">
            <v>2.1024999999999999E-2</v>
          </cell>
          <cell r="AB448">
            <v>2.1024999999999999E-2</v>
          </cell>
          <cell r="AC448">
            <v>2.1024999999999999E-2</v>
          </cell>
          <cell r="AD448">
            <v>2.1024999999999999E-2</v>
          </cell>
        </row>
        <row r="450">
          <cell r="C450" t="str">
            <v>Principal</v>
          </cell>
          <cell r="I450"/>
          <cell r="J450"/>
          <cell r="K450"/>
          <cell r="L450"/>
          <cell r="M450"/>
          <cell r="N450"/>
          <cell r="O450"/>
          <cell r="P450"/>
          <cell r="Q450"/>
          <cell r="R450"/>
          <cell r="S450"/>
          <cell r="T450"/>
          <cell r="U450"/>
          <cell r="V450"/>
          <cell r="W450"/>
          <cell r="X450"/>
          <cell r="Y450"/>
          <cell r="Z450"/>
          <cell r="AA450"/>
          <cell r="AB450"/>
          <cell r="AC450"/>
          <cell r="AD450"/>
        </row>
        <row r="451">
          <cell r="C451"/>
          <cell r="I451"/>
          <cell r="J451"/>
          <cell r="K451"/>
          <cell r="L451"/>
          <cell r="M451"/>
          <cell r="N451"/>
          <cell r="O451"/>
          <cell r="P451"/>
          <cell r="Q451"/>
          <cell r="R451"/>
          <cell r="S451"/>
          <cell r="T451"/>
          <cell r="U451"/>
          <cell r="V451"/>
          <cell r="W451"/>
          <cell r="X451"/>
          <cell r="Y451"/>
          <cell r="Z451"/>
          <cell r="AA451"/>
          <cell r="AB451"/>
          <cell r="AC451"/>
          <cell r="AD451"/>
        </row>
        <row r="452">
          <cell r="C452" t="str">
            <v>Principal accrual this distribution</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10018679.550000001</v>
          </cell>
          <cell r="Z452">
            <v>10018679.550000001</v>
          </cell>
          <cell r="AA452">
            <v>10018679.550000001</v>
          </cell>
          <cell r="AB452">
            <v>20040365</v>
          </cell>
          <cell r="AC452">
            <v>20040365</v>
          </cell>
          <cell r="AD452">
            <v>20040365.010000002</v>
          </cell>
        </row>
        <row r="453">
          <cell r="C453" t="str">
            <v>Principal due this IPD</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30056038.649999999</v>
          </cell>
          <cell r="AB453">
            <v>0</v>
          </cell>
          <cell r="AC453">
            <v>0</v>
          </cell>
          <cell r="AD453">
            <v>60121095.009999998</v>
          </cell>
        </row>
        <row r="454">
          <cell r="C454"/>
          <cell r="I454"/>
          <cell r="J454"/>
          <cell r="K454"/>
          <cell r="L454"/>
          <cell r="M454"/>
          <cell r="N454"/>
          <cell r="O454"/>
          <cell r="P454"/>
          <cell r="Q454"/>
          <cell r="R454"/>
          <cell r="S454"/>
          <cell r="T454"/>
          <cell r="U454"/>
          <cell r="V454"/>
          <cell r="W454"/>
          <cell r="X454"/>
          <cell r="Y454"/>
          <cell r="Z454"/>
          <cell r="AA454"/>
          <cell r="AB454"/>
          <cell r="AC454"/>
          <cell r="AD454"/>
        </row>
        <row r="455">
          <cell r="C455"/>
          <cell r="I455"/>
          <cell r="J455"/>
          <cell r="K455"/>
          <cell r="L455"/>
          <cell r="M455"/>
          <cell r="N455"/>
          <cell r="O455"/>
          <cell r="P455"/>
          <cell r="Q455"/>
          <cell r="R455"/>
          <cell r="S455"/>
          <cell r="T455"/>
          <cell r="U455"/>
          <cell r="V455"/>
          <cell r="W455"/>
          <cell r="X455"/>
          <cell r="Y455"/>
          <cell r="Z455"/>
          <cell r="AA455"/>
          <cell r="AB455"/>
          <cell r="AC455"/>
          <cell r="AD455"/>
        </row>
        <row r="456">
          <cell r="C456" t="str">
            <v>Interest</v>
          </cell>
          <cell r="I456"/>
          <cell r="J456"/>
          <cell r="K456"/>
          <cell r="L456"/>
          <cell r="M456"/>
          <cell r="N456"/>
          <cell r="O456"/>
          <cell r="P456"/>
          <cell r="Q456"/>
          <cell r="R456"/>
          <cell r="S456"/>
          <cell r="T456"/>
          <cell r="U456"/>
          <cell r="V456"/>
          <cell r="W456"/>
          <cell r="X456"/>
          <cell r="Y456"/>
          <cell r="Z456"/>
          <cell r="AA456"/>
          <cell r="AB456"/>
          <cell r="AC456"/>
          <cell r="AD456"/>
        </row>
        <row r="457">
          <cell r="C457"/>
          <cell r="I457"/>
          <cell r="J457"/>
          <cell r="K457"/>
          <cell r="L457"/>
          <cell r="M457"/>
          <cell r="N457"/>
          <cell r="O457"/>
          <cell r="P457"/>
          <cell r="Q457"/>
          <cell r="R457"/>
          <cell r="S457"/>
          <cell r="T457"/>
          <cell r="U457"/>
          <cell r="V457"/>
          <cell r="W457"/>
          <cell r="X457"/>
          <cell r="Y457"/>
          <cell r="Z457"/>
          <cell r="AA457"/>
          <cell r="AB457"/>
          <cell r="AC457"/>
          <cell r="AD457"/>
        </row>
        <row r="458">
          <cell r="C458" t="str">
            <v>3m libor</v>
          </cell>
          <cell r="I458">
            <v>5.7938E-3</v>
          </cell>
          <cell r="J458">
            <v>5.9062999999999997E-3</v>
          </cell>
          <cell r="K458">
            <v>5.9062999999999997E-3</v>
          </cell>
          <cell r="L458">
            <v>5.9062999999999997E-3</v>
          </cell>
          <cell r="M458">
            <v>5.8781000000000007E-3</v>
          </cell>
          <cell r="N458">
            <v>5.8781000000000007E-3</v>
          </cell>
          <cell r="O458">
            <v>5.8781000000000007E-3</v>
          </cell>
          <cell r="P458">
            <v>5.2749999999999993E-3</v>
          </cell>
          <cell r="Q458">
            <v>5.2749999999999993E-3</v>
          </cell>
          <cell r="R458">
            <v>5.2749999999999993E-3</v>
          </cell>
          <cell r="S458">
            <v>4.0100000000000005E-3</v>
          </cell>
          <cell r="T458">
            <v>4.0100000000000005E-3</v>
          </cell>
          <cell r="U458">
            <v>4.0100000000000005E-3</v>
          </cell>
          <cell r="V458">
            <v>3.5663000000000001E-3</v>
          </cell>
          <cell r="W458">
            <v>3.5663000000000001E-3</v>
          </cell>
          <cell r="X458">
            <v>3.5663000000000001E-3</v>
          </cell>
          <cell r="Y458">
            <v>3.3556000000000002E-3</v>
          </cell>
          <cell r="Z458">
            <v>3.3556000000000002E-3</v>
          </cell>
          <cell r="AA458">
            <v>3.3556000000000002E-3</v>
          </cell>
          <cell r="AB458">
            <v>2.9469000000000001E-3</v>
          </cell>
          <cell r="AC458">
            <v>2.9469000000000001E-3</v>
          </cell>
          <cell r="AD458">
            <v>2.9469000000000001E-3</v>
          </cell>
        </row>
        <row r="459">
          <cell r="C459" t="str">
            <v>Interest charged rate</v>
          </cell>
          <cell r="I459">
            <v>2.6818799999999997E-2</v>
          </cell>
          <cell r="J459">
            <v>2.6931299999999998E-2</v>
          </cell>
          <cell r="K459">
            <v>2.6931299999999998E-2</v>
          </cell>
          <cell r="L459">
            <v>2.6931299999999998E-2</v>
          </cell>
          <cell r="M459">
            <v>2.6903099999999999E-2</v>
          </cell>
          <cell r="N459">
            <v>2.6903099999999999E-2</v>
          </cell>
          <cell r="O459">
            <v>2.6903099999999999E-2</v>
          </cell>
          <cell r="P459">
            <v>2.6299999999999997E-2</v>
          </cell>
          <cell r="Q459">
            <v>2.6299999999999997E-2</v>
          </cell>
          <cell r="R459">
            <v>2.6299999999999997E-2</v>
          </cell>
          <cell r="S459">
            <v>2.5034999999999998E-2</v>
          </cell>
          <cell r="T459">
            <v>2.5034999999999998E-2</v>
          </cell>
          <cell r="U459">
            <v>2.5034999999999998E-2</v>
          </cell>
          <cell r="V459">
            <v>2.45913E-2</v>
          </cell>
          <cell r="W459">
            <v>2.45913E-2</v>
          </cell>
          <cell r="X459">
            <v>2.45913E-2</v>
          </cell>
          <cell r="Y459">
            <v>2.4380599999999999E-2</v>
          </cell>
          <cell r="Z459">
            <v>2.4380599999999999E-2</v>
          </cell>
          <cell r="AA459">
            <v>2.4380599999999999E-2</v>
          </cell>
          <cell r="AB459">
            <v>2.3971899999999997E-2</v>
          </cell>
          <cell r="AC459">
            <v>2.3971899999999997E-2</v>
          </cell>
          <cell r="AD459">
            <v>2.3971899999999997E-2</v>
          </cell>
        </row>
        <row r="460">
          <cell r="C460" t="str">
            <v>Interest accrual this distribution</v>
          </cell>
          <cell r="I460">
            <v>205401.96678965763</v>
          </cell>
          <cell r="J460">
            <v>0</v>
          </cell>
          <cell r="K460">
            <v>0</v>
          </cell>
          <cell r="L460">
            <v>206263.59077223093</v>
          </cell>
          <cell r="M460">
            <v>206047.61036059924</v>
          </cell>
          <cell r="N460">
            <v>199400.91325219278</v>
          </cell>
          <cell r="O460">
            <v>199400.91325219278</v>
          </cell>
          <cell r="P460">
            <v>201428.53992602191</v>
          </cell>
          <cell r="Q460">
            <v>201428.53992602191</v>
          </cell>
          <cell r="R460">
            <v>207926.23476234521</v>
          </cell>
          <cell r="S460">
            <v>179369.73066894492</v>
          </cell>
          <cell r="T460">
            <v>185554.89379546026</v>
          </cell>
          <cell r="U460">
            <v>204110.38317500628</v>
          </cell>
          <cell r="V460">
            <v>176190.72729375778</v>
          </cell>
          <cell r="W460">
            <v>170115.18497328338</v>
          </cell>
          <cell r="X460">
            <v>206568.43889612981</v>
          </cell>
          <cell r="Y460">
            <v>162634.13937697778</v>
          </cell>
          <cell r="Z460">
            <v>186728.08595134484</v>
          </cell>
          <cell r="AA460">
            <v>192751.57259493662</v>
          </cell>
          <cell r="AB460">
            <v>114507.64231955164</v>
          </cell>
          <cell r="AC460">
            <v>122404.72110021036</v>
          </cell>
          <cell r="AD460">
            <v>122404.72110021036</v>
          </cell>
        </row>
        <row r="461">
          <cell r="C461" t="str">
            <v>Interest due this IPD</v>
          </cell>
          <cell r="I461">
            <v>609580.03047253238</v>
          </cell>
          <cell r="J461">
            <v>0</v>
          </cell>
          <cell r="K461">
            <v>0</v>
          </cell>
          <cell r="L461">
            <v>605483.44387977477</v>
          </cell>
          <cell r="M461">
            <v>0</v>
          </cell>
          <cell r="N461">
            <v>0</v>
          </cell>
          <cell r="O461">
            <v>604849.4368649848</v>
          </cell>
          <cell r="P461">
            <v>0</v>
          </cell>
          <cell r="Q461">
            <v>0</v>
          </cell>
          <cell r="R461">
            <v>610783.31461438909</v>
          </cell>
          <cell r="S461">
            <v>0</v>
          </cell>
          <cell r="T461">
            <v>0</v>
          </cell>
          <cell r="U461">
            <v>569035.00763941149</v>
          </cell>
          <cell r="V461">
            <v>0</v>
          </cell>
          <cell r="W461">
            <v>0</v>
          </cell>
          <cell r="X461">
            <v>552874.351163171</v>
          </cell>
          <cell r="Y461">
            <v>0</v>
          </cell>
          <cell r="Z461">
            <v>0</v>
          </cell>
          <cell r="AA461">
            <v>542113.7979232592</v>
          </cell>
          <cell r="AB461">
            <v>0</v>
          </cell>
          <cell r="AC461">
            <v>0</v>
          </cell>
          <cell r="AD461">
            <v>359317.08451997233</v>
          </cell>
        </row>
        <row r="462">
          <cell r="C462"/>
          <cell r="I462"/>
          <cell r="J462"/>
          <cell r="K462"/>
          <cell r="L462"/>
          <cell r="M462"/>
          <cell r="N462"/>
          <cell r="O462"/>
          <cell r="P462"/>
          <cell r="Q462"/>
          <cell r="R462"/>
          <cell r="S462"/>
          <cell r="T462"/>
          <cell r="U462"/>
          <cell r="V462"/>
          <cell r="W462"/>
          <cell r="X462"/>
          <cell r="Y462"/>
          <cell r="Z462"/>
          <cell r="AA462"/>
          <cell r="AB462"/>
          <cell r="AC462"/>
          <cell r="AD462"/>
        </row>
        <row r="463">
          <cell r="C463" t="str">
            <v>Total Payment</v>
          </cell>
          <cell r="I463">
            <v>609580.03047253238</v>
          </cell>
          <cell r="J463">
            <v>0</v>
          </cell>
          <cell r="K463">
            <v>0</v>
          </cell>
          <cell r="L463">
            <v>605483.44387977477</v>
          </cell>
          <cell r="M463">
            <v>0</v>
          </cell>
          <cell r="N463">
            <v>0</v>
          </cell>
          <cell r="O463">
            <v>604849.4368649848</v>
          </cell>
          <cell r="P463">
            <v>0</v>
          </cell>
          <cell r="Q463">
            <v>0</v>
          </cell>
          <cell r="R463">
            <v>610783.31461438909</v>
          </cell>
          <cell r="S463">
            <v>0</v>
          </cell>
          <cell r="T463">
            <v>0</v>
          </cell>
          <cell r="U463">
            <v>569035.00763941149</v>
          </cell>
          <cell r="V463">
            <v>0</v>
          </cell>
          <cell r="W463">
            <v>0</v>
          </cell>
          <cell r="X463">
            <v>552874.351163171</v>
          </cell>
          <cell r="Y463">
            <v>0</v>
          </cell>
          <cell r="Z463">
            <v>0</v>
          </cell>
          <cell r="AA463">
            <v>30598152.447923258</v>
          </cell>
          <cell r="AB463">
            <v>0</v>
          </cell>
          <cell r="AC463">
            <v>0</v>
          </cell>
          <cell r="AD463">
            <v>60480412.094519973</v>
          </cell>
        </row>
        <row r="464">
          <cell r="C464"/>
          <cell r="I464"/>
          <cell r="J464"/>
          <cell r="K464"/>
          <cell r="L464"/>
          <cell r="M464"/>
          <cell r="N464"/>
          <cell r="O464"/>
          <cell r="P464"/>
          <cell r="Q464"/>
          <cell r="R464"/>
          <cell r="S464"/>
          <cell r="T464"/>
          <cell r="U464"/>
          <cell r="V464"/>
          <cell r="W464"/>
          <cell r="X464"/>
          <cell r="Y464"/>
          <cell r="Z464"/>
          <cell r="AA464"/>
          <cell r="AB464"/>
          <cell r="AC464"/>
          <cell r="AD464"/>
        </row>
        <row r="465">
          <cell r="C465" t="str">
            <v>Outstanding interco</v>
          </cell>
          <cell r="I465">
            <v>90177133.659999996</v>
          </cell>
          <cell r="J465">
            <v>90177133.659999996</v>
          </cell>
          <cell r="K465">
            <v>90177133.659999996</v>
          </cell>
          <cell r="L465">
            <v>90177133.659999996</v>
          </cell>
          <cell r="M465">
            <v>90177133.659999996</v>
          </cell>
          <cell r="N465">
            <v>90177133.659999996</v>
          </cell>
          <cell r="O465">
            <v>90177133.659999996</v>
          </cell>
          <cell r="P465">
            <v>90177133.659999996</v>
          </cell>
          <cell r="Q465">
            <v>90177133.659999996</v>
          </cell>
          <cell r="R465">
            <v>90177133.659999996</v>
          </cell>
          <cell r="S465">
            <v>90177133.659999996</v>
          </cell>
          <cell r="T465">
            <v>90177133.659999996</v>
          </cell>
          <cell r="U465">
            <v>90177133.659999996</v>
          </cell>
          <cell r="V465">
            <v>90177133.659999996</v>
          </cell>
          <cell r="W465">
            <v>90177133.659999996</v>
          </cell>
          <cell r="X465">
            <v>90177133.659999996</v>
          </cell>
          <cell r="Y465">
            <v>90177133.659999996</v>
          </cell>
          <cell r="Z465">
            <v>90177133.659999996</v>
          </cell>
          <cell r="AA465">
            <v>60121095.009999998</v>
          </cell>
          <cell r="AB465">
            <v>60121095.009999998</v>
          </cell>
          <cell r="AC465">
            <v>60121095.009999998</v>
          </cell>
          <cell r="AD465">
            <v>0</v>
          </cell>
        </row>
        <row r="466">
          <cell r="C466"/>
          <cell r="I466"/>
          <cell r="J466"/>
          <cell r="K466"/>
          <cell r="L466"/>
          <cell r="M466"/>
          <cell r="N466"/>
          <cell r="O466"/>
          <cell r="P466"/>
          <cell r="Q466"/>
          <cell r="R466" t="str">
            <v>OK</v>
          </cell>
          <cell r="S466" t="str">
            <v>OK</v>
          </cell>
          <cell r="T466" t="str">
            <v>OK</v>
          </cell>
          <cell r="U466" t="str">
            <v>OK</v>
          </cell>
          <cell r="V466" t="str">
            <v>OK</v>
          </cell>
          <cell r="W466" t="str">
            <v>OK</v>
          </cell>
          <cell r="X466" t="str">
            <v>OK</v>
          </cell>
          <cell r="Y466" t="str">
            <v>OK</v>
          </cell>
          <cell r="Z466" t="str">
            <v>OK</v>
          </cell>
          <cell r="AA466" t="str">
            <v>OK</v>
          </cell>
          <cell r="AB466" t="str">
            <v>OK</v>
          </cell>
          <cell r="AC466" t="str">
            <v>OK</v>
          </cell>
          <cell r="AD466" t="str">
            <v>OK</v>
          </cell>
        </row>
        <row r="467">
          <cell r="C467" t="str">
            <v>2012-3 B2</v>
          </cell>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row>
        <row r="468">
          <cell r="C468" t="str">
            <v>MATURE THIS PERIOD</v>
          </cell>
          <cell r="I468"/>
          <cell r="J468"/>
          <cell r="K468"/>
          <cell r="L468"/>
          <cell r="M468"/>
          <cell r="N468"/>
          <cell r="O468"/>
          <cell r="P468"/>
          <cell r="Q468"/>
          <cell r="R468"/>
          <cell r="S468"/>
          <cell r="T468"/>
          <cell r="U468"/>
          <cell r="V468"/>
          <cell r="W468"/>
          <cell r="X468"/>
          <cell r="Y468"/>
          <cell r="Z468"/>
          <cell r="AA468"/>
          <cell r="AB468"/>
          <cell r="AC468"/>
          <cell r="AD468"/>
        </row>
        <row r="469">
          <cell r="C469" t="str">
            <v>NOTIONAL</v>
          </cell>
          <cell r="I469">
            <v>33000000</v>
          </cell>
          <cell r="J469">
            <v>33000000</v>
          </cell>
          <cell r="K469">
            <v>33000000</v>
          </cell>
          <cell r="L469">
            <v>33000000</v>
          </cell>
          <cell r="M469">
            <v>33000000</v>
          </cell>
          <cell r="N469">
            <v>33000000</v>
          </cell>
          <cell r="O469">
            <v>33000000</v>
          </cell>
          <cell r="P469">
            <v>33000000</v>
          </cell>
          <cell r="Q469">
            <v>33000000</v>
          </cell>
          <cell r="R469">
            <v>33000000</v>
          </cell>
          <cell r="S469">
            <v>33000000</v>
          </cell>
          <cell r="T469">
            <v>33000000</v>
          </cell>
          <cell r="U469">
            <v>33000000</v>
          </cell>
          <cell r="V469">
            <v>33000000</v>
          </cell>
          <cell r="W469">
            <v>33000000</v>
          </cell>
          <cell r="X469">
            <v>33000000</v>
          </cell>
          <cell r="Y469">
            <v>33000000</v>
          </cell>
          <cell r="Z469">
            <v>33000000</v>
          </cell>
          <cell r="AA469">
            <v>33000000</v>
          </cell>
          <cell r="AB469">
            <v>33000000</v>
          </cell>
          <cell r="AC469">
            <v>33000000</v>
          </cell>
          <cell r="AD469">
            <v>33000000</v>
          </cell>
        </row>
        <row r="470">
          <cell r="C470" t="str">
            <v>INT. TYPE</v>
          </cell>
          <cell r="I470" t="str">
            <v>FLOATING</v>
          </cell>
          <cell r="J470" t="str">
            <v>FLOATING</v>
          </cell>
          <cell r="K470" t="str">
            <v>FLOATING</v>
          </cell>
          <cell r="L470" t="str">
            <v>FLOATING</v>
          </cell>
          <cell r="M470" t="str">
            <v>FLOATING</v>
          </cell>
          <cell r="N470" t="str">
            <v>FLOATING</v>
          </cell>
          <cell r="O470" t="str">
            <v>FLOATING</v>
          </cell>
          <cell r="P470" t="str">
            <v>FLOATING</v>
          </cell>
          <cell r="Q470" t="str">
            <v>FLOATING</v>
          </cell>
          <cell r="R470" t="str">
            <v>FLOATING</v>
          </cell>
          <cell r="S470" t="str">
            <v>FLOATING</v>
          </cell>
          <cell r="T470" t="str">
            <v>FLOATING</v>
          </cell>
          <cell r="U470" t="str">
            <v>FLOATING</v>
          </cell>
          <cell r="V470" t="str">
            <v>FLOATING</v>
          </cell>
          <cell r="W470" t="str">
            <v>FLOATING</v>
          </cell>
          <cell r="X470" t="str">
            <v>FLOATING</v>
          </cell>
          <cell r="Y470" t="str">
            <v>FLOATING</v>
          </cell>
          <cell r="Z470" t="str">
            <v>FLOATING</v>
          </cell>
          <cell r="AA470" t="str">
            <v>FLOATING</v>
          </cell>
          <cell r="AB470" t="str">
            <v>FLOATING</v>
          </cell>
          <cell r="AC470" t="str">
            <v>FLOATING</v>
          </cell>
          <cell r="AD470" t="str">
            <v>FLOATING</v>
          </cell>
        </row>
        <row r="471">
          <cell r="C471" t="str">
            <v>INTEREST BASIS</v>
          </cell>
          <cell r="I471" t="str">
            <v>BP0003M index</v>
          </cell>
          <cell r="J471" t="str">
            <v>BP0003M index</v>
          </cell>
          <cell r="K471" t="str">
            <v>BP0003M index</v>
          </cell>
          <cell r="L471" t="str">
            <v>BP0003M index</v>
          </cell>
          <cell r="M471" t="str">
            <v>BP0003M index</v>
          </cell>
          <cell r="N471" t="str">
            <v>BP0003M index</v>
          </cell>
          <cell r="O471" t="str">
            <v>BP0003M index</v>
          </cell>
          <cell r="P471" t="str">
            <v>BP0003M index</v>
          </cell>
          <cell r="Q471" t="str">
            <v>BP0003M index</v>
          </cell>
          <cell r="R471" t="str">
            <v>BP0003M index</v>
          </cell>
          <cell r="S471" t="str">
            <v>BP0003M index</v>
          </cell>
          <cell r="T471" t="str">
            <v>BP0003M index</v>
          </cell>
          <cell r="U471" t="str">
            <v>BP0003M index</v>
          </cell>
          <cell r="V471" t="str">
            <v>BP0003M index</v>
          </cell>
          <cell r="W471" t="str">
            <v>BP0003M index</v>
          </cell>
          <cell r="X471" t="str">
            <v>BP0003M index</v>
          </cell>
          <cell r="Y471" t="str">
            <v>BP0003M index</v>
          </cell>
          <cell r="Z471" t="str">
            <v>BP0003M index</v>
          </cell>
          <cell r="AA471" t="str">
            <v>BP0003M index</v>
          </cell>
          <cell r="AB471" t="str">
            <v>BP0003M index</v>
          </cell>
          <cell r="AC471" t="str">
            <v>BP0003M index</v>
          </cell>
          <cell r="AD471" t="str">
            <v>BP0003M index</v>
          </cell>
        </row>
        <row r="472">
          <cell r="C472" t="str">
            <v>Interest Payment Frequency</v>
          </cell>
          <cell r="I472" t="str">
            <v>QUARTERLY</v>
          </cell>
          <cell r="J472" t="str">
            <v>QUARTERLY</v>
          </cell>
          <cell r="K472" t="str">
            <v>QUARTERLY</v>
          </cell>
          <cell r="L472" t="str">
            <v>QUARTERLY</v>
          </cell>
          <cell r="M472" t="str">
            <v>QUARTERLY</v>
          </cell>
          <cell r="N472" t="str">
            <v>QUARTERLY</v>
          </cell>
          <cell r="O472" t="str">
            <v>QUARTERLY</v>
          </cell>
          <cell r="P472" t="str">
            <v>QUARTERLY</v>
          </cell>
          <cell r="Q472" t="str">
            <v>QUARTERLY</v>
          </cell>
          <cell r="R472" t="str">
            <v>QUARTERLY</v>
          </cell>
          <cell r="S472" t="str">
            <v>QUARTERLY</v>
          </cell>
          <cell r="T472" t="str">
            <v>QUARTERLY</v>
          </cell>
          <cell r="U472" t="str">
            <v>QUARTERLY</v>
          </cell>
          <cell r="V472" t="str">
            <v>QUARTERLY</v>
          </cell>
          <cell r="W472" t="str">
            <v>QUARTERLY</v>
          </cell>
          <cell r="X472" t="str">
            <v>QUARTERLY</v>
          </cell>
          <cell r="Y472" t="str">
            <v>QUARTERLY</v>
          </cell>
          <cell r="Z472" t="str">
            <v>QUARTERLY</v>
          </cell>
          <cell r="AA472" t="str">
            <v>QUARTERLY</v>
          </cell>
          <cell r="AB472" t="str">
            <v>QUARTERLY</v>
          </cell>
          <cell r="AC472" t="str">
            <v>QUARTERLY</v>
          </cell>
          <cell r="AD472" t="str">
            <v>QUARTERLY</v>
          </cell>
        </row>
        <row r="473">
          <cell r="C473" t="str">
            <v>DCF</v>
          </cell>
          <cell r="I473" t="str">
            <v>Actual/365</v>
          </cell>
          <cell r="J473" t="str">
            <v>Actual/365</v>
          </cell>
          <cell r="K473" t="str">
            <v>Actual/365</v>
          </cell>
          <cell r="L473" t="str">
            <v>Actual/365</v>
          </cell>
          <cell r="M473" t="str">
            <v>Actual/365</v>
          </cell>
          <cell r="N473" t="str">
            <v>Actual/365</v>
          </cell>
          <cell r="O473" t="str">
            <v>Actual/365</v>
          </cell>
          <cell r="P473" t="str">
            <v>Actual/365</v>
          </cell>
          <cell r="Q473" t="str">
            <v>Actual/365</v>
          </cell>
          <cell r="R473" t="str">
            <v>Actual/365</v>
          </cell>
          <cell r="S473" t="str">
            <v>Actual/365</v>
          </cell>
          <cell r="T473" t="str">
            <v>Actual/365</v>
          </cell>
          <cell r="U473" t="str">
            <v>Actual/365</v>
          </cell>
          <cell r="V473" t="str">
            <v>Actual/365</v>
          </cell>
          <cell r="W473" t="str">
            <v>Actual/365</v>
          </cell>
          <cell r="X473" t="str">
            <v>Actual/365</v>
          </cell>
          <cell r="Y473" t="str">
            <v>Actual/365</v>
          </cell>
          <cell r="Z473" t="str">
            <v>Actual/365</v>
          </cell>
          <cell r="AA473" t="str">
            <v>Actual/365</v>
          </cell>
          <cell r="AB473" t="str">
            <v>Actual/365</v>
          </cell>
          <cell r="AC473" t="str">
            <v>Actual/365</v>
          </cell>
          <cell r="AD473" t="str">
            <v>Actual/365</v>
          </cell>
        </row>
        <row r="474">
          <cell r="C474" t="str">
            <v>CURRENCY</v>
          </cell>
          <cell r="I474" t="str">
            <v>GBP</v>
          </cell>
          <cell r="J474" t="str">
            <v>GBP</v>
          </cell>
          <cell r="K474" t="str">
            <v>GBP</v>
          </cell>
          <cell r="L474" t="str">
            <v>GBP</v>
          </cell>
          <cell r="M474" t="str">
            <v>GBP</v>
          </cell>
          <cell r="N474" t="str">
            <v>GBP</v>
          </cell>
          <cell r="O474" t="str">
            <v>GBP</v>
          </cell>
          <cell r="P474" t="str">
            <v>GBP</v>
          </cell>
          <cell r="Q474" t="str">
            <v>GBP</v>
          </cell>
          <cell r="R474" t="str">
            <v>GBP</v>
          </cell>
          <cell r="S474" t="str">
            <v>GBP</v>
          </cell>
          <cell r="T474" t="str">
            <v>GBP</v>
          </cell>
          <cell r="U474" t="str">
            <v>GBP</v>
          </cell>
          <cell r="V474" t="str">
            <v>GBP</v>
          </cell>
          <cell r="W474" t="str">
            <v>GBP</v>
          </cell>
          <cell r="X474" t="str">
            <v>GBP</v>
          </cell>
          <cell r="Y474" t="str">
            <v>GBP</v>
          </cell>
          <cell r="Z474" t="str">
            <v>GBP</v>
          </cell>
          <cell r="AA474" t="str">
            <v>GBP</v>
          </cell>
          <cell r="AB474" t="str">
            <v>GBP</v>
          </cell>
          <cell r="AC474" t="str">
            <v>GBP</v>
          </cell>
          <cell r="AD474" t="str">
            <v>GBP</v>
          </cell>
        </row>
        <row r="476">
          <cell r="C476" t="str">
            <v>INTERP RATE</v>
          </cell>
          <cell r="I476">
            <v>6.9550000000000002E-3</v>
          </cell>
          <cell r="J476">
            <v>6.9550000000000002E-3</v>
          </cell>
          <cell r="K476">
            <v>6.9550000000000002E-3</v>
          </cell>
          <cell r="L476">
            <v>6.9550000000000002E-3</v>
          </cell>
          <cell r="M476">
            <v>6.9550000000000002E-3</v>
          </cell>
          <cell r="N476">
            <v>6.9550000000000002E-3</v>
          </cell>
          <cell r="O476">
            <v>6.9550000000000002E-3</v>
          </cell>
          <cell r="P476">
            <v>6.9550000000000002E-3</v>
          </cell>
          <cell r="Q476">
            <v>6.9550000000000002E-3</v>
          </cell>
          <cell r="R476">
            <v>6.9550000000000002E-3</v>
          </cell>
          <cell r="S476">
            <v>6.9550000000000002E-3</v>
          </cell>
          <cell r="T476">
            <v>6.9550000000000002E-3</v>
          </cell>
          <cell r="U476">
            <v>6.9550000000000002E-3</v>
          </cell>
          <cell r="V476">
            <v>6.9550000000000002E-3</v>
          </cell>
          <cell r="W476">
            <v>6.9550000000000002E-3</v>
          </cell>
          <cell r="X476">
            <v>6.9550000000000002E-3</v>
          </cell>
          <cell r="Y476">
            <v>6.9550000000000002E-3</v>
          </cell>
          <cell r="Z476">
            <v>6.9550000000000002E-3</v>
          </cell>
          <cell r="AA476">
            <v>6.9550000000000002E-3</v>
          </cell>
          <cell r="AB476">
            <v>6.9550000000000002E-3</v>
          </cell>
          <cell r="AC476">
            <v>6.9550000000000002E-3</v>
          </cell>
          <cell r="AD476">
            <v>6.9550000000000002E-3</v>
          </cell>
        </row>
        <row r="477">
          <cell r="C477" t="str">
            <v>RATE/MARGIN</v>
          </cell>
          <cell r="I477">
            <v>2.35E-2</v>
          </cell>
          <cell r="J477">
            <v>2.35E-2</v>
          </cell>
          <cell r="K477">
            <v>2.35E-2</v>
          </cell>
          <cell r="L477">
            <v>2.35E-2</v>
          </cell>
          <cell r="M477">
            <v>2.35E-2</v>
          </cell>
          <cell r="N477">
            <v>2.35E-2</v>
          </cell>
          <cell r="O477">
            <v>2.35E-2</v>
          </cell>
          <cell r="P477">
            <v>2.35E-2</v>
          </cell>
          <cell r="Q477">
            <v>2.35E-2</v>
          </cell>
          <cell r="R477">
            <v>2.35E-2</v>
          </cell>
          <cell r="S477">
            <v>2.35E-2</v>
          </cell>
          <cell r="T477">
            <v>2.35E-2</v>
          </cell>
          <cell r="U477">
            <v>2.35E-2</v>
          </cell>
          <cell r="V477">
            <v>2.35E-2</v>
          </cell>
          <cell r="W477">
            <v>2.35E-2</v>
          </cell>
          <cell r="X477">
            <v>2.35E-2</v>
          </cell>
          <cell r="Y477">
            <v>2.35E-2</v>
          </cell>
          <cell r="Z477">
            <v>2.35E-2</v>
          </cell>
          <cell r="AA477">
            <v>2.35E-2</v>
          </cell>
          <cell r="AB477">
            <v>2.35E-2</v>
          </cell>
          <cell r="AC477">
            <v>2.35E-2</v>
          </cell>
          <cell r="AD477">
            <v>2.35E-2</v>
          </cell>
        </row>
        <row r="479">
          <cell r="C479" t="str">
            <v>Principal</v>
          </cell>
          <cell r="I479"/>
          <cell r="J479"/>
          <cell r="K479"/>
          <cell r="L479"/>
          <cell r="M479"/>
          <cell r="N479"/>
          <cell r="O479"/>
          <cell r="P479"/>
          <cell r="Q479"/>
          <cell r="R479"/>
          <cell r="S479"/>
          <cell r="T479"/>
          <cell r="U479"/>
          <cell r="V479"/>
          <cell r="W479"/>
          <cell r="X479"/>
          <cell r="Y479"/>
          <cell r="Z479"/>
          <cell r="AA479"/>
          <cell r="AB479"/>
          <cell r="AC479"/>
          <cell r="AD479"/>
        </row>
        <row r="480">
          <cell r="C480"/>
          <cell r="I480"/>
          <cell r="J480"/>
          <cell r="K480"/>
          <cell r="L480"/>
          <cell r="M480"/>
          <cell r="N480"/>
          <cell r="O480"/>
          <cell r="P480"/>
          <cell r="Q480"/>
          <cell r="R480"/>
          <cell r="S480"/>
          <cell r="T480"/>
          <cell r="U480"/>
          <cell r="V480"/>
          <cell r="W480"/>
          <cell r="X480"/>
          <cell r="Y480"/>
          <cell r="Z480"/>
          <cell r="AA480"/>
          <cell r="AB480"/>
          <cell r="AC480"/>
          <cell r="AD480"/>
        </row>
        <row r="481">
          <cell r="C481" t="str">
            <v>Principal accrual this distribution</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3666300</v>
          </cell>
          <cell r="Z481">
            <v>3666300</v>
          </cell>
          <cell r="AA481">
            <v>3666300</v>
          </cell>
          <cell r="AB481">
            <v>7333700</v>
          </cell>
          <cell r="AC481">
            <v>7333700</v>
          </cell>
          <cell r="AD481">
            <v>7333700</v>
          </cell>
        </row>
        <row r="482">
          <cell r="C482" t="str">
            <v>Principal due this IPD</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10998900</v>
          </cell>
          <cell r="AB482">
            <v>0</v>
          </cell>
          <cell r="AC482">
            <v>0</v>
          </cell>
          <cell r="AD482">
            <v>22001100</v>
          </cell>
        </row>
        <row r="483">
          <cell r="C483"/>
          <cell r="I483"/>
          <cell r="J483"/>
          <cell r="K483"/>
          <cell r="L483"/>
          <cell r="M483"/>
          <cell r="N483"/>
          <cell r="O483"/>
          <cell r="P483"/>
          <cell r="Q483"/>
          <cell r="R483"/>
          <cell r="S483"/>
          <cell r="T483"/>
          <cell r="U483"/>
          <cell r="V483"/>
          <cell r="W483"/>
          <cell r="X483"/>
          <cell r="Y483"/>
          <cell r="Z483"/>
          <cell r="AA483"/>
          <cell r="AB483"/>
          <cell r="AC483"/>
          <cell r="AD483"/>
        </row>
        <row r="484">
          <cell r="C484"/>
          <cell r="I484"/>
          <cell r="J484"/>
          <cell r="K484"/>
          <cell r="L484"/>
          <cell r="M484"/>
          <cell r="N484"/>
          <cell r="O484"/>
          <cell r="P484"/>
          <cell r="Q484"/>
          <cell r="R484"/>
          <cell r="S484"/>
          <cell r="T484"/>
          <cell r="U484"/>
          <cell r="V484"/>
          <cell r="W484"/>
          <cell r="X484"/>
          <cell r="Y484"/>
          <cell r="Z484"/>
          <cell r="AA484"/>
          <cell r="AB484"/>
          <cell r="AC484"/>
          <cell r="AD484"/>
        </row>
        <row r="485">
          <cell r="C485" t="str">
            <v>Interest</v>
          </cell>
          <cell r="I485"/>
          <cell r="J485"/>
          <cell r="K485"/>
          <cell r="L485"/>
          <cell r="M485"/>
          <cell r="N485"/>
          <cell r="O485"/>
          <cell r="P485"/>
          <cell r="Q485"/>
          <cell r="R485"/>
          <cell r="S485"/>
          <cell r="T485"/>
          <cell r="U485"/>
          <cell r="V485"/>
          <cell r="W485"/>
          <cell r="X485"/>
          <cell r="Y485"/>
          <cell r="Z485"/>
          <cell r="AA485"/>
          <cell r="AB485"/>
          <cell r="AC485"/>
          <cell r="AD485"/>
        </row>
        <row r="486">
          <cell r="C486"/>
          <cell r="I486"/>
          <cell r="J486"/>
          <cell r="K486"/>
          <cell r="L486"/>
          <cell r="M486"/>
          <cell r="N486"/>
          <cell r="O486"/>
          <cell r="P486"/>
          <cell r="Q486"/>
          <cell r="R486"/>
          <cell r="S486"/>
          <cell r="T486"/>
          <cell r="U486"/>
          <cell r="V486"/>
          <cell r="W486"/>
          <cell r="X486"/>
          <cell r="Y486"/>
          <cell r="Z486"/>
          <cell r="AA486"/>
          <cell r="AB486"/>
          <cell r="AC486"/>
          <cell r="AD486"/>
        </row>
        <row r="487">
          <cell r="C487" t="str">
            <v>3m libor</v>
          </cell>
          <cell r="I487">
            <v>5.7938E-3</v>
          </cell>
          <cell r="J487">
            <v>5.9062999999999997E-3</v>
          </cell>
          <cell r="K487">
            <v>5.9062999999999997E-3</v>
          </cell>
          <cell r="L487">
            <v>5.9062999999999997E-3</v>
          </cell>
          <cell r="M487">
            <v>5.8781000000000007E-3</v>
          </cell>
          <cell r="N487">
            <v>5.8781000000000007E-3</v>
          </cell>
          <cell r="O487">
            <v>5.8781000000000007E-3</v>
          </cell>
          <cell r="P487">
            <v>5.2749999999999993E-3</v>
          </cell>
          <cell r="Q487">
            <v>5.2749999999999993E-3</v>
          </cell>
          <cell r="R487">
            <v>5.2749999999999993E-3</v>
          </cell>
          <cell r="S487">
            <v>4.0100000000000005E-3</v>
          </cell>
          <cell r="T487">
            <v>4.0100000000000005E-3</v>
          </cell>
          <cell r="U487">
            <v>4.0100000000000005E-3</v>
          </cell>
          <cell r="V487">
            <v>3.5663000000000001E-3</v>
          </cell>
          <cell r="W487">
            <v>3.5663000000000001E-3</v>
          </cell>
          <cell r="X487">
            <v>3.5663000000000001E-3</v>
          </cell>
          <cell r="Y487">
            <v>3.3556000000000002E-3</v>
          </cell>
          <cell r="Z487">
            <v>3.3556000000000002E-3</v>
          </cell>
          <cell r="AA487">
            <v>3.3556000000000002E-3</v>
          </cell>
          <cell r="AB487">
            <v>2.9469000000000001E-3</v>
          </cell>
          <cell r="AC487">
            <v>2.9469000000000001E-3</v>
          </cell>
          <cell r="AD487">
            <v>2.9469000000000001E-3</v>
          </cell>
        </row>
        <row r="488">
          <cell r="C488" t="str">
            <v>Interest charged rate</v>
          </cell>
          <cell r="I488">
            <v>2.9293800000000002E-2</v>
          </cell>
          <cell r="J488">
            <v>2.94063E-2</v>
          </cell>
          <cell r="K488">
            <v>2.94063E-2</v>
          </cell>
          <cell r="L488">
            <v>2.94063E-2</v>
          </cell>
          <cell r="M488">
            <v>2.9378100000000001E-2</v>
          </cell>
          <cell r="N488">
            <v>2.9378100000000001E-2</v>
          </cell>
          <cell r="O488">
            <v>2.9378100000000001E-2</v>
          </cell>
          <cell r="P488">
            <v>2.8774999999999998E-2</v>
          </cell>
          <cell r="Q488">
            <v>2.8774999999999998E-2</v>
          </cell>
          <cell r="R488">
            <v>2.8774999999999998E-2</v>
          </cell>
          <cell r="S488">
            <v>2.751E-2</v>
          </cell>
          <cell r="T488">
            <v>2.751E-2</v>
          </cell>
          <cell r="U488">
            <v>2.751E-2</v>
          </cell>
          <cell r="V488">
            <v>2.7066300000000001E-2</v>
          </cell>
          <cell r="W488">
            <v>2.7066300000000001E-2</v>
          </cell>
          <cell r="X488">
            <v>2.7066300000000001E-2</v>
          </cell>
          <cell r="Y488">
            <v>2.68556E-2</v>
          </cell>
          <cell r="Z488">
            <v>2.68556E-2</v>
          </cell>
          <cell r="AA488">
            <v>2.68556E-2</v>
          </cell>
          <cell r="AB488">
            <v>2.6446899999999999E-2</v>
          </cell>
          <cell r="AC488">
            <v>2.6446899999999999E-2</v>
          </cell>
          <cell r="AD488">
            <v>2.6446899999999999E-2</v>
          </cell>
        </row>
        <row r="489">
          <cell r="C489" t="str">
            <v>Interest accrual this distribution</v>
          </cell>
          <cell r="I489">
            <v>82001.588987199648</v>
          </cell>
          <cell r="J489">
            <v>0</v>
          </cell>
          <cell r="K489">
            <v>0</v>
          </cell>
          <cell r="L489">
            <v>82193.018852459019</v>
          </cell>
          <cell r="M489">
            <v>82114.197540983601</v>
          </cell>
          <cell r="N489">
            <v>79465.352459016387</v>
          </cell>
          <cell r="O489">
            <v>79465.352459016387</v>
          </cell>
          <cell r="P489">
            <v>80428.483606557376</v>
          </cell>
          <cell r="Q489">
            <v>80428.483606557376</v>
          </cell>
          <cell r="R489">
            <v>83022.950819672129</v>
          </cell>
          <cell r="S489">
            <v>71931.885245901649</v>
          </cell>
          <cell r="T489">
            <v>74412.295081967211</v>
          </cell>
          <cell r="U489">
            <v>81962.254884347625</v>
          </cell>
          <cell r="V489">
            <v>70965.613972602747</v>
          </cell>
          <cell r="W489">
            <v>68518.523835616448</v>
          </cell>
          <cell r="X489">
            <v>83201.064657534254</v>
          </cell>
          <cell r="Y489">
            <v>65557.094794520555</v>
          </cell>
          <cell r="Z489">
            <v>75269.256986301378</v>
          </cell>
          <cell r="AA489">
            <v>77697.29753424658</v>
          </cell>
          <cell r="AB489">
            <v>46230.043441397262</v>
          </cell>
          <cell r="AC489">
            <v>49418.322299424661</v>
          </cell>
          <cell r="AD489">
            <v>49418.322299424661</v>
          </cell>
        </row>
        <row r="490">
          <cell r="C490" t="str">
            <v>Interest due this IPD</v>
          </cell>
          <cell r="I490">
            <v>243558.90241185721</v>
          </cell>
          <cell r="J490">
            <v>0</v>
          </cell>
          <cell r="K490">
            <v>0</v>
          </cell>
          <cell r="L490">
            <v>241276.28114754098</v>
          </cell>
          <cell r="M490">
            <v>0</v>
          </cell>
          <cell r="N490">
            <v>0</v>
          </cell>
          <cell r="O490">
            <v>241044.90245901636</v>
          </cell>
          <cell r="P490">
            <v>0</v>
          </cell>
          <cell r="Q490">
            <v>0</v>
          </cell>
          <cell r="R490">
            <v>243879.91803278687</v>
          </cell>
          <cell r="S490">
            <v>0</v>
          </cell>
          <cell r="T490">
            <v>0</v>
          </cell>
          <cell r="U490">
            <v>228306.43521221649</v>
          </cell>
          <cell r="V490">
            <v>0</v>
          </cell>
          <cell r="W490">
            <v>0</v>
          </cell>
          <cell r="X490">
            <v>222685.20246575348</v>
          </cell>
          <cell r="Y490">
            <v>0</v>
          </cell>
          <cell r="Z490">
            <v>0</v>
          </cell>
          <cell r="AA490">
            <v>218523.64931506853</v>
          </cell>
          <cell r="AB490">
            <v>0</v>
          </cell>
          <cell r="AC490">
            <v>0</v>
          </cell>
          <cell r="AD490">
            <v>145066.68804024658</v>
          </cell>
        </row>
        <row r="491">
          <cell r="C491"/>
          <cell r="I491"/>
          <cell r="J491"/>
          <cell r="K491"/>
          <cell r="L491"/>
          <cell r="M491"/>
          <cell r="N491"/>
          <cell r="O491"/>
          <cell r="P491"/>
          <cell r="Q491"/>
          <cell r="R491"/>
          <cell r="S491"/>
          <cell r="T491"/>
          <cell r="U491"/>
          <cell r="V491"/>
          <cell r="W491"/>
          <cell r="X491"/>
          <cell r="Y491"/>
          <cell r="Z491"/>
          <cell r="AA491"/>
          <cell r="AB491"/>
          <cell r="AC491"/>
          <cell r="AD491"/>
        </row>
        <row r="492">
          <cell r="C492" t="str">
            <v>Total Payment</v>
          </cell>
          <cell r="I492">
            <v>243558.90241185721</v>
          </cell>
          <cell r="J492">
            <v>0</v>
          </cell>
          <cell r="K492">
            <v>0</v>
          </cell>
          <cell r="L492">
            <v>241276.28114754098</v>
          </cell>
          <cell r="M492">
            <v>0</v>
          </cell>
          <cell r="N492">
            <v>0</v>
          </cell>
          <cell r="O492">
            <v>241044.90245901636</v>
          </cell>
          <cell r="P492">
            <v>0</v>
          </cell>
          <cell r="Q492">
            <v>0</v>
          </cell>
          <cell r="R492">
            <v>243879.91803278687</v>
          </cell>
          <cell r="S492">
            <v>0</v>
          </cell>
          <cell r="T492">
            <v>0</v>
          </cell>
          <cell r="U492">
            <v>228306.43521221649</v>
          </cell>
          <cell r="V492">
            <v>0</v>
          </cell>
          <cell r="W492">
            <v>0</v>
          </cell>
          <cell r="X492">
            <v>222685.20246575348</v>
          </cell>
          <cell r="Y492">
            <v>0</v>
          </cell>
          <cell r="Z492">
            <v>0</v>
          </cell>
          <cell r="AA492">
            <v>11217423.649315068</v>
          </cell>
          <cell r="AB492">
            <v>0</v>
          </cell>
          <cell r="AC492">
            <v>0</v>
          </cell>
          <cell r="AD492">
            <v>22146166.688040245</v>
          </cell>
        </row>
        <row r="493">
          <cell r="C493"/>
          <cell r="I493"/>
          <cell r="J493"/>
          <cell r="K493"/>
          <cell r="L493"/>
          <cell r="M493"/>
          <cell r="N493"/>
          <cell r="O493"/>
          <cell r="P493"/>
          <cell r="Q493"/>
          <cell r="R493"/>
          <cell r="S493"/>
          <cell r="T493"/>
          <cell r="U493"/>
          <cell r="V493"/>
          <cell r="W493"/>
          <cell r="X493"/>
          <cell r="Y493"/>
          <cell r="Z493"/>
          <cell r="AA493"/>
          <cell r="AB493"/>
          <cell r="AC493"/>
          <cell r="AD493"/>
        </row>
        <row r="494">
          <cell r="C494" t="str">
            <v>Outstanding interco</v>
          </cell>
          <cell r="I494">
            <v>33000000</v>
          </cell>
          <cell r="J494">
            <v>33000000</v>
          </cell>
          <cell r="K494">
            <v>33000000</v>
          </cell>
          <cell r="L494">
            <v>33000000</v>
          </cell>
          <cell r="M494">
            <v>33000000</v>
          </cell>
          <cell r="N494">
            <v>33000000</v>
          </cell>
          <cell r="O494">
            <v>33000000</v>
          </cell>
          <cell r="P494">
            <v>33000000</v>
          </cell>
          <cell r="Q494">
            <v>33000000</v>
          </cell>
          <cell r="R494">
            <v>33000000</v>
          </cell>
          <cell r="S494">
            <v>33000000</v>
          </cell>
          <cell r="T494">
            <v>33000000</v>
          </cell>
          <cell r="U494">
            <v>33000000</v>
          </cell>
          <cell r="V494">
            <v>33000000</v>
          </cell>
          <cell r="W494">
            <v>33000000</v>
          </cell>
          <cell r="X494">
            <v>33000000</v>
          </cell>
          <cell r="Y494">
            <v>33000000</v>
          </cell>
          <cell r="Z494">
            <v>33000000</v>
          </cell>
          <cell r="AA494">
            <v>22001100</v>
          </cell>
          <cell r="AB494">
            <v>22001100</v>
          </cell>
          <cell r="AC494">
            <v>22001100</v>
          </cell>
          <cell r="AD494">
            <v>0</v>
          </cell>
        </row>
        <row r="495">
          <cell r="C495"/>
          <cell r="I495"/>
          <cell r="J495"/>
          <cell r="K495"/>
          <cell r="L495"/>
          <cell r="M495"/>
          <cell r="N495"/>
          <cell r="O495"/>
          <cell r="P495"/>
          <cell r="Q495"/>
          <cell r="R495" t="str">
            <v>OK</v>
          </cell>
          <cell r="S495" t="str">
            <v>OK</v>
          </cell>
          <cell r="T495" t="str">
            <v>OK</v>
          </cell>
          <cell r="U495" t="str">
            <v>OK</v>
          </cell>
          <cell r="V495" t="str">
            <v>OK</v>
          </cell>
          <cell r="W495" t="str">
            <v>OK</v>
          </cell>
          <cell r="X495" t="str">
            <v>OK</v>
          </cell>
          <cell r="Y495" t="str">
            <v>OK</v>
          </cell>
          <cell r="Z495" t="str">
            <v>OK</v>
          </cell>
          <cell r="AA495" t="str">
            <v>OK</v>
          </cell>
          <cell r="AB495" t="str">
            <v>OK</v>
          </cell>
          <cell r="AC495" t="str">
            <v>OK</v>
          </cell>
          <cell r="AD495" t="str">
            <v>OK</v>
          </cell>
        </row>
        <row r="496">
          <cell r="C496" t="str">
            <v>2013-1 A2</v>
          </cell>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row>
        <row r="497">
          <cell r="C497" t="str">
            <v>MATURED</v>
          </cell>
          <cell r="I497"/>
          <cell r="J497"/>
          <cell r="K497"/>
          <cell r="L497"/>
          <cell r="M497"/>
          <cell r="N497"/>
          <cell r="O497"/>
          <cell r="P497"/>
          <cell r="Q497"/>
          <cell r="R497"/>
          <cell r="S497"/>
          <cell r="T497"/>
          <cell r="U497"/>
          <cell r="V497"/>
          <cell r="W497"/>
          <cell r="X497"/>
          <cell r="Y497"/>
          <cell r="Z497"/>
          <cell r="AA497"/>
          <cell r="AB497"/>
          <cell r="AC497"/>
          <cell r="AD497"/>
        </row>
        <row r="498">
          <cell r="C498" t="str">
            <v>NOTIONAL</v>
          </cell>
          <cell r="I498">
            <v>500000000</v>
          </cell>
          <cell r="J498">
            <v>500000000</v>
          </cell>
          <cell r="K498">
            <v>500000000</v>
          </cell>
          <cell r="L498">
            <v>500000000</v>
          </cell>
          <cell r="M498">
            <v>500000000</v>
          </cell>
          <cell r="N498">
            <v>500000000</v>
          </cell>
          <cell r="O498">
            <v>500000000</v>
          </cell>
          <cell r="P498">
            <v>500000000</v>
          </cell>
          <cell r="Q498">
            <v>500000000</v>
          </cell>
          <cell r="R498">
            <v>500000000</v>
          </cell>
          <cell r="S498">
            <v>500000000</v>
          </cell>
          <cell r="T498">
            <v>500000000</v>
          </cell>
          <cell r="U498">
            <v>500000000</v>
          </cell>
          <cell r="V498">
            <v>500000000</v>
          </cell>
          <cell r="W498">
            <v>500000000</v>
          </cell>
          <cell r="X498">
            <v>500000000</v>
          </cell>
          <cell r="Y498">
            <v>500000000</v>
          </cell>
          <cell r="Z498">
            <v>500000000</v>
          </cell>
          <cell r="AA498">
            <v>500000000</v>
          </cell>
          <cell r="AB498">
            <v>500000000</v>
          </cell>
          <cell r="AC498">
            <v>500000000</v>
          </cell>
          <cell r="AD498">
            <v>500000000</v>
          </cell>
        </row>
        <row r="499">
          <cell r="C499" t="str">
            <v>INT. TYPE</v>
          </cell>
          <cell r="I499" t="str">
            <v>FLOATING</v>
          </cell>
          <cell r="J499" t="str">
            <v>FLOATING</v>
          </cell>
          <cell r="K499" t="str">
            <v>FLOATING</v>
          </cell>
          <cell r="L499" t="str">
            <v>FLOATING</v>
          </cell>
          <cell r="M499" t="str">
            <v>FLOATING</v>
          </cell>
          <cell r="N499" t="str">
            <v>FLOATING</v>
          </cell>
          <cell r="O499" t="str">
            <v>FLOATING</v>
          </cell>
          <cell r="P499" t="str">
            <v>FLOATING</v>
          </cell>
          <cell r="Q499" t="str">
            <v>FLOATING</v>
          </cell>
          <cell r="R499" t="str">
            <v>FLOATING</v>
          </cell>
          <cell r="S499" t="str">
            <v>FLOATING</v>
          </cell>
          <cell r="T499" t="str">
            <v>FLOATING</v>
          </cell>
          <cell r="U499" t="str">
            <v>FLOATING</v>
          </cell>
          <cell r="V499" t="str">
            <v>FLOATING</v>
          </cell>
          <cell r="W499" t="str">
            <v>FLOATING</v>
          </cell>
          <cell r="X499" t="str">
            <v>FLOATING</v>
          </cell>
          <cell r="Y499" t="str">
            <v>FLOATING</v>
          </cell>
          <cell r="Z499" t="str">
            <v>FLOATING</v>
          </cell>
          <cell r="AA499" t="str">
            <v>FLOATING</v>
          </cell>
          <cell r="AB499" t="str">
            <v>FLOATING</v>
          </cell>
          <cell r="AC499" t="str">
            <v>FLOATING</v>
          </cell>
          <cell r="AD499" t="str">
            <v>FLOATING</v>
          </cell>
        </row>
        <row r="500">
          <cell r="C500" t="str">
            <v>INTEREST BASIS</v>
          </cell>
          <cell r="I500" t="str">
            <v>BP0003M index</v>
          </cell>
          <cell r="J500" t="str">
            <v>BP0003M index</v>
          </cell>
          <cell r="K500" t="str">
            <v>BP0003M index</v>
          </cell>
          <cell r="L500" t="str">
            <v>BP0003M index</v>
          </cell>
          <cell r="M500" t="str">
            <v>BP0003M index</v>
          </cell>
          <cell r="N500" t="str">
            <v>BP0003M index</v>
          </cell>
          <cell r="O500" t="str">
            <v>BP0003M index</v>
          </cell>
          <cell r="P500" t="str">
            <v>BP0003M index</v>
          </cell>
          <cell r="Q500" t="str">
            <v>BP0003M index</v>
          </cell>
          <cell r="R500" t="str">
            <v>BP0003M index</v>
          </cell>
          <cell r="S500" t="str">
            <v>BP0003M index</v>
          </cell>
          <cell r="T500" t="str">
            <v>BP0003M index</v>
          </cell>
          <cell r="U500" t="str">
            <v>BP0003M index</v>
          </cell>
          <cell r="V500" t="str">
            <v>BP0003M index</v>
          </cell>
          <cell r="W500" t="str">
            <v>BP0003M index</v>
          </cell>
          <cell r="X500" t="str">
            <v>BP0003M index</v>
          </cell>
          <cell r="Y500" t="str">
            <v>BP0003M index</v>
          </cell>
          <cell r="Z500" t="str">
            <v>BP0003M index</v>
          </cell>
          <cell r="AA500" t="str">
            <v>BP0003M index</v>
          </cell>
          <cell r="AB500" t="str">
            <v>BP0003M index</v>
          </cell>
          <cell r="AC500" t="str">
            <v>BP0003M index</v>
          </cell>
          <cell r="AD500" t="str">
            <v>BP0003M index</v>
          </cell>
        </row>
        <row r="501">
          <cell r="C501" t="str">
            <v>Interest Payment Frequency</v>
          </cell>
          <cell r="I501" t="str">
            <v>QUARTERLY</v>
          </cell>
          <cell r="J501" t="str">
            <v>QUARTERLY</v>
          </cell>
          <cell r="K501" t="str">
            <v>QUARTERLY</v>
          </cell>
          <cell r="L501" t="str">
            <v>QUARTERLY</v>
          </cell>
          <cell r="M501" t="str">
            <v>QUARTERLY</v>
          </cell>
          <cell r="N501" t="str">
            <v>QUARTERLY</v>
          </cell>
          <cell r="O501" t="str">
            <v>QUARTERLY</v>
          </cell>
          <cell r="P501" t="str">
            <v>QUARTERLY</v>
          </cell>
          <cell r="Q501" t="str">
            <v>QUARTERLY</v>
          </cell>
          <cell r="R501" t="str">
            <v>QUARTERLY</v>
          </cell>
          <cell r="S501" t="str">
            <v>QUARTERLY</v>
          </cell>
          <cell r="T501" t="str">
            <v>QUARTERLY</v>
          </cell>
          <cell r="U501" t="str">
            <v>QUARTERLY</v>
          </cell>
          <cell r="V501" t="str">
            <v>QUARTERLY</v>
          </cell>
          <cell r="W501" t="str">
            <v>QUARTERLY</v>
          </cell>
          <cell r="X501" t="str">
            <v>QUARTERLY</v>
          </cell>
          <cell r="Y501" t="str">
            <v>QUARTERLY</v>
          </cell>
          <cell r="Z501" t="str">
            <v>QUARTERLY</v>
          </cell>
          <cell r="AA501" t="str">
            <v>QUARTERLY</v>
          </cell>
          <cell r="AB501" t="str">
            <v>QUARTERLY</v>
          </cell>
          <cell r="AC501" t="str">
            <v>QUARTERLY</v>
          </cell>
          <cell r="AD501" t="str">
            <v>QUARTERLY</v>
          </cell>
        </row>
        <row r="502">
          <cell r="C502" t="str">
            <v>DCF</v>
          </cell>
          <cell r="I502" t="str">
            <v>Actual/365</v>
          </cell>
          <cell r="J502" t="str">
            <v>Actual/365</v>
          </cell>
          <cell r="K502" t="str">
            <v>Actual/365</v>
          </cell>
          <cell r="L502" t="str">
            <v>Actual/365</v>
          </cell>
          <cell r="M502" t="str">
            <v>Actual/365</v>
          </cell>
          <cell r="N502" t="str">
            <v>Actual/365</v>
          </cell>
          <cell r="O502" t="str">
            <v>Actual/365</v>
          </cell>
          <cell r="P502" t="str">
            <v>Actual/365</v>
          </cell>
          <cell r="Q502" t="str">
            <v>Actual/365</v>
          </cell>
          <cell r="R502" t="str">
            <v>Actual/365</v>
          </cell>
          <cell r="S502" t="str">
            <v>Actual/365</v>
          </cell>
          <cell r="T502" t="str">
            <v>Actual/365</v>
          </cell>
          <cell r="U502" t="str">
            <v>Actual/365</v>
          </cell>
          <cell r="V502" t="str">
            <v>Actual/365</v>
          </cell>
          <cell r="W502" t="str">
            <v>Actual/365</v>
          </cell>
          <cell r="X502" t="str">
            <v>Actual/365</v>
          </cell>
          <cell r="Y502" t="str">
            <v>Actual/365</v>
          </cell>
          <cell r="Z502" t="str">
            <v>Actual/365</v>
          </cell>
          <cell r="AA502" t="str">
            <v>Actual/365</v>
          </cell>
          <cell r="AB502" t="str">
            <v>Actual/365</v>
          </cell>
          <cell r="AC502" t="str">
            <v>Actual/365</v>
          </cell>
          <cell r="AD502" t="str">
            <v>Actual/365</v>
          </cell>
        </row>
        <row r="503">
          <cell r="C503" t="str">
            <v>CURRENCY</v>
          </cell>
          <cell r="I503" t="str">
            <v>GBP</v>
          </cell>
          <cell r="J503" t="str">
            <v>GBP</v>
          </cell>
          <cell r="K503" t="str">
            <v>GBP</v>
          </cell>
          <cell r="L503" t="str">
            <v>GBP</v>
          </cell>
          <cell r="M503" t="str">
            <v>GBP</v>
          </cell>
          <cell r="N503" t="str">
            <v>GBP</v>
          </cell>
          <cell r="O503" t="str">
            <v>GBP</v>
          </cell>
          <cell r="P503" t="str">
            <v>GBP</v>
          </cell>
          <cell r="Q503" t="str">
            <v>GBP</v>
          </cell>
          <cell r="R503" t="str">
            <v>GBP</v>
          </cell>
          <cell r="S503" t="str">
            <v>GBP</v>
          </cell>
          <cell r="T503" t="str">
            <v>GBP</v>
          </cell>
          <cell r="U503" t="str">
            <v>GBP</v>
          </cell>
          <cell r="V503" t="str">
            <v>GBP</v>
          </cell>
          <cell r="W503" t="str">
            <v>GBP</v>
          </cell>
          <cell r="X503" t="str">
            <v>GBP</v>
          </cell>
          <cell r="Y503" t="str">
            <v>GBP</v>
          </cell>
          <cell r="Z503" t="str">
            <v>GBP</v>
          </cell>
          <cell r="AA503" t="str">
            <v>GBP</v>
          </cell>
          <cell r="AB503" t="str">
            <v>GBP</v>
          </cell>
          <cell r="AC503" t="str">
            <v>GBP</v>
          </cell>
          <cell r="AD503" t="str">
            <v>GBP</v>
          </cell>
        </row>
        <row r="505">
          <cell r="C505" t="str">
            <v>INTERP RATE</v>
          </cell>
          <cell r="I505">
            <v>4.9616E-3</v>
          </cell>
          <cell r="J505">
            <v>4.9616E-3</v>
          </cell>
          <cell r="K505">
            <v>4.9616E-3</v>
          </cell>
          <cell r="L505">
            <v>4.9616E-3</v>
          </cell>
          <cell r="M505">
            <v>4.9616E-3</v>
          </cell>
          <cell r="N505">
            <v>4.9616E-3</v>
          </cell>
          <cell r="O505">
            <v>4.9616E-3</v>
          </cell>
          <cell r="P505">
            <v>4.9616E-3</v>
          </cell>
          <cell r="Q505">
            <v>4.9616E-3</v>
          </cell>
          <cell r="R505">
            <v>4.9616E-3</v>
          </cell>
          <cell r="S505">
            <v>4.9616E-3</v>
          </cell>
          <cell r="T505">
            <v>4.9616E-3</v>
          </cell>
          <cell r="U505">
            <v>4.9616E-3</v>
          </cell>
          <cell r="V505">
            <v>4.9616E-3</v>
          </cell>
          <cell r="W505">
            <v>4.9616E-3</v>
          </cell>
          <cell r="X505">
            <v>4.9616E-3</v>
          </cell>
          <cell r="Y505">
            <v>4.9616E-3</v>
          </cell>
          <cell r="Z505">
            <v>4.9616E-3</v>
          </cell>
          <cell r="AA505">
            <v>4.9616E-3</v>
          </cell>
          <cell r="AB505">
            <v>4.9616E-3</v>
          </cell>
          <cell r="AC505">
            <v>4.9616E-3</v>
          </cell>
          <cell r="AD505">
            <v>4.9616E-3</v>
          </cell>
        </row>
        <row r="506">
          <cell r="C506" t="str">
            <v>RATE/MARGIN</v>
          </cell>
          <cell r="I506">
            <v>4.0000000000000001E-3</v>
          </cell>
          <cell r="J506">
            <v>4.0000000000000001E-3</v>
          </cell>
          <cell r="K506">
            <v>4.0000000000000001E-3</v>
          </cell>
          <cell r="L506">
            <v>4.0000000000000001E-3</v>
          </cell>
          <cell r="M506">
            <v>4.0000000000000001E-3</v>
          </cell>
          <cell r="N506">
            <v>4.0000000000000001E-3</v>
          </cell>
          <cell r="O506">
            <v>4.0000000000000001E-3</v>
          </cell>
          <cell r="P506">
            <v>4.0000000000000001E-3</v>
          </cell>
          <cell r="Q506">
            <v>4.0000000000000001E-3</v>
          </cell>
          <cell r="R506">
            <v>4.0000000000000001E-3</v>
          </cell>
          <cell r="S506">
            <v>4.0000000000000001E-3</v>
          </cell>
          <cell r="T506">
            <v>4.0000000000000001E-3</v>
          </cell>
          <cell r="U506">
            <v>4.0000000000000001E-3</v>
          </cell>
          <cell r="V506">
            <v>4.0000000000000001E-3</v>
          </cell>
          <cell r="W506">
            <v>4.0000000000000001E-3</v>
          </cell>
          <cell r="X506">
            <v>4.0000000000000001E-3</v>
          </cell>
          <cell r="Y506">
            <v>4.0000000000000001E-3</v>
          </cell>
          <cell r="Z506">
            <v>4.0000000000000001E-3</v>
          </cell>
          <cell r="AA506">
            <v>4.0000000000000001E-3</v>
          </cell>
          <cell r="AB506">
            <v>4.0000000000000001E-3</v>
          </cell>
          <cell r="AC506">
            <v>4.0000000000000001E-3</v>
          </cell>
          <cell r="AD506">
            <v>4.0000000000000001E-3</v>
          </cell>
        </row>
        <row r="508">
          <cell r="C508" t="str">
            <v>Principal</v>
          </cell>
          <cell r="I508"/>
          <cell r="J508"/>
          <cell r="K508"/>
          <cell r="L508"/>
          <cell r="M508"/>
          <cell r="N508"/>
          <cell r="O508"/>
          <cell r="P508"/>
          <cell r="Q508"/>
          <cell r="R508"/>
          <cell r="S508"/>
          <cell r="T508"/>
          <cell r="U508"/>
          <cell r="V508"/>
          <cell r="W508"/>
          <cell r="X508"/>
          <cell r="Y508"/>
          <cell r="Z508"/>
          <cell r="AA508"/>
          <cell r="AB508"/>
          <cell r="AC508"/>
          <cell r="AD508"/>
        </row>
        <row r="509">
          <cell r="C509"/>
          <cell r="I509"/>
          <cell r="J509"/>
          <cell r="K509"/>
          <cell r="L509"/>
          <cell r="M509"/>
          <cell r="N509"/>
          <cell r="O509"/>
          <cell r="P509"/>
          <cell r="Q509"/>
          <cell r="R509"/>
          <cell r="S509"/>
          <cell r="T509"/>
          <cell r="U509"/>
          <cell r="V509"/>
          <cell r="W509"/>
          <cell r="X509"/>
          <cell r="Y509"/>
          <cell r="Z509"/>
          <cell r="AA509"/>
          <cell r="AB509"/>
          <cell r="AC509"/>
          <cell r="AD509"/>
        </row>
        <row r="510">
          <cell r="C510" t="str">
            <v>Principal accrual this distribution</v>
          </cell>
          <cell r="I510">
            <v>23809523.809999999</v>
          </cell>
          <cell r="J510">
            <v>23809523.809999999</v>
          </cell>
          <cell r="K510">
            <v>23809523.809999999</v>
          </cell>
          <cell r="L510">
            <v>23809523.809999999</v>
          </cell>
          <cell r="M510">
            <v>23809523.809999999</v>
          </cell>
          <cell r="N510">
            <v>23809523.809999999</v>
          </cell>
          <cell r="O510">
            <v>23809523.809999999</v>
          </cell>
          <cell r="P510">
            <v>57142857.140000001</v>
          </cell>
          <cell r="Q510">
            <v>57142857.140000001</v>
          </cell>
          <cell r="R510">
            <v>57142857.130000003</v>
          </cell>
          <cell r="S510" t="str">
            <v/>
          </cell>
          <cell r="T510" t="str">
            <v/>
          </cell>
          <cell r="U510" t="str">
            <v/>
          </cell>
          <cell r="V510" t="str">
            <v/>
          </cell>
          <cell r="W510" t="str">
            <v/>
          </cell>
          <cell r="X510" t="str">
            <v/>
          </cell>
          <cell r="Y510" t="str">
            <v/>
          </cell>
          <cell r="Z510" t="str">
            <v/>
          </cell>
          <cell r="AA510" t="str">
            <v/>
          </cell>
          <cell r="AB510" t="str">
            <v/>
          </cell>
          <cell r="AC510" t="str">
            <v/>
          </cell>
          <cell r="AD510" t="str">
            <v/>
          </cell>
        </row>
        <row r="511">
          <cell r="C511" t="str">
            <v>Principal due this IPD</v>
          </cell>
          <cell r="I511">
            <v>71428571.430000007</v>
          </cell>
          <cell r="J511">
            <v>0</v>
          </cell>
          <cell r="K511">
            <v>0</v>
          </cell>
          <cell r="L511">
            <v>71428571.430000007</v>
          </cell>
          <cell r="M511">
            <v>0</v>
          </cell>
          <cell r="N511">
            <v>0</v>
          </cell>
          <cell r="O511">
            <v>71428571.430000007</v>
          </cell>
          <cell r="P511">
            <v>0</v>
          </cell>
          <cell r="Q511">
            <v>0</v>
          </cell>
          <cell r="R511">
            <v>171428571.40999991</v>
          </cell>
          <cell r="S511" t="str">
            <v/>
          </cell>
          <cell r="T511" t="str">
            <v/>
          </cell>
          <cell r="U511" t="str">
            <v/>
          </cell>
          <cell r="V511" t="str">
            <v/>
          </cell>
          <cell r="W511" t="str">
            <v/>
          </cell>
          <cell r="X511" t="str">
            <v/>
          </cell>
          <cell r="Y511" t="str">
            <v/>
          </cell>
          <cell r="Z511" t="str">
            <v/>
          </cell>
          <cell r="AA511" t="str">
            <v/>
          </cell>
          <cell r="AB511" t="str">
            <v/>
          </cell>
          <cell r="AC511" t="str">
            <v/>
          </cell>
          <cell r="AD511" t="str">
            <v/>
          </cell>
        </row>
        <row r="512">
          <cell r="C512"/>
          <cell r="I512"/>
          <cell r="J512"/>
          <cell r="K512"/>
          <cell r="L512"/>
          <cell r="M512"/>
          <cell r="N512"/>
          <cell r="O512"/>
          <cell r="P512"/>
          <cell r="Q512"/>
          <cell r="R512"/>
          <cell r="S512"/>
          <cell r="T512"/>
          <cell r="U512"/>
          <cell r="V512"/>
          <cell r="W512"/>
          <cell r="X512"/>
          <cell r="Y512"/>
          <cell r="Z512"/>
          <cell r="AA512"/>
          <cell r="AB512"/>
          <cell r="AC512"/>
          <cell r="AD512"/>
        </row>
        <row r="513">
          <cell r="C513"/>
          <cell r="I513"/>
          <cell r="J513"/>
          <cell r="K513"/>
          <cell r="L513"/>
          <cell r="M513"/>
          <cell r="N513"/>
          <cell r="O513"/>
          <cell r="P513"/>
          <cell r="Q513"/>
          <cell r="R513"/>
          <cell r="S513"/>
          <cell r="T513"/>
          <cell r="U513"/>
          <cell r="V513"/>
          <cell r="W513"/>
          <cell r="X513"/>
          <cell r="Y513"/>
          <cell r="Z513"/>
          <cell r="AA513"/>
          <cell r="AB513"/>
          <cell r="AC513"/>
          <cell r="AD513"/>
        </row>
        <row r="514">
          <cell r="C514" t="str">
            <v>Interest</v>
          </cell>
          <cell r="I514"/>
          <cell r="J514"/>
          <cell r="K514"/>
          <cell r="L514"/>
          <cell r="M514"/>
          <cell r="N514"/>
          <cell r="O514"/>
          <cell r="P514"/>
          <cell r="Q514"/>
          <cell r="R514"/>
          <cell r="S514"/>
          <cell r="T514"/>
          <cell r="U514"/>
          <cell r="V514"/>
          <cell r="W514"/>
          <cell r="X514"/>
          <cell r="Y514"/>
          <cell r="Z514"/>
          <cell r="AA514"/>
          <cell r="AB514"/>
          <cell r="AC514"/>
          <cell r="AD514"/>
        </row>
        <row r="515">
          <cell r="C515"/>
          <cell r="I515"/>
          <cell r="J515"/>
          <cell r="K515"/>
          <cell r="L515"/>
          <cell r="M515"/>
          <cell r="N515"/>
          <cell r="O515"/>
          <cell r="P515"/>
          <cell r="Q515"/>
          <cell r="R515"/>
          <cell r="S515"/>
          <cell r="T515"/>
          <cell r="U515"/>
          <cell r="V515"/>
          <cell r="W515"/>
          <cell r="X515"/>
          <cell r="Y515"/>
          <cell r="Z515"/>
          <cell r="AA515"/>
          <cell r="AB515"/>
          <cell r="AC515"/>
          <cell r="AD515"/>
        </row>
        <row r="516">
          <cell r="C516" t="str">
            <v>3m libor</v>
          </cell>
          <cell r="I516">
            <v>5.7938E-3</v>
          </cell>
          <cell r="J516">
            <v>5.9062999999999997E-3</v>
          </cell>
          <cell r="K516">
            <v>5.9062999999999997E-3</v>
          </cell>
          <cell r="L516">
            <v>5.9062999999999997E-3</v>
          </cell>
          <cell r="M516">
            <v>5.8781000000000007E-3</v>
          </cell>
          <cell r="N516">
            <v>5.8781000000000007E-3</v>
          </cell>
          <cell r="O516">
            <v>5.8781000000000007E-3</v>
          </cell>
          <cell r="P516">
            <v>5.2749999999999993E-3</v>
          </cell>
          <cell r="Q516">
            <v>5.2749999999999993E-3</v>
          </cell>
          <cell r="R516">
            <v>5.2749999999999993E-3</v>
          </cell>
          <cell r="S516" t="str">
            <v/>
          </cell>
          <cell r="T516" t="str">
            <v/>
          </cell>
          <cell r="U516" t="str">
            <v/>
          </cell>
          <cell r="V516" t="str">
            <v/>
          </cell>
          <cell r="W516" t="str">
            <v/>
          </cell>
          <cell r="X516" t="str">
            <v/>
          </cell>
          <cell r="Y516" t="str">
            <v/>
          </cell>
          <cell r="Z516" t="str">
            <v/>
          </cell>
          <cell r="AA516" t="str">
            <v/>
          </cell>
          <cell r="AB516" t="str">
            <v/>
          </cell>
          <cell r="AC516" t="str">
            <v/>
          </cell>
          <cell r="AD516" t="str">
            <v/>
          </cell>
        </row>
        <row r="517">
          <cell r="C517" t="str">
            <v>Interest charged rate</v>
          </cell>
          <cell r="I517">
            <v>9.7938000000000001E-3</v>
          </cell>
          <cell r="J517">
            <v>9.9062999999999998E-3</v>
          </cell>
          <cell r="K517">
            <v>9.9062999999999998E-3</v>
          </cell>
          <cell r="L517">
            <v>9.9062999999999998E-3</v>
          </cell>
          <cell r="M517">
            <v>9.8781000000000008E-3</v>
          </cell>
          <cell r="N517">
            <v>9.8781000000000008E-3</v>
          </cell>
          <cell r="O517">
            <v>9.8781000000000008E-3</v>
          </cell>
          <cell r="P517">
            <v>9.2749999999999985E-3</v>
          </cell>
          <cell r="Q517">
            <v>9.2749999999999985E-3</v>
          </cell>
          <cell r="R517">
            <v>9.2749999999999985E-3</v>
          </cell>
          <cell r="S517" t="str">
            <v/>
          </cell>
          <cell r="T517" t="str">
            <v/>
          </cell>
          <cell r="U517" t="str">
            <v/>
          </cell>
          <cell r="V517" t="str">
            <v/>
          </cell>
          <cell r="W517" t="str">
            <v/>
          </cell>
          <cell r="X517" t="str">
            <v/>
          </cell>
          <cell r="Y517" t="str">
            <v/>
          </cell>
          <cell r="Z517" t="str">
            <v/>
          </cell>
          <cell r="AA517" t="str">
            <v/>
          </cell>
          <cell r="AB517" t="str">
            <v/>
          </cell>
          <cell r="AC517" t="str">
            <v/>
          </cell>
          <cell r="AD517" t="str">
            <v/>
          </cell>
        </row>
        <row r="518">
          <cell r="C518" t="str">
            <v>Interest accrual this distribution</v>
          </cell>
          <cell r="I518">
            <v>320442.10142857314</v>
          </cell>
          <cell r="J518">
            <v>0</v>
          </cell>
          <cell r="K518">
            <v>0</v>
          </cell>
          <cell r="L518">
            <v>263704.00467065547</v>
          </cell>
          <cell r="M518">
            <v>203191.20607464999</v>
          </cell>
          <cell r="N518">
            <v>196636.65103998384</v>
          </cell>
          <cell r="O518">
            <v>196636.65103998384</v>
          </cell>
          <cell r="P518">
            <v>134672.13113295141</v>
          </cell>
          <cell r="Q518">
            <v>134672.13113295141</v>
          </cell>
          <cell r="R518">
            <v>139016.39342756275</v>
          </cell>
          <cell r="S518" t="str">
            <v/>
          </cell>
          <cell r="T518" t="str">
            <v/>
          </cell>
          <cell r="U518" t="str">
            <v/>
          </cell>
          <cell r="V518" t="str">
            <v/>
          </cell>
          <cell r="W518" t="str">
            <v/>
          </cell>
          <cell r="X518" t="str">
            <v/>
          </cell>
          <cell r="Y518" t="str">
            <v/>
          </cell>
          <cell r="Z518" t="str">
            <v/>
          </cell>
          <cell r="AA518" t="str">
            <v/>
          </cell>
          <cell r="AB518" t="str">
            <v/>
          </cell>
          <cell r="AC518" t="str">
            <v/>
          </cell>
          <cell r="AD518" t="str">
            <v/>
          </cell>
        </row>
        <row r="519">
          <cell r="C519" t="str">
            <v>Interest due this IPD</v>
          </cell>
          <cell r="I519">
            <v>951768.46539736283</v>
          </cell>
          <cell r="J519">
            <v>0</v>
          </cell>
          <cell r="K519">
            <v>0</v>
          </cell>
          <cell r="L519">
            <v>774098.85242031119</v>
          </cell>
          <cell r="M519">
            <v>0</v>
          </cell>
          <cell r="N519">
            <v>0</v>
          </cell>
          <cell r="O519">
            <v>596464.50815461762</v>
          </cell>
          <cell r="P519">
            <v>0</v>
          </cell>
          <cell r="Q519">
            <v>0</v>
          </cell>
          <cell r="R519">
            <v>408360.65569346555</v>
          </cell>
          <cell r="S519" t="str">
            <v/>
          </cell>
          <cell r="T519" t="str">
            <v/>
          </cell>
          <cell r="U519" t="str">
            <v/>
          </cell>
          <cell r="V519" t="str">
            <v/>
          </cell>
          <cell r="W519" t="str">
            <v/>
          </cell>
          <cell r="X519" t="str">
            <v/>
          </cell>
          <cell r="Y519" t="str">
            <v/>
          </cell>
          <cell r="Z519" t="str">
            <v/>
          </cell>
          <cell r="AA519" t="str">
            <v/>
          </cell>
          <cell r="AB519" t="str">
            <v/>
          </cell>
          <cell r="AC519" t="str">
            <v/>
          </cell>
          <cell r="AD519" t="str">
            <v/>
          </cell>
        </row>
        <row r="520">
          <cell r="C520"/>
          <cell r="I520"/>
          <cell r="J520"/>
          <cell r="K520"/>
          <cell r="L520"/>
          <cell r="M520"/>
          <cell r="N520"/>
          <cell r="O520"/>
          <cell r="P520"/>
          <cell r="Q520"/>
          <cell r="R520"/>
          <cell r="S520"/>
          <cell r="T520"/>
          <cell r="U520"/>
          <cell r="V520"/>
          <cell r="W520"/>
          <cell r="X520"/>
          <cell r="Y520"/>
          <cell r="Z520"/>
          <cell r="AA520"/>
          <cell r="AB520"/>
          <cell r="AC520"/>
          <cell r="AD520"/>
        </row>
        <row r="521">
          <cell r="C521" t="str">
            <v>Total Payment</v>
          </cell>
          <cell r="I521">
            <v>72380339.895397365</v>
          </cell>
          <cell r="J521">
            <v>0</v>
          </cell>
          <cell r="K521">
            <v>0</v>
          </cell>
          <cell r="L521">
            <v>72202670.282420322</v>
          </cell>
          <cell r="M521">
            <v>0</v>
          </cell>
          <cell r="N521">
            <v>0</v>
          </cell>
          <cell r="O521">
            <v>72025035.938154623</v>
          </cell>
          <cell r="P521">
            <v>0</v>
          </cell>
          <cell r="Q521">
            <v>0</v>
          </cell>
          <cell r="R521">
            <v>171836932.06569338</v>
          </cell>
          <cell r="S521" t="str">
            <v/>
          </cell>
          <cell r="T521" t="str">
            <v/>
          </cell>
          <cell r="U521" t="str">
            <v/>
          </cell>
          <cell r="V521" t="str">
            <v/>
          </cell>
          <cell r="W521" t="str">
            <v/>
          </cell>
          <cell r="X521" t="str">
            <v/>
          </cell>
          <cell r="Y521" t="str">
            <v/>
          </cell>
          <cell r="Z521" t="str">
            <v/>
          </cell>
          <cell r="AA521" t="str">
            <v/>
          </cell>
          <cell r="AB521" t="str">
            <v/>
          </cell>
          <cell r="AC521" t="str">
            <v/>
          </cell>
          <cell r="AD521" t="str">
            <v/>
          </cell>
        </row>
        <row r="522">
          <cell r="C522"/>
          <cell r="I522"/>
          <cell r="J522"/>
          <cell r="K522"/>
          <cell r="L522"/>
          <cell r="M522"/>
          <cell r="N522"/>
          <cell r="O522"/>
          <cell r="P522"/>
          <cell r="Q522"/>
          <cell r="R522"/>
          <cell r="S522"/>
          <cell r="T522"/>
          <cell r="U522"/>
          <cell r="V522"/>
          <cell r="W522"/>
          <cell r="X522"/>
          <cell r="Y522"/>
          <cell r="Z522"/>
          <cell r="AA522"/>
          <cell r="AB522"/>
          <cell r="AC522"/>
          <cell r="AD522"/>
        </row>
        <row r="523">
          <cell r="C523" t="str">
            <v>Outstanding interco</v>
          </cell>
          <cell r="I523">
            <v>314285714.26999992</v>
          </cell>
          <cell r="J523">
            <v>314285714.26999992</v>
          </cell>
          <cell r="K523">
            <v>314285714.26999992</v>
          </cell>
          <cell r="L523">
            <v>242857142.83999991</v>
          </cell>
          <cell r="M523">
            <v>242857142.83999991</v>
          </cell>
          <cell r="N523">
            <v>242857142.83999991</v>
          </cell>
          <cell r="O523">
            <v>171428571.40999991</v>
          </cell>
          <cell r="P523">
            <v>171428571.40999991</v>
          </cell>
          <cell r="Q523">
            <v>171428571.40999991</v>
          </cell>
          <cell r="R523">
            <v>0</v>
          </cell>
          <cell r="S523" t="str">
            <v/>
          </cell>
          <cell r="T523" t="str">
            <v/>
          </cell>
          <cell r="U523" t="str">
            <v/>
          </cell>
          <cell r="V523" t="str">
            <v/>
          </cell>
          <cell r="W523" t="str">
            <v/>
          </cell>
          <cell r="X523" t="str">
            <v/>
          </cell>
          <cell r="Y523" t="str">
            <v/>
          </cell>
          <cell r="Z523" t="str">
            <v/>
          </cell>
          <cell r="AA523" t="str">
            <v/>
          </cell>
          <cell r="AB523" t="str">
            <v/>
          </cell>
          <cell r="AC523" t="str">
            <v/>
          </cell>
          <cell r="AD523" t="str">
            <v/>
          </cell>
        </row>
        <row r="524">
          <cell r="C524"/>
          <cell r="I524"/>
          <cell r="J524"/>
          <cell r="K524"/>
          <cell r="L524"/>
          <cell r="M524"/>
          <cell r="N524"/>
          <cell r="O524"/>
          <cell r="P524"/>
          <cell r="Q524"/>
          <cell r="R524" t="str">
            <v>OK</v>
          </cell>
          <cell r="S524" t="str">
            <v/>
          </cell>
          <cell r="T524" t="str">
            <v/>
          </cell>
          <cell r="U524" t="str">
            <v/>
          </cell>
          <cell r="V524" t="str">
            <v/>
          </cell>
          <cell r="W524" t="str">
            <v/>
          </cell>
          <cell r="X524" t="str">
            <v/>
          </cell>
          <cell r="Y524" t="str">
            <v/>
          </cell>
          <cell r="Z524" t="str">
            <v/>
          </cell>
          <cell r="AA524" t="str">
            <v/>
          </cell>
          <cell r="AB524" t="str">
            <v/>
          </cell>
          <cell r="AC524" t="str">
            <v/>
          </cell>
          <cell r="AD524" t="str">
            <v/>
          </cell>
        </row>
        <row r="525">
          <cell r="C525" t="str">
            <v>2013-1 A3</v>
          </cell>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row>
        <row r="526">
          <cell r="C526" t="str">
            <v>MATURED</v>
          </cell>
          <cell r="I526"/>
          <cell r="J526"/>
          <cell r="K526"/>
          <cell r="L526"/>
          <cell r="M526"/>
          <cell r="N526"/>
          <cell r="O526"/>
          <cell r="P526"/>
          <cell r="Q526"/>
          <cell r="R526"/>
          <cell r="S526"/>
          <cell r="T526"/>
          <cell r="U526"/>
          <cell r="V526"/>
          <cell r="W526"/>
          <cell r="X526"/>
          <cell r="Y526"/>
          <cell r="Z526"/>
          <cell r="AA526"/>
          <cell r="AB526"/>
          <cell r="AC526"/>
          <cell r="AD526"/>
        </row>
        <row r="527">
          <cell r="C527" t="str">
            <v>NOTIONAL</v>
          </cell>
          <cell r="I527">
            <v>100000000</v>
          </cell>
          <cell r="J527">
            <v>100000000</v>
          </cell>
          <cell r="K527">
            <v>100000000</v>
          </cell>
          <cell r="L527">
            <v>100000000</v>
          </cell>
          <cell r="M527">
            <v>100000000</v>
          </cell>
          <cell r="N527">
            <v>100000000</v>
          </cell>
          <cell r="O527">
            <v>100000000</v>
          </cell>
          <cell r="P527">
            <v>100000000</v>
          </cell>
          <cell r="Q527">
            <v>100000000</v>
          </cell>
          <cell r="R527">
            <v>100000000</v>
          </cell>
          <cell r="S527">
            <v>100000000</v>
          </cell>
          <cell r="T527">
            <v>100000000</v>
          </cell>
          <cell r="U527">
            <v>100000000</v>
          </cell>
          <cell r="V527">
            <v>100000000</v>
          </cell>
          <cell r="W527">
            <v>100000000</v>
          </cell>
          <cell r="X527">
            <v>100000000</v>
          </cell>
          <cell r="Y527">
            <v>100000000</v>
          </cell>
          <cell r="Z527">
            <v>100000000</v>
          </cell>
          <cell r="AA527">
            <v>100000000</v>
          </cell>
          <cell r="AB527">
            <v>100000000</v>
          </cell>
          <cell r="AC527">
            <v>100000000</v>
          </cell>
          <cell r="AD527">
            <v>100000000</v>
          </cell>
        </row>
        <row r="528">
          <cell r="C528" t="str">
            <v>INT. TYPE</v>
          </cell>
          <cell r="I528" t="str">
            <v>FLOATING</v>
          </cell>
          <cell r="J528" t="str">
            <v>FLOATING</v>
          </cell>
          <cell r="K528" t="str">
            <v>FLOATING</v>
          </cell>
          <cell r="L528" t="str">
            <v>FLOATING</v>
          </cell>
          <cell r="M528" t="str">
            <v>FLOATING</v>
          </cell>
          <cell r="N528" t="str">
            <v>FLOATING</v>
          </cell>
          <cell r="O528" t="str">
            <v>FLOATING</v>
          </cell>
          <cell r="P528" t="str">
            <v>FLOATING</v>
          </cell>
          <cell r="Q528" t="str">
            <v>FLOATING</v>
          </cell>
          <cell r="R528" t="str">
            <v>FLOATING</v>
          </cell>
          <cell r="S528" t="str">
            <v>FLOATING</v>
          </cell>
          <cell r="T528" t="str">
            <v>FLOATING</v>
          </cell>
          <cell r="U528" t="str">
            <v>FLOATING</v>
          </cell>
          <cell r="V528" t="str">
            <v>FLOATING</v>
          </cell>
          <cell r="W528" t="str">
            <v>FLOATING</v>
          </cell>
          <cell r="X528" t="str">
            <v>FLOATING</v>
          </cell>
          <cell r="Y528" t="str">
            <v>FLOATING</v>
          </cell>
          <cell r="Z528" t="str">
            <v>FLOATING</v>
          </cell>
          <cell r="AA528" t="str">
            <v>FLOATING</v>
          </cell>
          <cell r="AB528" t="str">
            <v>FLOATING</v>
          </cell>
          <cell r="AC528" t="str">
            <v>FLOATING</v>
          </cell>
          <cell r="AD528" t="str">
            <v>FLOATING</v>
          </cell>
        </row>
        <row r="529">
          <cell r="C529" t="str">
            <v>INTEREST BASIS</v>
          </cell>
          <cell r="I529" t="str">
            <v>BP0003M index</v>
          </cell>
          <cell r="J529" t="str">
            <v>BP0003M index</v>
          </cell>
          <cell r="K529" t="str">
            <v>BP0003M index</v>
          </cell>
          <cell r="L529" t="str">
            <v>BP0003M index</v>
          </cell>
          <cell r="M529" t="str">
            <v>BP0003M index</v>
          </cell>
          <cell r="N529" t="str">
            <v>BP0003M index</v>
          </cell>
          <cell r="O529" t="str">
            <v>BP0003M index</v>
          </cell>
          <cell r="P529" t="str">
            <v>BP0003M index</v>
          </cell>
          <cell r="Q529" t="str">
            <v>BP0003M index</v>
          </cell>
          <cell r="R529" t="str">
            <v>BP0003M index</v>
          </cell>
          <cell r="S529" t="str">
            <v>BP0003M index</v>
          </cell>
          <cell r="T529" t="str">
            <v>BP0003M index</v>
          </cell>
          <cell r="U529" t="str">
            <v>BP0003M index</v>
          </cell>
          <cell r="V529" t="str">
            <v>BP0003M index</v>
          </cell>
          <cell r="W529" t="str">
            <v>BP0003M index</v>
          </cell>
          <cell r="X529" t="str">
            <v>BP0003M index</v>
          </cell>
          <cell r="Y529" t="str">
            <v>BP0003M index</v>
          </cell>
          <cell r="Z529" t="str">
            <v>BP0003M index</v>
          </cell>
          <cell r="AA529" t="str">
            <v>BP0003M index</v>
          </cell>
          <cell r="AB529" t="str">
            <v>BP0003M index</v>
          </cell>
          <cell r="AC529" t="str">
            <v>BP0003M index</v>
          </cell>
          <cell r="AD529" t="str">
            <v>BP0003M index</v>
          </cell>
        </row>
        <row r="530">
          <cell r="C530" t="str">
            <v>Interest Payment Frequency</v>
          </cell>
          <cell r="I530" t="str">
            <v>QUARTERLY</v>
          </cell>
          <cell r="J530" t="str">
            <v>QUARTERLY</v>
          </cell>
          <cell r="K530" t="str">
            <v>QUARTERLY</v>
          </cell>
          <cell r="L530" t="str">
            <v>QUARTERLY</v>
          </cell>
          <cell r="M530" t="str">
            <v>QUARTERLY</v>
          </cell>
          <cell r="N530" t="str">
            <v>QUARTERLY</v>
          </cell>
          <cell r="O530" t="str">
            <v>QUARTERLY</v>
          </cell>
          <cell r="P530" t="str">
            <v>QUARTERLY</v>
          </cell>
          <cell r="Q530" t="str">
            <v>QUARTERLY</v>
          </cell>
          <cell r="R530" t="str">
            <v>QUARTERLY</v>
          </cell>
          <cell r="S530" t="str">
            <v>QUARTERLY</v>
          </cell>
          <cell r="T530" t="str">
            <v>QUARTERLY</v>
          </cell>
          <cell r="U530" t="str">
            <v>QUARTERLY</v>
          </cell>
          <cell r="V530" t="str">
            <v>QUARTERLY</v>
          </cell>
          <cell r="W530" t="str">
            <v>QUARTERLY</v>
          </cell>
          <cell r="X530" t="str">
            <v>QUARTERLY</v>
          </cell>
          <cell r="Y530" t="str">
            <v>QUARTERLY</v>
          </cell>
          <cell r="Z530" t="str">
            <v>QUARTERLY</v>
          </cell>
          <cell r="AA530" t="str">
            <v>QUARTERLY</v>
          </cell>
          <cell r="AB530" t="str">
            <v>QUARTERLY</v>
          </cell>
          <cell r="AC530" t="str">
            <v>QUARTERLY</v>
          </cell>
          <cell r="AD530" t="str">
            <v>QUARTERLY</v>
          </cell>
        </row>
        <row r="531">
          <cell r="C531" t="str">
            <v>DCF</v>
          </cell>
          <cell r="I531" t="str">
            <v>Actual/365</v>
          </cell>
          <cell r="J531" t="str">
            <v>Actual/365</v>
          </cell>
          <cell r="K531" t="str">
            <v>Actual/365</v>
          </cell>
          <cell r="L531" t="str">
            <v>Actual/365</v>
          </cell>
          <cell r="M531" t="str">
            <v>Actual/365</v>
          </cell>
          <cell r="N531" t="str">
            <v>Actual/365</v>
          </cell>
          <cell r="O531" t="str">
            <v>Actual/365</v>
          </cell>
          <cell r="P531" t="str">
            <v>Actual/365</v>
          </cell>
          <cell r="Q531" t="str">
            <v>Actual/365</v>
          </cell>
          <cell r="R531" t="str">
            <v>Actual/365</v>
          </cell>
          <cell r="S531" t="str">
            <v>Actual/365</v>
          </cell>
          <cell r="T531" t="str">
            <v>Actual/365</v>
          </cell>
          <cell r="U531" t="str">
            <v>Actual/365</v>
          </cell>
          <cell r="V531" t="str">
            <v>Actual/365</v>
          </cell>
          <cell r="W531" t="str">
            <v>Actual/365</v>
          </cell>
          <cell r="X531" t="str">
            <v>Actual/365</v>
          </cell>
          <cell r="Y531" t="str">
            <v>Actual/365</v>
          </cell>
          <cell r="Z531" t="str">
            <v>Actual/365</v>
          </cell>
          <cell r="AA531" t="str">
            <v>Actual/365</v>
          </cell>
          <cell r="AB531" t="str">
            <v>Actual/365</v>
          </cell>
          <cell r="AC531" t="str">
            <v>Actual/365</v>
          </cell>
          <cell r="AD531" t="str">
            <v>Actual/365</v>
          </cell>
        </row>
        <row r="532">
          <cell r="C532" t="str">
            <v>CURRENCY</v>
          </cell>
          <cell r="I532" t="str">
            <v>GBP</v>
          </cell>
          <cell r="J532" t="str">
            <v>GBP</v>
          </cell>
          <cell r="K532" t="str">
            <v>GBP</v>
          </cell>
          <cell r="L532" t="str">
            <v>GBP</v>
          </cell>
          <cell r="M532" t="str">
            <v>GBP</v>
          </cell>
          <cell r="N532" t="str">
            <v>GBP</v>
          </cell>
          <cell r="O532" t="str">
            <v>GBP</v>
          </cell>
          <cell r="P532" t="str">
            <v>GBP</v>
          </cell>
          <cell r="Q532" t="str">
            <v>GBP</v>
          </cell>
          <cell r="R532" t="str">
            <v>GBP</v>
          </cell>
          <cell r="S532" t="str">
            <v>GBP</v>
          </cell>
          <cell r="T532" t="str">
            <v>GBP</v>
          </cell>
          <cell r="U532" t="str">
            <v>GBP</v>
          </cell>
          <cell r="V532" t="str">
            <v>GBP</v>
          </cell>
          <cell r="W532" t="str">
            <v>GBP</v>
          </cell>
          <cell r="X532" t="str">
            <v>GBP</v>
          </cell>
          <cell r="Y532" t="str">
            <v>GBP</v>
          </cell>
          <cell r="Z532" t="str">
            <v>GBP</v>
          </cell>
          <cell r="AA532" t="str">
            <v>GBP</v>
          </cell>
          <cell r="AB532" t="str">
            <v>GBP</v>
          </cell>
          <cell r="AC532" t="str">
            <v>GBP</v>
          </cell>
          <cell r="AD532" t="str">
            <v>GBP</v>
          </cell>
        </row>
        <row r="534">
          <cell r="C534" t="str">
            <v>INTERP RATE</v>
          </cell>
          <cell r="I534">
            <v>4.9616E-3</v>
          </cell>
          <cell r="J534">
            <v>4.9616E-3</v>
          </cell>
          <cell r="K534">
            <v>4.9616E-3</v>
          </cell>
          <cell r="L534">
            <v>4.9616E-3</v>
          </cell>
          <cell r="M534">
            <v>4.9616E-3</v>
          </cell>
          <cell r="N534">
            <v>4.9616E-3</v>
          </cell>
          <cell r="O534">
            <v>4.9616E-3</v>
          </cell>
          <cell r="P534">
            <v>4.9616E-3</v>
          </cell>
          <cell r="Q534">
            <v>4.9616E-3</v>
          </cell>
          <cell r="R534">
            <v>4.9616E-3</v>
          </cell>
          <cell r="S534">
            <v>4.9616E-3</v>
          </cell>
          <cell r="T534">
            <v>4.9616E-3</v>
          </cell>
          <cell r="U534">
            <v>4.9616E-3</v>
          </cell>
          <cell r="V534">
            <v>4.9616E-3</v>
          </cell>
          <cell r="W534">
            <v>4.9616E-3</v>
          </cell>
          <cell r="X534">
            <v>4.9616E-3</v>
          </cell>
          <cell r="Y534">
            <v>4.9616E-3</v>
          </cell>
          <cell r="Z534">
            <v>4.9616E-3</v>
          </cell>
          <cell r="AA534">
            <v>4.9616E-3</v>
          </cell>
          <cell r="AB534">
            <v>4.9616E-3</v>
          </cell>
          <cell r="AC534">
            <v>4.9616E-3</v>
          </cell>
          <cell r="AD534">
            <v>4.9616E-3</v>
          </cell>
        </row>
        <row r="535">
          <cell r="C535" t="str">
            <v>RATE/MARGIN</v>
          </cell>
          <cell r="I535">
            <v>4.0000000000000001E-3</v>
          </cell>
          <cell r="J535">
            <v>4.0000000000000001E-3</v>
          </cell>
          <cell r="K535">
            <v>4.0000000000000001E-3</v>
          </cell>
          <cell r="L535">
            <v>4.0000000000000001E-3</v>
          </cell>
          <cell r="M535">
            <v>4.0000000000000001E-3</v>
          </cell>
          <cell r="N535">
            <v>4.0000000000000001E-3</v>
          </cell>
          <cell r="O535">
            <v>4.0000000000000001E-3</v>
          </cell>
          <cell r="P535">
            <v>4.0000000000000001E-3</v>
          </cell>
          <cell r="Q535">
            <v>4.0000000000000001E-3</v>
          </cell>
          <cell r="R535">
            <v>4.0000000000000001E-3</v>
          </cell>
          <cell r="S535">
            <v>4.0000000000000001E-3</v>
          </cell>
          <cell r="T535">
            <v>4.0000000000000001E-3</v>
          </cell>
          <cell r="U535">
            <v>4.0000000000000001E-3</v>
          </cell>
          <cell r="V535">
            <v>4.0000000000000001E-3</v>
          </cell>
          <cell r="W535">
            <v>4.0000000000000001E-3</v>
          </cell>
          <cell r="X535">
            <v>4.0000000000000001E-3</v>
          </cell>
          <cell r="Y535">
            <v>4.0000000000000001E-3</v>
          </cell>
          <cell r="Z535">
            <v>4.0000000000000001E-3</v>
          </cell>
          <cell r="AA535">
            <v>4.0000000000000001E-3</v>
          </cell>
          <cell r="AB535">
            <v>4.0000000000000001E-3</v>
          </cell>
          <cell r="AC535">
            <v>4.0000000000000001E-3</v>
          </cell>
          <cell r="AD535">
            <v>4.0000000000000001E-3</v>
          </cell>
        </row>
        <row r="537">
          <cell r="C537" t="str">
            <v>Principal</v>
          </cell>
          <cell r="I537"/>
          <cell r="J537"/>
          <cell r="K537"/>
          <cell r="L537"/>
          <cell r="M537"/>
          <cell r="N537"/>
          <cell r="O537"/>
          <cell r="P537"/>
          <cell r="Q537"/>
          <cell r="R537"/>
          <cell r="S537"/>
          <cell r="T537"/>
          <cell r="U537"/>
          <cell r="V537"/>
          <cell r="W537"/>
          <cell r="X537"/>
          <cell r="Y537"/>
          <cell r="Z537"/>
          <cell r="AA537"/>
          <cell r="AB537"/>
          <cell r="AC537"/>
          <cell r="AD537"/>
        </row>
        <row r="538">
          <cell r="C538"/>
          <cell r="I538"/>
          <cell r="J538"/>
          <cell r="K538"/>
          <cell r="L538"/>
          <cell r="M538"/>
          <cell r="N538"/>
          <cell r="O538"/>
          <cell r="P538"/>
          <cell r="Q538"/>
          <cell r="R538"/>
          <cell r="S538"/>
          <cell r="T538"/>
          <cell r="U538"/>
          <cell r="V538"/>
          <cell r="W538"/>
          <cell r="X538"/>
          <cell r="Y538"/>
          <cell r="Z538"/>
          <cell r="AA538"/>
          <cell r="AB538"/>
          <cell r="AC538"/>
          <cell r="AD538"/>
        </row>
        <row r="539">
          <cell r="C539" t="str">
            <v>Principal accrual this distribution</v>
          </cell>
          <cell r="I539">
            <v>2539682.54</v>
          </cell>
          <cell r="J539">
            <v>4761904.76</v>
          </cell>
          <cell r="K539">
            <v>4761904.76</v>
          </cell>
          <cell r="L539">
            <v>4761904.7699999996</v>
          </cell>
          <cell r="M539">
            <v>4761904.76</v>
          </cell>
          <cell r="N539">
            <v>4761904.76</v>
          </cell>
          <cell r="O539">
            <v>4761904.7699999996</v>
          </cell>
          <cell r="P539">
            <v>4761904.76</v>
          </cell>
          <cell r="Q539">
            <v>4761904.76</v>
          </cell>
          <cell r="R539">
            <v>4761904.7699999996</v>
          </cell>
          <cell r="S539">
            <v>11428571.42</v>
          </cell>
          <cell r="T539">
            <v>11428571.42</v>
          </cell>
          <cell r="U539">
            <v>11428571.43</v>
          </cell>
          <cell r="V539" t="str">
            <v/>
          </cell>
          <cell r="W539" t="str">
            <v/>
          </cell>
          <cell r="X539" t="str">
            <v/>
          </cell>
          <cell r="Y539" t="str">
            <v/>
          </cell>
          <cell r="Z539" t="str">
            <v/>
          </cell>
          <cell r="AA539" t="str">
            <v/>
          </cell>
          <cell r="AB539" t="str">
            <v/>
          </cell>
          <cell r="AC539" t="str">
            <v/>
          </cell>
          <cell r="AD539" t="str">
            <v/>
          </cell>
        </row>
        <row r="540">
          <cell r="C540" t="str">
            <v>Principal due this IPD</v>
          </cell>
          <cell r="I540">
            <v>7619047.6200000048</v>
          </cell>
          <cell r="J540">
            <v>0</v>
          </cell>
          <cell r="K540">
            <v>0</v>
          </cell>
          <cell r="L540">
            <v>14285714.289999999</v>
          </cell>
          <cell r="M540">
            <v>0</v>
          </cell>
          <cell r="N540">
            <v>0</v>
          </cell>
          <cell r="O540">
            <v>14285714.289999999</v>
          </cell>
          <cell r="P540">
            <v>0</v>
          </cell>
          <cell r="Q540">
            <v>0</v>
          </cell>
          <cell r="R540">
            <v>14285714.289999999</v>
          </cell>
          <cell r="S540">
            <v>0</v>
          </cell>
          <cell r="T540">
            <v>0</v>
          </cell>
          <cell r="U540">
            <v>34285714.269999988</v>
          </cell>
          <cell r="V540" t="str">
            <v/>
          </cell>
          <cell r="W540" t="str">
            <v/>
          </cell>
          <cell r="X540" t="str">
            <v/>
          </cell>
          <cell r="Y540" t="str">
            <v/>
          </cell>
          <cell r="Z540" t="str">
            <v/>
          </cell>
          <cell r="AA540" t="str">
            <v/>
          </cell>
          <cell r="AB540" t="str">
            <v/>
          </cell>
          <cell r="AC540" t="str">
            <v/>
          </cell>
          <cell r="AD540" t="str">
            <v/>
          </cell>
        </row>
        <row r="541">
          <cell r="C541"/>
          <cell r="I541"/>
          <cell r="J541"/>
          <cell r="K541"/>
          <cell r="L541"/>
          <cell r="M541"/>
          <cell r="N541"/>
          <cell r="O541"/>
          <cell r="P541"/>
          <cell r="Q541"/>
          <cell r="R541"/>
          <cell r="S541"/>
          <cell r="T541"/>
          <cell r="U541"/>
          <cell r="V541"/>
          <cell r="W541"/>
          <cell r="X541"/>
          <cell r="Y541"/>
          <cell r="Z541"/>
          <cell r="AA541"/>
          <cell r="AB541"/>
          <cell r="AC541"/>
          <cell r="AD541"/>
        </row>
        <row r="542">
          <cell r="C542"/>
          <cell r="I542"/>
          <cell r="J542"/>
          <cell r="K542"/>
          <cell r="L542"/>
          <cell r="M542"/>
          <cell r="N542"/>
          <cell r="O542"/>
          <cell r="P542"/>
          <cell r="Q542"/>
          <cell r="R542"/>
          <cell r="S542"/>
          <cell r="T542"/>
          <cell r="U542"/>
          <cell r="V542"/>
          <cell r="W542"/>
          <cell r="X542"/>
          <cell r="Y542"/>
          <cell r="Z542"/>
          <cell r="AA542"/>
          <cell r="AB542"/>
          <cell r="AC542"/>
          <cell r="AD542"/>
        </row>
        <row r="543">
          <cell r="C543" t="str">
            <v>Interest</v>
          </cell>
          <cell r="I543"/>
          <cell r="J543"/>
          <cell r="K543"/>
          <cell r="L543"/>
          <cell r="M543"/>
          <cell r="N543"/>
          <cell r="O543"/>
          <cell r="P543"/>
          <cell r="Q543"/>
          <cell r="R543"/>
          <cell r="S543"/>
          <cell r="T543"/>
          <cell r="U543"/>
          <cell r="V543"/>
          <cell r="W543"/>
          <cell r="X543"/>
          <cell r="Y543"/>
          <cell r="Z543"/>
          <cell r="AA543"/>
          <cell r="AB543"/>
          <cell r="AC543"/>
          <cell r="AD543"/>
        </row>
        <row r="544">
          <cell r="C544"/>
          <cell r="I544"/>
          <cell r="J544"/>
          <cell r="K544"/>
          <cell r="L544"/>
          <cell r="M544"/>
          <cell r="N544"/>
          <cell r="O544"/>
          <cell r="P544"/>
          <cell r="Q544"/>
          <cell r="R544"/>
          <cell r="S544"/>
          <cell r="T544"/>
          <cell r="U544"/>
          <cell r="V544"/>
          <cell r="W544"/>
          <cell r="X544"/>
          <cell r="Y544"/>
          <cell r="Z544"/>
          <cell r="AA544"/>
          <cell r="AB544"/>
          <cell r="AC544"/>
          <cell r="AD544"/>
        </row>
        <row r="545">
          <cell r="C545" t="str">
            <v>3m libor</v>
          </cell>
          <cell r="I545">
            <v>5.7938E-3</v>
          </cell>
          <cell r="J545">
            <v>5.9062999999999997E-3</v>
          </cell>
          <cell r="K545">
            <v>5.9062999999999997E-3</v>
          </cell>
          <cell r="L545">
            <v>5.9062999999999997E-3</v>
          </cell>
          <cell r="M545">
            <v>5.8781000000000007E-3</v>
          </cell>
          <cell r="N545">
            <v>5.8781000000000007E-3</v>
          </cell>
          <cell r="O545">
            <v>5.8781000000000007E-3</v>
          </cell>
          <cell r="P545">
            <v>5.2749999999999993E-3</v>
          </cell>
          <cell r="Q545">
            <v>5.2749999999999993E-3</v>
          </cell>
          <cell r="R545">
            <v>5.2749999999999993E-3</v>
          </cell>
          <cell r="S545">
            <v>4.0100000000000005E-3</v>
          </cell>
          <cell r="T545">
            <v>4.0100000000000005E-3</v>
          </cell>
          <cell r="U545">
            <v>4.0100000000000005E-3</v>
          </cell>
          <cell r="V545" t="str">
            <v/>
          </cell>
          <cell r="W545" t="str">
            <v/>
          </cell>
          <cell r="X545" t="str">
            <v/>
          </cell>
          <cell r="Y545" t="str">
            <v/>
          </cell>
          <cell r="Z545" t="str">
            <v/>
          </cell>
          <cell r="AA545" t="str">
            <v/>
          </cell>
          <cell r="AB545" t="str">
            <v/>
          </cell>
          <cell r="AC545" t="str">
            <v/>
          </cell>
          <cell r="AD545" t="str">
            <v/>
          </cell>
        </row>
        <row r="546">
          <cell r="C546" t="str">
            <v>Interest charged rate</v>
          </cell>
          <cell r="I546">
            <v>9.7938000000000001E-3</v>
          </cell>
          <cell r="J546">
            <v>9.9062999999999998E-3</v>
          </cell>
          <cell r="K546">
            <v>9.9062999999999998E-3</v>
          </cell>
          <cell r="L546">
            <v>9.9062999999999998E-3</v>
          </cell>
          <cell r="M546">
            <v>9.8781000000000008E-3</v>
          </cell>
          <cell r="N546">
            <v>9.8781000000000008E-3</v>
          </cell>
          <cell r="O546">
            <v>9.8781000000000008E-3</v>
          </cell>
          <cell r="P546">
            <v>9.2749999999999985E-3</v>
          </cell>
          <cell r="Q546">
            <v>9.2749999999999985E-3</v>
          </cell>
          <cell r="R546">
            <v>9.2749999999999985E-3</v>
          </cell>
          <cell r="S546">
            <v>8.0099999999999998E-3</v>
          </cell>
          <cell r="T546">
            <v>8.0099999999999998E-3</v>
          </cell>
          <cell r="U546">
            <v>8.0099999999999998E-3</v>
          </cell>
          <cell r="V546" t="str">
            <v/>
          </cell>
          <cell r="W546" t="str">
            <v/>
          </cell>
          <cell r="X546" t="str">
            <v/>
          </cell>
          <cell r="Y546" t="str">
            <v/>
          </cell>
          <cell r="Z546" t="str">
            <v/>
          </cell>
          <cell r="AA546" t="str">
            <v/>
          </cell>
          <cell r="AB546" t="str">
            <v/>
          </cell>
          <cell r="AC546" t="str">
            <v/>
          </cell>
          <cell r="AD546" t="str">
            <v/>
          </cell>
        </row>
        <row r="547">
          <cell r="C547" t="str">
            <v>Interest accrual this distribution</v>
          </cell>
          <cell r="I547">
            <v>70418.140808786178</v>
          </cell>
          <cell r="J547">
            <v>0</v>
          </cell>
          <cell r="K547">
            <v>0</v>
          </cell>
          <cell r="L547">
            <v>64727.346601818135</v>
          </cell>
          <cell r="M547">
            <v>52590.665099410195</v>
          </cell>
          <cell r="N547">
            <v>50894.192031687286</v>
          </cell>
          <cell r="O547">
            <v>50894.192031687286</v>
          </cell>
          <cell r="P547">
            <v>38157.103816158451</v>
          </cell>
          <cell r="Q547">
            <v>38157.103816158451</v>
          </cell>
          <cell r="R547">
            <v>39387.978132808727</v>
          </cell>
          <cell r="S547">
            <v>21760.187343656551</v>
          </cell>
          <cell r="T547">
            <v>22510.538631368843</v>
          </cell>
          <cell r="U547">
            <v>24794.484605747912</v>
          </cell>
          <cell r="V547" t="str">
            <v/>
          </cell>
          <cell r="W547" t="str">
            <v/>
          </cell>
          <cell r="X547" t="str">
            <v/>
          </cell>
          <cell r="Y547" t="str">
            <v/>
          </cell>
          <cell r="Z547" t="str">
            <v/>
          </cell>
          <cell r="AA547" t="str">
            <v/>
          </cell>
          <cell r="AB547" t="str">
            <v/>
          </cell>
          <cell r="AC547" t="str">
            <v/>
          </cell>
          <cell r="AD547" t="str">
            <v/>
          </cell>
        </row>
        <row r="548">
          <cell r="C548" t="str">
            <v>Interest due this IPD</v>
          </cell>
          <cell r="I548">
            <v>209154.0578311088</v>
          </cell>
          <cell r="J548">
            <v>0</v>
          </cell>
          <cell r="K548">
            <v>0</v>
          </cell>
          <cell r="L548">
            <v>190006.08196017583</v>
          </cell>
          <cell r="M548">
            <v>0</v>
          </cell>
          <cell r="N548">
            <v>0</v>
          </cell>
          <cell r="O548">
            <v>154379.04916278477</v>
          </cell>
          <cell r="P548">
            <v>0</v>
          </cell>
          <cell r="Q548">
            <v>0</v>
          </cell>
          <cell r="R548">
            <v>115702.18576512564</v>
          </cell>
          <cell r="S548">
            <v>0</v>
          </cell>
          <cell r="T548">
            <v>0</v>
          </cell>
          <cell r="U548">
            <v>69065.210580773302</v>
          </cell>
          <cell r="V548" t="str">
            <v/>
          </cell>
          <cell r="W548" t="str">
            <v/>
          </cell>
          <cell r="X548" t="str">
            <v/>
          </cell>
          <cell r="Y548" t="str">
            <v/>
          </cell>
          <cell r="Z548" t="str">
            <v/>
          </cell>
          <cell r="AA548" t="str">
            <v/>
          </cell>
          <cell r="AB548" t="str">
            <v/>
          </cell>
          <cell r="AC548" t="str">
            <v/>
          </cell>
          <cell r="AD548" t="str">
            <v/>
          </cell>
        </row>
        <row r="549">
          <cell r="C549"/>
          <cell r="I549"/>
          <cell r="J549"/>
          <cell r="K549"/>
          <cell r="L549"/>
          <cell r="M549"/>
          <cell r="N549"/>
          <cell r="O549"/>
          <cell r="P549"/>
          <cell r="Q549"/>
          <cell r="R549"/>
          <cell r="S549"/>
          <cell r="T549"/>
          <cell r="U549"/>
          <cell r="V549"/>
          <cell r="W549"/>
          <cell r="X549"/>
          <cell r="Y549"/>
          <cell r="Z549"/>
          <cell r="AA549"/>
          <cell r="AB549"/>
          <cell r="AC549"/>
          <cell r="AD549"/>
        </row>
        <row r="550">
          <cell r="C550" t="str">
            <v>Total Payment</v>
          </cell>
          <cell r="I550">
            <v>7828201.6778311133</v>
          </cell>
          <cell r="J550">
            <v>0</v>
          </cell>
          <cell r="K550">
            <v>0</v>
          </cell>
          <cell r="L550">
            <v>14475720.371960174</v>
          </cell>
          <cell r="M550">
            <v>0</v>
          </cell>
          <cell r="N550">
            <v>0</v>
          </cell>
          <cell r="O550">
            <v>14440093.339162784</v>
          </cell>
          <cell r="P550">
            <v>0</v>
          </cell>
          <cell r="Q550">
            <v>0</v>
          </cell>
          <cell r="R550">
            <v>14401416.475765124</v>
          </cell>
          <cell r="S550">
            <v>0</v>
          </cell>
          <cell r="T550">
            <v>0</v>
          </cell>
          <cell r="U550">
            <v>34354779.480580762</v>
          </cell>
          <cell r="V550" t="str">
            <v/>
          </cell>
          <cell r="W550" t="str">
            <v/>
          </cell>
          <cell r="X550" t="str">
            <v/>
          </cell>
          <cell r="Y550" t="str">
            <v/>
          </cell>
          <cell r="Z550" t="str">
            <v/>
          </cell>
          <cell r="AA550" t="str">
            <v/>
          </cell>
          <cell r="AB550" t="str">
            <v/>
          </cell>
          <cell r="AC550" t="str">
            <v/>
          </cell>
          <cell r="AD550" t="str">
            <v/>
          </cell>
        </row>
        <row r="551">
          <cell r="C551"/>
          <cell r="I551"/>
          <cell r="J551"/>
          <cell r="K551"/>
          <cell r="L551"/>
          <cell r="M551"/>
          <cell r="N551"/>
          <cell r="O551"/>
          <cell r="P551"/>
          <cell r="Q551"/>
          <cell r="R551"/>
          <cell r="S551"/>
          <cell r="T551"/>
          <cell r="U551"/>
          <cell r="V551"/>
          <cell r="W551"/>
          <cell r="X551"/>
          <cell r="Y551"/>
          <cell r="Z551"/>
          <cell r="AA551"/>
          <cell r="AB551"/>
          <cell r="AC551"/>
          <cell r="AD551"/>
        </row>
        <row r="552">
          <cell r="C552" t="str">
            <v>Outstanding interco</v>
          </cell>
          <cell r="I552">
            <v>77142857.139999986</v>
          </cell>
          <cell r="J552">
            <v>77142857.139999986</v>
          </cell>
          <cell r="K552">
            <v>77142857.139999986</v>
          </cell>
          <cell r="L552">
            <v>62857142.849999987</v>
          </cell>
          <cell r="M552">
            <v>62857142.849999987</v>
          </cell>
          <cell r="N552">
            <v>62857142.849999987</v>
          </cell>
          <cell r="O552">
            <v>48571428.559999987</v>
          </cell>
          <cell r="P552">
            <v>48571428.559999987</v>
          </cell>
          <cell r="Q552">
            <v>48571428.559999987</v>
          </cell>
          <cell r="R552">
            <v>34285714.269999988</v>
          </cell>
          <cell r="S552">
            <v>34285714.269999988</v>
          </cell>
          <cell r="T552">
            <v>34285714.269999988</v>
          </cell>
          <cell r="U552">
            <v>0</v>
          </cell>
          <cell r="V552" t="str">
            <v/>
          </cell>
          <cell r="W552" t="str">
            <v/>
          </cell>
          <cell r="X552" t="str">
            <v/>
          </cell>
          <cell r="Y552" t="str">
            <v/>
          </cell>
          <cell r="Z552" t="str">
            <v/>
          </cell>
          <cell r="AA552" t="str">
            <v/>
          </cell>
          <cell r="AB552" t="str">
            <v/>
          </cell>
          <cell r="AC552" t="str">
            <v/>
          </cell>
          <cell r="AD552" t="str">
            <v/>
          </cell>
        </row>
        <row r="553">
          <cell r="R553" t="str">
            <v>OK</v>
          </cell>
          <cell r="S553" t="str">
            <v>OK</v>
          </cell>
          <cell r="T553" t="str">
            <v>OK</v>
          </cell>
          <cell r="U553" t="str">
            <v>OK</v>
          </cell>
          <cell r="V553" t="str">
            <v/>
          </cell>
          <cell r="W553" t="str">
            <v/>
          </cell>
          <cell r="X553" t="str">
            <v/>
          </cell>
          <cell r="Y553" t="str">
            <v/>
          </cell>
          <cell r="Z553" t="str">
            <v/>
          </cell>
          <cell r="AA553" t="str">
            <v/>
          </cell>
          <cell r="AB553" t="str">
            <v/>
          </cell>
          <cell r="AC553" t="str">
            <v/>
          </cell>
          <cell r="AD553" t="str">
            <v/>
          </cell>
        </row>
        <row r="554">
          <cell r="C554" t="str">
            <v>2016-1 A1</v>
          </cell>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row>
        <row r="555">
          <cell r="C555" t="str">
            <v>MATURED</v>
          </cell>
        </row>
        <row r="556">
          <cell r="C556" t="str">
            <v>NOTIONAL</v>
          </cell>
          <cell r="P556">
            <v>256814135.05000001</v>
          </cell>
          <cell r="Q556">
            <v>256814135.05000001</v>
          </cell>
          <cell r="R556">
            <v>256814135.05000001</v>
          </cell>
          <cell r="S556">
            <v>256814135.05000001</v>
          </cell>
          <cell r="T556">
            <v>256814135.05000001</v>
          </cell>
          <cell r="U556">
            <v>256814135.05000001</v>
          </cell>
          <cell r="V556">
            <v>256814135.05000001</v>
          </cell>
          <cell r="W556">
            <v>256814135.05000001</v>
          </cell>
          <cell r="X556">
            <v>256814135.05000001</v>
          </cell>
          <cell r="Y556">
            <v>256814135.05000001</v>
          </cell>
          <cell r="Z556">
            <v>256814135.05000001</v>
          </cell>
          <cell r="AA556">
            <v>256814135.05000001</v>
          </cell>
          <cell r="AB556">
            <v>256814135.05000001</v>
          </cell>
          <cell r="AC556">
            <v>256814135.05000001</v>
          </cell>
          <cell r="AD556">
            <v>256814135.05000001</v>
          </cell>
        </row>
        <row r="557">
          <cell r="C557" t="str">
            <v>INT. TYPE</v>
          </cell>
          <cell r="P557" t="str">
            <v>FLOATING</v>
          </cell>
          <cell r="Q557" t="str">
            <v>FLOATING</v>
          </cell>
          <cell r="R557" t="str">
            <v>FLOATING</v>
          </cell>
          <cell r="S557" t="str">
            <v>FLOATING</v>
          </cell>
          <cell r="T557" t="str">
            <v>FLOATING</v>
          </cell>
          <cell r="U557" t="str">
            <v>FLOATING</v>
          </cell>
          <cell r="V557" t="str">
            <v>FLOATING</v>
          </cell>
          <cell r="W557" t="str">
            <v>FLOATING</v>
          </cell>
          <cell r="X557" t="str">
            <v>FLOATING</v>
          </cell>
          <cell r="Y557" t="str">
            <v>FLOATING</v>
          </cell>
          <cell r="Z557" t="str">
            <v>FLOATING</v>
          </cell>
          <cell r="AA557" t="str">
            <v>FLOATING</v>
          </cell>
          <cell r="AB557" t="str">
            <v>FLOATING</v>
          </cell>
          <cell r="AC557" t="str">
            <v>FLOATING</v>
          </cell>
          <cell r="AD557" t="str">
            <v>FLOATING</v>
          </cell>
        </row>
        <row r="558">
          <cell r="C558" t="str">
            <v>INTEREST BASIS</v>
          </cell>
          <cell r="P558" t="str">
            <v>BP0003M index</v>
          </cell>
          <cell r="Q558" t="str">
            <v>BP0003M index</v>
          </cell>
          <cell r="R558" t="str">
            <v>BP0003M index</v>
          </cell>
          <cell r="S558" t="str">
            <v>BP0003M index</v>
          </cell>
          <cell r="T558" t="str">
            <v>BP0003M index</v>
          </cell>
          <cell r="U558" t="str">
            <v>BP0003M index</v>
          </cell>
          <cell r="V558" t="str">
            <v>BP0003M index</v>
          </cell>
          <cell r="W558" t="str">
            <v>BP0003M index</v>
          </cell>
          <cell r="X558" t="str">
            <v>BP0003M index</v>
          </cell>
          <cell r="Y558" t="str">
            <v>BP0003M index</v>
          </cell>
          <cell r="Z558" t="str">
            <v>BP0003M index</v>
          </cell>
          <cell r="AA558" t="str">
            <v>BP0003M index</v>
          </cell>
          <cell r="AB558" t="str">
            <v>BP0003M index</v>
          </cell>
          <cell r="AC558" t="str">
            <v>BP0003M index</v>
          </cell>
          <cell r="AD558" t="str">
            <v>BP0003M index</v>
          </cell>
        </row>
        <row r="559">
          <cell r="C559" t="str">
            <v>Interest Payment Frequency</v>
          </cell>
          <cell r="P559" t="str">
            <v>QUARTERLY</v>
          </cell>
          <cell r="Q559" t="str">
            <v>QUARTERLY</v>
          </cell>
          <cell r="R559" t="str">
            <v>QUARTERLY</v>
          </cell>
          <cell r="S559" t="str">
            <v>QUARTERLY</v>
          </cell>
          <cell r="T559" t="str">
            <v>QUARTERLY</v>
          </cell>
          <cell r="U559" t="str">
            <v>QUARTERLY</v>
          </cell>
          <cell r="V559" t="str">
            <v>QUARTERLY</v>
          </cell>
          <cell r="W559" t="str">
            <v>QUARTERLY</v>
          </cell>
          <cell r="X559" t="str">
            <v>QUARTERLY</v>
          </cell>
          <cell r="Y559" t="str">
            <v>QUARTERLY</v>
          </cell>
          <cell r="Z559" t="str">
            <v>QUARTERLY</v>
          </cell>
          <cell r="AA559" t="str">
            <v>QUARTERLY</v>
          </cell>
          <cell r="AB559" t="str">
            <v>QUARTERLY</v>
          </cell>
          <cell r="AC559" t="str">
            <v>QUARTERLY</v>
          </cell>
          <cell r="AD559" t="str">
            <v>QUARTERLY</v>
          </cell>
        </row>
        <row r="560">
          <cell r="C560" t="str">
            <v>DCF</v>
          </cell>
          <cell r="P560" t="str">
            <v>Actual/365 (Fixed)</v>
          </cell>
          <cell r="Q560" t="str">
            <v>Actual/365 (Fixed)</v>
          </cell>
          <cell r="R560" t="str">
            <v>Actual/365 (Fixed)</v>
          </cell>
          <cell r="S560" t="str">
            <v>Actual/365 (Fixed)</v>
          </cell>
          <cell r="T560" t="str">
            <v>Actual/365 (Fixed)</v>
          </cell>
          <cell r="U560" t="str">
            <v>Actual/365 (Fixed)</v>
          </cell>
          <cell r="V560" t="str">
            <v>Actual/365 (Fixed)</v>
          </cell>
          <cell r="W560" t="str">
            <v>Actual/365 (Fixed)</v>
          </cell>
          <cell r="X560" t="str">
            <v>Actual/365 (Fixed)</v>
          </cell>
          <cell r="Y560" t="str">
            <v>Actual/365 (Fixed)</v>
          </cell>
          <cell r="Z560" t="str">
            <v>Actual/365 (Fixed)</v>
          </cell>
          <cell r="AA560" t="str">
            <v>Actual/365 (Fixed)</v>
          </cell>
          <cell r="AB560" t="str">
            <v>Actual/365 (Fixed)</v>
          </cell>
          <cell r="AC560" t="str">
            <v>Actual/365 (Fixed)</v>
          </cell>
          <cell r="AD560" t="str">
            <v>Actual/365 (Fixed)</v>
          </cell>
        </row>
        <row r="561">
          <cell r="C561" t="str">
            <v>CURRENCY</v>
          </cell>
          <cell r="P561" t="str">
            <v>GBP</v>
          </cell>
          <cell r="Q561" t="str">
            <v>GBP</v>
          </cell>
          <cell r="R561" t="str">
            <v>GBP</v>
          </cell>
          <cell r="S561" t="str">
            <v>GBP</v>
          </cell>
          <cell r="T561" t="str">
            <v>GBP</v>
          </cell>
          <cell r="U561" t="str">
            <v>GBP</v>
          </cell>
          <cell r="V561" t="str">
            <v>GBP</v>
          </cell>
          <cell r="W561" t="str">
            <v>GBP</v>
          </cell>
          <cell r="X561" t="str">
            <v>GBP</v>
          </cell>
          <cell r="Y561" t="str">
            <v>GBP</v>
          </cell>
          <cell r="Z561" t="str">
            <v>GBP</v>
          </cell>
          <cell r="AA561" t="str">
            <v>GBP</v>
          </cell>
          <cell r="AB561" t="str">
            <v>GBP</v>
          </cell>
          <cell r="AC561" t="str">
            <v>GBP</v>
          </cell>
          <cell r="AD561" t="str">
            <v>GBP</v>
          </cell>
        </row>
        <row r="563">
          <cell r="C563" t="str">
            <v>INTERP RATE</v>
          </cell>
          <cell r="P563">
            <v>5.3743999999999997E-3</v>
          </cell>
          <cell r="Q563">
            <v>5.3743999999999997E-3</v>
          </cell>
          <cell r="R563">
            <v>5.3743999999999997E-3</v>
          </cell>
          <cell r="S563">
            <v>5.3743999999999997E-3</v>
          </cell>
          <cell r="T563">
            <v>5.3743999999999997E-3</v>
          </cell>
          <cell r="U563">
            <v>5.3743999999999997E-3</v>
          </cell>
          <cell r="V563">
            <v>5.3743999999999997E-3</v>
          </cell>
          <cell r="W563">
            <v>5.3743999999999997E-3</v>
          </cell>
          <cell r="X563">
            <v>5.3743999999999997E-3</v>
          </cell>
          <cell r="Y563">
            <v>5.3743999999999997E-3</v>
          </cell>
          <cell r="Z563">
            <v>5.3743999999999997E-3</v>
          </cell>
          <cell r="AA563">
            <v>5.3743999999999997E-3</v>
          </cell>
          <cell r="AB563">
            <v>5.3743999999999997E-3</v>
          </cell>
          <cell r="AC563">
            <v>5.3743999999999997E-3</v>
          </cell>
          <cell r="AD563">
            <v>5.3743999999999997E-3</v>
          </cell>
        </row>
        <row r="564">
          <cell r="C564" t="str">
            <v>RATE/MARGIN</v>
          </cell>
          <cell r="P564">
            <v>3.5699999999999998E-3</v>
          </cell>
          <cell r="Q564">
            <v>3.5699999999999998E-3</v>
          </cell>
          <cell r="R564">
            <v>3.5699999999999998E-3</v>
          </cell>
          <cell r="S564">
            <v>3.5699999999999998E-3</v>
          </cell>
          <cell r="T564">
            <v>3.5699999999999998E-3</v>
          </cell>
          <cell r="U564">
            <v>3.5699999999999998E-3</v>
          </cell>
          <cell r="V564">
            <v>3.5699999999999998E-3</v>
          </cell>
          <cell r="W564">
            <v>3.5699999999999998E-3</v>
          </cell>
          <cell r="X564">
            <v>3.5699999999999998E-3</v>
          </cell>
          <cell r="Y564">
            <v>3.5699999999999998E-3</v>
          </cell>
          <cell r="Z564">
            <v>3.5699999999999998E-3</v>
          </cell>
          <cell r="AA564">
            <v>3.5699999999999998E-3</v>
          </cell>
          <cell r="AB564">
            <v>3.5699999999999998E-3</v>
          </cell>
          <cell r="AC564">
            <v>3.5699999999999998E-3</v>
          </cell>
          <cell r="AD564">
            <v>3.5699999999999998E-3</v>
          </cell>
        </row>
        <row r="566">
          <cell r="C566" t="str">
            <v>Principal</v>
          </cell>
        </row>
        <row r="567">
          <cell r="C567"/>
        </row>
        <row r="568">
          <cell r="C568" t="str">
            <v>Principal accrual this distribution</v>
          </cell>
          <cell r="P568">
            <v>0</v>
          </cell>
          <cell r="Q568">
            <v>0</v>
          </cell>
          <cell r="R568">
            <v>0</v>
          </cell>
          <cell r="S568">
            <v>0</v>
          </cell>
          <cell r="T568">
            <v>0</v>
          </cell>
          <cell r="U568">
            <v>0</v>
          </cell>
          <cell r="V568">
            <v>85604711.680000007</v>
          </cell>
          <cell r="W568">
            <v>85604711.680000007</v>
          </cell>
          <cell r="X568">
            <v>85604711.689999998</v>
          </cell>
          <cell r="Y568" t="str">
            <v/>
          </cell>
          <cell r="Z568" t="str">
            <v/>
          </cell>
          <cell r="AA568" t="str">
            <v/>
          </cell>
          <cell r="AB568" t="str">
            <v/>
          </cell>
          <cell r="AC568" t="str">
            <v/>
          </cell>
          <cell r="AD568" t="str">
            <v/>
          </cell>
        </row>
        <row r="569">
          <cell r="C569" t="str">
            <v>Principal due this IPD</v>
          </cell>
          <cell r="P569">
            <v>0</v>
          </cell>
          <cell r="Q569">
            <v>0</v>
          </cell>
          <cell r="R569">
            <v>0</v>
          </cell>
          <cell r="S569">
            <v>0</v>
          </cell>
          <cell r="T569">
            <v>0</v>
          </cell>
          <cell r="U569">
            <v>0</v>
          </cell>
          <cell r="V569">
            <v>0</v>
          </cell>
          <cell r="W569">
            <v>0</v>
          </cell>
          <cell r="X569">
            <v>256814135.05000001</v>
          </cell>
          <cell r="Y569" t="str">
            <v/>
          </cell>
          <cell r="Z569" t="str">
            <v/>
          </cell>
          <cell r="AA569" t="str">
            <v/>
          </cell>
          <cell r="AB569" t="str">
            <v/>
          </cell>
          <cell r="AC569" t="str">
            <v/>
          </cell>
          <cell r="AD569" t="str">
            <v/>
          </cell>
        </row>
        <row r="570">
          <cell r="C570"/>
          <cell r="P570"/>
          <cell r="Q570"/>
          <cell r="R570"/>
          <cell r="S570"/>
          <cell r="T570"/>
          <cell r="U570"/>
          <cell r="V570"/>
          <cell r="W570"/>
          <cell r="X570"/>
          <cell r="Y570"/>
          <cell r="Z570"/>
          <cell r="AA570"/>
          <cell r="AB570"/>
          <cell r="AC570"/>
          <cell r="AD570"/>
        </row>
        <row r="571">
          <cell r="C571"/>
          <cell r="P571"/>
          <cell r="Q571"/>
          <cell r="R571"/>
          <cell r="S571"/>
          <cell r="T571"/>
          <cell r="U571"/>
          <cell r="V571"/>
          <cell r="W571"/>
          <cell r="X571"/>
          <cell r="Y571"/>
          <cell r="Z571"/>
          <cell r="AA571"/>
          <cell r="AB571"/>
          <cell r="AC571"/>
          <cell r="AD571"/>
        </row>
        <row r="572">
          <cell r="C572" t="str">
            <v>Interest</v>
          </cell>
          <cell r="P572"/>
          <cell r="Q572"/>
          <cell r="R572"/>
          <cell r="S572"/>
          <cell r="T572"/>
          <cell r="U572"/>
          <cell r="V572"/>
          <cell r="W572"/>
          <cell r="X572"/>
          <cell r="Y572"/>
          <cell r="Z572"/>
          <cell r="AA572"/>
          <cell r="AB572"/>
          <cell r="AC572"/>
          <cell r="AD572"/>
        </row>
        <row r="573">
          <cell r="C573"/>
          <cell r="P573"/>
          <cell r="Q573"/>
          <cell r="R573"/>
          <cell r="S573"/>
          <cell r="T573"/>
          <cell r="U573"/>
          <cell r="V573"/>
          <cell r="W573"/>
          <cell r="X573"/>
          <cell r="Y573"/>
          <cell r="Z573"/>
          <cell r="AA573"/>
          <cell r="AB573"/>
          <cell r="AC573"/>
          <cell r="AD573"/>
        </row>
        <row r="574">
          <cell r="C574" t="str">
            <v>3m libor</v>
          </cell>
          <cell r="P574">
            <v>5.2749999999999993E-3</v>
          </cell>
          <cell r="Q574">
            <v>5.2749999999999993E-3</v>
          </cell>
          <cell r="R574">
            <v>5.2749999999999993E-3</v>
          </cell>
          <cell r="S574">
            <v>4.0100000000000005E-3</v>
          </cell>
          <cell r="T574">
            <v>4.0100000000000005E-3</v>
          </cell>
          <cell r="U574">
            <v>4.0100000000000005E-3</v>
          </cell>
          <cell r="V574">
            <v>3.5663000000000001E-3</v>
          </cell>
          <cell r="W574">
            <v>3.5663000000000001E-3</v>
          </cell>
          <cell r="X574">
            <v>3.5663000000000001E-3</v>
          </cell>
          <cell r="Y574" t="str">
            <v/>
          </cell>
          <cell r="Z574" t="str">
            <v/>
          </cell>
          <cell r="AA574" t="str">
            <v/>
          </cell>
          <cell r="AB574" t="str">
            <v/>
          </cell>
          <cell r="AC574" t="str">
            <v/>
          </cell>
          <cell r="AD574" t="str">
            <v/>
          </cell>
        </row>
        <row r="575">
          <cell r="C575" t="str">
            <v>Interest charged rate</v>
          </cell>
          <cell r="P575">
            <v>8.8449999999999987E-3</v>
          </cell>
          <cell r="Q575">
            <v>8.8449999999999987E-3</v>
          </cell>
          <cell r="R575">
            <v>8.8449999999999987E-3</v>
          </cell>
          <cell r="S575">
            <v>7.5799999999999999E-3</v>
          </cell>
          <cell r="T575">
            <v>7.5799999999999999E-3</v>
          </cell>
          <cell r="U575">
            <v>7.5799999999999999E-3</v>
          </cell>
          <cell r="V575">
            <v>7.1362999999999999E-3</v>
          </cell>
          <cell r="W575">
            <v>7.1362999999999999E-3</v>
          </cell>
          <cell r="X575">
            <v>7.1362999999999999E-3</v>
          </cell>
          <cell r="Y575" t="str">
            <v/>
          </cell>
          <cell r="Z575" t="str">
            <v/>
          </cell>
          <cell r="AA575" t="str">
            <v/>
          </cell>
          <cell r="AB575" t="str">
            <v/>
          </cell>
          <cell r="AC575" t="str">
            <v/>
          </cell>
          <cell r="AD575" t="str">
            <v/>
          </cell>
          <cell r="AE575"/>
        </row>
        <row r="576">
          <cell r="C576" t="str">
            <v>Interest accrual this distribution</v>
          </cell>
          <cell r="P576">
            <v>192923.70345214996</v>
          </cell>
          <cell r="Q576">
            <v>192923.70345214999</v>
          </cell>
          <cell r="R576">
            <v>199147.04872479997</v>
          </cell>
          <cell r="S576">
            <v>154665.4333334</v>
          </cell>
          <cell r="T576">
            <v>159998.72413799999</v>
          </cell>
          <cell r="U576">
            <v>175998.5965518</v>
          </cell>
          <cell r="V576">
            <v>145611.99629249901</v>
          </cell>
          <cell r="W576">
            <v>140590.89297206802</v>
          </cell>
          <cell r="X576">
            <v>170717.51289465401</v>
          </cell>
          <cell r="Y576" t="str">
            <v/>
          </cell>
          <cell r="Z576" t="str">
            <v/>
          </cell>
          <cell r="AA576" t="str">
            <v/>
          </cell>
          <cell r="AB576" t="str">
            <v/>
          </cell>
          <cell r="AC576" t="str">
            <v/>
          </cell>
          <cell r="AD576" t="str">
            <v/>
          </cell>
        </row>
        <row r="577">
          <cell r="C577" t="str">
            <v>Interest due this IPD</v>
          </cell>
          <cell r="P577">
            <v>0</v>
          </cell>
          <cell r="Q577">
            <v>0</v>
          </cell>
          <cell r="R577">
            <v>584994.45562909998</v>
          </cell>
          <cell r="S577">
            <v>0</v>
          </cell>
          <cell r="T577">
            <v>0</v>
          </cell>
          <cell r="U577">
            <v>490662.75402319996</v>
          </cell>
          <cell r="V577">
            <v>0</v>
          </cell>
          <cell r="W577">
            <v>0</v>
          </cell>
          <cell r="X577">
            <v>456920.402159221</v>
          </cell>
          <cell r="Y577" t="str">
            <v/>
          </cell>
          <cell r="Z577" t="str">
            <v/>
          </cell>
          <cell r="AA577" t="str">
            <v/>
          </cell>
          <cell r="AB577" t="str">
            <v/>
          </cell>
          <cell r="AC577" t="str">
            <v/>
          </cell>
          <cell r="AD577" t="str">
            <v/>
          </cell>
        </row>
        <row r="578">
          <cell r="C578"/>
          <cell r="P578"/>
          <cell r="Q578"/>
          <cell r="R578"/>
          <cell r="S578"/>
          <cell r="T578"/>
          <cell r="U578"/>
          <cell r="V578"/>
          <cell r="W578"/>
          <cell r="X578"/>
          <cell r="Y578"/>
          <cell r="Z578"/>
          <cell r="AA578"/>
          <cell r="AB578"/>
          <cell r="AC578"/>
          <cell r="AD578"/>
        </row>
        <row r="579">
          <cell r="C579" t="str">
            <v>Total Payment</v>
          </cell>
          <cell r="P579">
            <v>0</v>
          </cell>
          <cell r="Q579">
            <v>0</v>
          </cell>
          <cell r="R579">
            <v>584994.45562909998</v>
          </cell>
          <cell r="S579">
            <v>0</v>
          </cell>
          <cell r="T579">
            <v>0</v>
          </cell>
          <cell r="U579">
            <v>490662.75402319996</v>
          </cell>
          <cell r="V579">
            <v>0</v>
          </cell>
          <cell r="W579">
            <v>0</v>
          </cell>
          <cell r="X579">
            <v>257271055.45215923</v>
          </cell>
          <cell r="Y579" t="str">
            <v/>
          </cell>
          <cell r="Z579" t="str">
            <v/>
          </cell>
          <cell r="AA579" t="str">
            <v/>
          </cell>
          <cell r="AB579" t="str">
            <v/>
          </cell>
          <cell r="AC579" t="str">
            <v/>
          </cell>
          <cell r="AD579" t="str">
            <v/>
          </cell>
        </row>
        <row r="580">
          <cell r="C580"/>
          <cell r="P580"/>
          <cell r="Q580"/>
          <cell r="R580"/>
          <cell r="S580"/>
          <cell r="T580"/>
          <cell r="U580"/>
          <cell r="V580"/>
          <cell r="W580"/>
          <cell r="X580"/>
          <cell r="Y580"/>
          <cell r="Z580"/>
          <cell r="AA580"/>
          <cell r="AB580"/>
          <cell r="AC580"/>
          <cell r="AD580"/>
        </row>
        <row r="581">
          <cell r="C581" t="str">
            <v>Outstanding interco</v>
          </cell>
          <cell r="P581">
            <v>256814135.05000001</v>
          </cell>
          <cell r="Q581">
            <v>256814135.05000001</v>
          </cell>
          <cell r="R581">
            <v>256814135.05000001</v>
          </cell>
          <cell r="S581">
            <v>256814135.05000001</v>
          </cell>
          <cell r="T581">
            <v>256814135.05000001</v>
          </cell>
          <cell r="U581">
            <v>256814135.05000001</v>
          </cell>
          <cell r="V581">
            <v>256814135.05000001</v>
          </cell>
          <cell r="W581">
            <v>256814135.05000001</v>
          </cell>
          <cell r="X581">
            <v>0</v>
          </cell>
          <cell r="Y581" t="str">
            <v/>
          </cell>
          <cell r="Z581" t="str">
            <v/>
          </cell>
          <cell r="AA581" t="str">
            <v/>
          </cell>
          <cell r="AB581" t="str">
            <v/>
          </cell>
          <cell r="AC581" t="str">
            <v/>
          </cell>
          <cell r="AD581" t="str">
            <v/>
          </cell>
        </row>
        <row r="582">
          <cell r="R582" t="str">
            <v>OK</v>
          </cell>
          <cell r="S582" t="str">
            <v>OK</v>
          </cell>
          <cell r="T582" t="str">
            <v>OK</v>
          </cell>
          <cell r="U582" t="str">
            <v>OK</v>
          </cell>
          <cell r="V582" t="str">
            <v>OK</v>
          </cell>
          <cell r="W582" t="str">
            <v>OK</v>
          </cell>
          <cell r="X582" t="str">
            <v>OK</v>
          </cell>
          <cell r="Y582" t="str">
            <v/>
          </cell>
          <cell r="Z582" t="str">
            <v/>
          </cell>
          <cell r="AA582" t="str">
            <v/>
          </cell>
          <cell r="AB582" t="str">
            <v/>
          </cell>
          <cell r="AC582" t="str">
            <v/>
          </cell>
          <cell r="AD582" t="str">
            <v/>
          </cell>
        </row>
        <row r="583">
          <cell r="C583" t="str">
            <v>2016-1 A2</v>
          </cell>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row>
        <row r="584">
          <cell r="C584">
            <v>44392</v>
          </cell>
        </row>
        <row r="585">
          <cell r="C585" t="str">
            <v>NOTIONAL</v>
          </cell>
          <cell r="P585">
            <v>340000000</v>
          </cell>
          <cell r="Q585">
            <v>340000000</v>
          </cell>
          <cell r="R585">
            <v>340000000</v>
          </cell>
          <cell r="S585">
            <v>340000000</v>
          </cell>
          <cell r="T585">
            <v>340000000</v>
          </cell>
          <cell r="U585">
            <v>340000000</v>
          </cell>
          <cell r="V585">
            <v>340000000</v>
          </cell>
          <cell r="W585">
            <v>340000000</v>
          </cell>
          <cell r="X585">
            <v>340000000</v>
          </cell>
          <cell r="Y585">
            <v>340000000</v>
          </cell>
          <cell r="Z585">
            <v>340000000</v>
          </cell>
          <cell r="AA585">
            <v>340000000</v>
          </cell>
          <cell r="AB585">
            <v>340000000</v>
          </cell>
          <cell r="AC585">
            <v>340000000</v>
          </cell>
          <cell r="AD585">
            <v>340000000</v>
          </cell>
        </row>
        <row r="586">
          <cell r="C586" t="str">
            <v>INT. TYPE</v>
          </cell>
          <cell r="P586" t="str">
            <v>FLOATING</v>
          </cell>
          <cell r="Q586" t="str">
            <v>FLOATING</v>
          </cell>
          <cell r="R586" t="str">
            <v>FLOATING</v>
          </cell>
          <cell r="S586" t="str">
            <v>FLOATING</v>
          </cell>
          <cell r="T586" t="str">
            <v>FLOATING</v>
          </cell>
          <cell r="U586" t="str">
            <v>FLOATING</v>
          </cell>
          <cell r="V586" t="str">
            <v>FLOATING</v>
          </cell>
          <cell r="W586" t="str">
            <v>FLOATING</v>
          </cell>
          <cell r="X586" t="str">
            <v>FLOATING</v>
          </cell>
          <cell r="Y586" t="str">
            <v>FLOATING</v>
          </cell>
          <cell r="Z586" t="str">
            <v>FLOATING</v>
          </cell>
          <cell r="AA586" t="str">
            <v>FLOATING</v>
          </cell>
          <cell r="AB586" t="str">
            <v>FLOATING</v>
          </cell>
          <cell r="AC586" t="str">
            <v>FLOATING</v>
          </cell>
          <cell r="AD586" t="str">
            <v>FLOATING</v>
          </cell>
        </row>
        <row r="587">
          <cell r="C587" t="str">
            <v>INTEREST BASIS</v>
          </cell>
          <cell r="P587" t="str">
            <v>BP0003M index</v>
          </cell>
          <cell r="Q587" t="str">
            <v>BP0003M index</v>
          </cell>
          <cell r="R587" t="str">
            <v>BP0003M index</v>
          </cell>
          <cell r="S587" t="str">
            <v>BP0003M index</v>
          </cell>
          <cell r="T587" t="str">
            <v>BP0003M index</v>
          </cell>
          <cell r="U587" t="str">
            <v>BP0003M index</v>
          </cell>
          <cell r="V587" t="str">
            <v>BP0003M index</v>
          </cell>
          <cell r="W587" t="str">
            <v>BP0003M index</v>
          </cell>
          <cell r="X587" t="str">
            <v>BP0003M index</v>
          </cell>
          <cell r="Y587" t="str">
            <v>BP0003M index</v>
          </cell>
          <cell r="Z587" t="str">
            <v>BP0003M index</v>
          </cell>
          <cell r="AA587" t="str">
            <v>BP0003M index</v>
          </cell>
          <cell r="AB587" t="str">
            <v>BP0003M index</v>
          </cell>
          <cell r="AC587" t="str">
            <v>BP0003M index</v>
          </cell>
          <cell r="AD587" t="str">
            <v>BP0003M index</v>
          </cell>
        </row>
        <row r="588">
          <cell r="C588" t="str">
            <v>Interest Payment Frequency</v>
          </cell>
          <cell r="P588" t="str">
            <v>QUARTERLY</v>
          </cell>
          <cell r="Q588" t="str">
            <v>QUARTERLY</v>
          </cell>
          <cell r="R588" t="str">
            <v>QUARTERLY</v>
          </cell>
          <cell r="S588" t="str">
            <v>QUARTERLY</v>
          </cell>
          <cell r="T588" t="str">
            <v>QUARTERLY</v>
          </cell>
          <cell r="U588" t="str">
            <v>QUARTERLY</v>
          </cell>
          <cell r="V588" t="str">
            <v>QUARTERLY</v>
          </cell>
          <cell r="W588" t="str">
            <v>QUARTERLY</v>
          </cell>
          <cell r="X588" t="str">
            <v>QUARTERLY</v>
          </cell>
          <cell r="Y588" t="str">
            <v>QUARTERLY</v>
          </cell>
          <cell r="Z588" t="str">
            <v>QUARTERLY</v>
          </cell>
          <cell r="AA588" t="str">
            <v>QUARTERLY</v>
          </cell>
          <cell r="AB588" t="str">
            <v>QUARTERLY</v>
          </cell>
          <cell r="AC588" t="str">
            <v>QUARTERLY</v>
          </cell>
          <cell r="AD588" t="str">
            <v>QUARTERLY</v>
          </cell>
        </row>
        <row r="589">
          <cell r="C589" t="str">
            <v>DCF</v>
          </cell>
          <cell r="P589" t="str">
            <v>Actual/365 (Fixed)</v>
          </cell>
          <cell r="Q589" t="str">
            <v>Actual/365 (Fixed)</v>
          </cell>
          <cell r="R589" t="str">
            <v>Actual/365 (Fixed)</v>
          </cell>
          <cell r="S589" t="str">
            <v>Actual/365 (Fixed)</v>
          </cell>
          <cell r="T589" t="str">
            <v>Actual/365 (Fixed)</v>
          </cell>
          <cell r="U589" t="str">
            <v>Actual/365 (Fixed)</v>
          </cell>
          <cell r="V589" t="str">
            <v>Actual/365 (Fixed)</v>
          </cell>
          <cell r="W589" t="str">
            <v>Actual/365 (Fixed)</v>
          </cell>
          <cell r="X589" t="str">
            <v>Actual/365 (Fixed)</v>
          </cell>
          <cell r="Y589" t="str">
            <v>Actual/365 (Fixed)</v>
          </cell>
          <cell r="Z589" t="str">
            <v>Actual/365 (Fixed)</v>
          </cell>
          <cell r="AA589" t="str">
            <v>Actual/365 (Fixed)</v>
          </cell>
          <cell r="AB589" t="str">
            <v>Actual/365 (Fixed)</v>
          </cell>
          <cell r="AC589" t="str">
            <v>Actual/365 (Fixed)</v>
          </cell>
          <cell r="AD589" t="str">
            <v>Actual/365 (Fixed)</v>
          </cell>
        </row>
        <row r="590">
          <cell r="C590" t="str">
            <v>CURRENCY</v>
          </cell>
          <cell r="P590" t="str">
            <v>GBP</v>
          </cell>
          <cell r="Q590" t="str">
            <v>GBP</v>
          </cell>
          <cell r="R590" t="str">
            <v>GBP</v>
          </cell>
          <cell r="S590" t="str">
            <v>GBP</v>
          </cell>
          <cell r="T590" t="str">
            <v>GBP</v>
          </cell>
          <cell r="U590" t="str">
            <v>GBP</v>
          </cell>
          <cell r="V590" t="str">
            <v>GBP</v>
          </cell>
          <cell r="W590" t="str">
            <v>GBP</v>
          </cell>
          <cell r="X590" t="str">
            <v>GBP</v>
          </cell>
          <cell r="Y590" t="str">
            <v>GBP</v>
          </cell>
          <cell r="Z590" t="str">
            <v>GBP</v>
          </cell>
          <cell r="AA590" t="str">
            <v>GBP</v>
          </cell>
          <cell r="AB590" t="str">
            <v>GBP</v>
          </cell>
          <cell r="AC590" t="str">
            <v>GBP</v>
          </cell>
          <cell r="AD590" t="str">
            <v>GBP</v>
          </cell>
        </row>
        <row r="592">
          <cell r="C592" t="str">
            <v>INTERP RATE</v>
          </cell>
          <cell r="P592">
            <v>5.3743999999999997E-3</v>
          </cell>
          <cell r="Q592">
            <v>5.3743999999999997E-3</v>
          </cell>
          <cell r="R592">
            <v>5.3743999999999997E-3</v>
          </cell>
          <cell r="S592">
            <v>5.3743999999999997E-3</v>
          </cell>
          <cell r="T592">
            <v>5.3743999999999997E-3</v>
          </cell>
          <cell r="U592">
            <v>5.3743999999999997E-3</v>
          </cell>
          <cell r="V592">
            <v>5.3743999999999997E-3</v>
          </cell>
          <cell r="W592">
            <v>5.3743999999999997E-3</v>
          </cell>
          <cell r="X592">
            <v>5.3743999999999997E-3</v>
          </cell>
          <cell r="Y592">
            <v>5.3743999999999997E-3</v>
          </cell>
          <cell r="Z592">
            <v>5.3743999999999997E-3</v>
          </cell>
          <cell r="AA592">
            <v>5.3743999999999997E-3</v>
          </cell>
          <cell r="AB592">
            <v>5.3743999999999997E-3</v>
          </cell>
          <cell r="AC592">
            <v>5.3743999999999997E-3</v>
          </cell>
          <cell r="AD592">
            <v>5.3743999999999997E-3</v>
          </cell>
        </row>
        <row r="593">
          <cell r="C593" t="str">
            <v>RATE/MARGIN</v>
          </cell>
          <cell r="P593">
            <v>3.5699999999999998E-3</v>
          </cell>
          <cell r="Q593">
            <v>3.5699999999999998E-3</v>
          </cell>
          <cell r="R593">
            <v>3.5699999999999998E-3</v>
          </cell>
          <cell r="S593">
            <v>3.5699999999999998E-3</v>
          </cell>
          <cell r="T593">
            <v>3.5699999999999998E-3</v>
          </cell>
          <cell r="U593">
            <v>3.5699999999999998E-3</v>
          </cell>
          <cell r="V593">
            <v>3.5699999999999998E-3</v>
          </cell>
          <cell r="W593">
            <v>3.5699999999999998E-3</v>
          </cell>
          <cell r="X593">
            <v>3.5699999999999998E-3</v>
          </cell>
          <cell r="Y593">
            <v>3.5699999999999998E-3</v>
          </cell>
          <cell r="Z593">
            <v>3.5699999999999998E-3</v>
          </cell>
          <cell r="AA593">
            <v>3.5699999999999998E-3</v>
          </cell>
          <cell r="AB593">
            <v>3.5699999999999998E-3</v>
          </cell>
          <cell r="AC593">
            <v>3.5699999999999998E-3</v>
          </cell>
          <cell r="AD593">
            <v>3.5699999999999998E-3</v>
          </cell>
        </row>
        <row r="595">
          <cell r="C595" t="str">
            <v>Principal</v>
          </cell>
        </row>
        <row r="596">
          <cell r="C596"/>
        </row>
        <row r="597">
          <cell r="C597" t="str">
            <v>Principal accrual this distribution</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row>
        <row r="598">
          <cell r="C598" t="str">
            <v>Principal due this IPD</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row>
        <row r="599">
          <cell r="C599"/>
          <cell r="P599"/>
          <cell r="Q599"/>
          <cell r="R599"/>
          <cell r="S599"/>
          <cell r="T599"/>
          <cell r="U599"/>
          <cell r="V599"/>
          <cell r="W599"/>
          <cell r="X599"/>
          <cell r="Y599"/>
          <cell r="Z599"/>
          <cell r="AA599"/>
          <cell r="AB599"/>
          <cell r="AC599"/>
          <cell r="AD599"/>
        </row>
        <row r="600">
          <cell r="C600"/>
          <cell r="P600"/>
          <cell r="Q600"/>
          <cell r="R600"/>
          <cell r="S600"/>
          <cell r="T600"/>
          <cell r="U600"/>
          <cell r="V600"/>
          <cell r="W600"/>
          <cell r="X600"/>
          <cell r="Y600"/>
          <cell r="Z600"/>
          <cell r="AA600"/>
          <cell r="AB600"/>
          <cell r="AC600"/>
          <cell r="AD600"/>
        </row>
        <row r="601">
          <cell r="C601" t="str">
            <v>Interest</v>
          </cell>
          <cell r="P601"/>
          <cell r="Q601"/>
          <cell r="R601"/>
          <cell r="S601"/>
          <cell r="T601"/>
          <cell r="U601"/>
          <cell r="V601"/>
          <cell r="W601"/>
          <cell r="X601"/>
          <cell r="Y601"/>
          <cell r="Z601"/>
          <cell r="AA601"/>
          <cell r="AB601"/>
          <cell r="AC601"/>
          <cell r="AD601"/>
        </row>
        <row r="602">
          <cell r="C602"/>
          <cell r="P602"/>
          <cell r="Q602"/>
          <cell r="R602"/>
          <cell r="S602"/>
          <cell r="T602"/>
          <cell r="U602"/>
          <cell r="V602"/>
          <cell r="W602"/>
          <cell r="X602"/>
          <cell r="Y602"/>
          <cell r="Z602"/>
          <cell r="AA602"/>
          <cell r="AB602"/>
          <cell r="AC602"/>
          <cell r="AD602"/>
        </row>
        <row r="603">
          <cell r="C603" t="str">
            <v>3m libor</v>
          </cell>
          <cell r="P603">
            <v>5.2749999999999993E-3</v>
          </cell>
          <cell r="Q603">
            <v>5.2749999999999993E-3</v>
          </cell>
          <cell r="R603">
            <v>5.2749999999999993E-3</v>
          </cell>
          <cell r="S603">
            <v>4.0100000000000005E-3</v>
          </cell>
          <cell r="T603">
            <v>4.0100000000000005E-3</v>
          </cell>
          <cell r="U603">
            <v>4.0100000000000005E-3</v>
          </cell>
          <cell r="V603">
            <v>3.5663000000000001E-3</v>
          </cell>
          <cell r="W603">
            <v>3.5663000000000001E-3</v>
          </cell>
          <cell r="X603">
            <v>3.5663000000000001E-3</v>
          </cell>
          <cell r="Y603">
            <v>3.3556000000000002E-3</v>
          </cell>
          <cell r="Z603">
            <v>3.3556000000000002E-3</v>
          </cell>
          <cell r="AA603">
            <v>3.3556000000000002E-3</v>
          </cell>
          <cell r="AB603">
            <v>2.9469000000000001E-3</v>
          </cell>
          <cell r="AC603">
            <v>2.9469000000000001E-3</v>
          </cell>
          <cell r="AD603">
            <v>2.9469000000000001E-3</v>
          </cell>
        </row>
        <row r="604">
          <cell r="C604" t="str">
            <v>Interest charged rate</v>
          </cell>
          <cell r="P604">
            <v>8.8449999999999987E-3</v>
          </cell>
          <cell r="Q604">
            <v>8.8449999999999987E-3</v>
          </cell>
          <cell r="R604">
            <v>8.8449999999999987E-3</v>
          </cell>
          <cell r="S604">
            <v>7.5799999999999999E-3</v>
          </cell>
          <cell r="T604">
            <v>7.5799999999999999E-3</v>
          </cell>
          <cell r="U604">
            <v>7.5799999999999999E-3</v>
          </cell>
          <cell r="V604">
            <v>7.1362999999999999E-3</v>
          </cell>
          <cell r="W604">
            <v>7.1362999999999999E-3</v>
          </cell>
          <cell r="X604">
            <v>7.1362999999999999E-3</v>
          </cell>
          <cell r="Y604">
            <v>6.9256000000000005E-3</v>
          </cell>
          <cell r="Z604">
            <v>6.9256000000000005E-3</v>
          </cell>
          <cell r="AA604">
            <v>6.9256000000000005E-3</v>
          </cell>
          <cell r="AB604">
            <v>6.5168999999999999E-3</v>
          </cell>
          <cell r="AC604">
            <v>6.5168999999999999E-3</v>
          </cell>
          <cell r="AD604">
            <v>6.5168999999999999E-3</v>
          </cell>
        </row>
        <row r="605">
          <cell r="C605" t="str">
            <v>Interest accrual this distribution</v>
          </cell>
          <cell r="P605">
            <v>367892.07650273218</v>
          </cell>
          <cell r="Q605">
            <v>367892.07650273218</v>
          </cell>
          <cell r="R605">
            <v>379759.56284152996</v>
          </cell>
          <cell r="S605">
            <v>310078.14207650273</v>
          </cell>
          <cell r="T605">
            <v>320770.49180327868</v>
          </cell>
          <cell r="U605">
            <v>353316.24672505428</v>
          </cell>
          <cell r="V605">
            <v>298941.69315068494</v>
          </cell>
          <cell r="W605">
            <v>288633.35890410963</v>
          </cell>
          <cell r="X605">
            <v>350483.36438356165</v>
          </cell>
          <cell r="Y605">
            <v>273025.77534246579</v>
          </cell>
          <cell r="Z605">
            <v>313474.03835616435</v>
          </cell>
          <cell r="AA605">
            <v>323586.10410958907</v>
          </cell>
          <cell r="AB605">
            <v>282209.40821917809</v>
          </cell>
          <cell r="AC605">
            <v>301672.12602739723</v>
          </cell>
          <cell r="AD605">
            <v>301672.12602739723</v>
          </cell>
        </row>
        <row r="606">
          <cell r="C606" t="str">
            <v>Interest due this IPD</v>
          </cell>
          <cell r="P606">
            <v>0</v>
          </cell>
          <cell r="Q606">
            <v>0</v>
          </cell>
          <cell r="R606">
            <v>1115543.7158469944</v>
          </cell>
          <cell r="S606">
            <v>0</v>
          </cell>
          <cell r="T606">
            <v>0</v>
          </cell>
          <cell r="U606">
            <v>984164.88060483569</v>
          </cell>
          <cell r="V606">
            <v>0</v>
          </cell>
          <cell r="W606">
            <v>0</v>
          </cell>
          <cell r="X606">
            <v>938058.41643835627</v>
          </cell>
          <cell r="Y606">
            <v>0</v>
          </cell>
          <cell r="Z606">
            <v>0</v>
          </cell>
          <cell r="AA606">
            <v>910085.91780821932</v>
          </cell>
          <cell r="AB606">
            <v>0</v>
          </cell>
          <cell r="AC606">
            <v>0</v>
          </cell>
          <cell r="AD606">
            <v>885553.66027397255</v>
          </cell>
        </row>
        <row r="607">
          <cell r="C607"/>
          <cell r="P607"/>
          <cell r="Q607"/>
          <cell r="R607"/>
          <cell r="S607"/>
          <cell r="T607"/>
          <cell r="U607"/>
          <cell r="V607"/>
          <cell r="W607"/>
          <cell r="X607"/>
          <cell r="Y607"/>
          <cell r="Z607"/>
          <cell r="AA607"/>
          <cell r="AB607"/>
          <cell r="AC607"/>
          <cell r="AD607"/>
        </row>
        <row r="608">
          <cell r="C608" t="str">
            <v>Total Payment</v>
          </cell>
          <cell r="P608">
            <v>0</v>
          </cell>
          <cell r="Q608">
            <v>0</v>
          </cell>
          <cell r="R608">
            <v>1115543.7158469944</v>
          </cell>
          <cell r="S608">
            <v>0</v>
          </cell>
          <cell r="T608">
            <v>0</v>
          </cell>
          <cell r="U608">
            <v>984164.88060483569</v>
          </cell>
          <cell r="V608">
            <v>0</v>
          </cell>
          <cell r="W608">
            <v>0</v>
          </cell>
          <cell r="X608">
            <v>938058.41643835627</v>
          </cell>
          <cell r="Y608">
            <v>0</v>
          </cell>
          <cell r="Z608">
            <v>0</v>
          </cell>
          <cell r="AA608">
            <v>910085.91780821932</v>
          </cell>
          <cell r="AB608">
            <v>0</v>
          </cell>
          <cell r="AC608">
            <v>0</v>
          </cell>
          <cell r="AD608">
            <v>885553.66027397255</v>
          </cell>
        </row>
        <row r="609">
          <cell r="C609"/>
          <cell r="P609"/>
          <cell r="Q609"/>
          <cell r="R609"/>
          <cell r="S609"/>
          <cell r="T609"/>
          <cell r="U609"/>
          <cell r="V609"/>
          <cell r="W609"/>
          <cell r="X609"/>
          <cell r="Y609"/>
          <cell r="Z609"/>
          <cell r="AA609"/>
          <cell r="AB609"/>
          <cell r="AC609"/>
          <cell r="AD609"/>
        </row>
        <row r="610">
          <cell r="C610" t="str">
            <v>Outstanding interco</v>
          </cell>
          <cell r="P610">
            <v>340000000</v>
          </cell>
          <cell r="Q610">
            <v>340000000</v>
          </cell>
          <cell r="R610">
            <v>340000000</v>
          </cell>
          <cell r="S610">
            <v>340000000</v>
          </cell>
          <cell r="T610">
            <v>340000000</v>
          </cell>
          <cell r="U610">
            <v>340000000</v>
          </cell>
          <cell r="V610">
            <v>340000000</v>
          </cell>
          <cell r="W610">
            <v>340000000</v>
          </cell>
          <cell r="X610">
            <v>340000000</v>
          </cell>
          <cell r="Y610">
            <v>340000000</v>
          </cell>
          <cell r="Z610">
            <v>340000000</v>
          </cell>
          <cell r="AA610">
            <v>340000000</v>
          </cell>
          <cell r="AB610">
            <v>340000000</v>
          </cell>
          <cell r="AC610">
            <v>340000000</v>
          </cell>
          <cell r="AD610">
            <v>340000000</v>
          </cell>
        </row>
        <row r="611">
          <cell r="R611" t="str">
            <v>OK</v>
          </cell>
          <cell r="S611" t="str">
            <v>OK</v>
          </cell>
          <cell r="T611" t="str">
            <v>OK</v>
          </cell>
          <cell r="U611" t="str">
            <v>OK</v>
          </cell>
          <cell r="V611" t="str">
            <v>OK</v>
          </cell>
          <cell r="W611" t="str">
            <v>OK</v>
          </cell>
          <cell r="X611" t="str">
            <v>OK</v>
          </cell>
          <cell r="Y611" t="str">
            <v>OK</v>
          </cell>
          <cell r="Z611" t="str">
            <v>OK</v>
          </cell>
          <cell r="AA611" t="str">
            <v>OK</v>
          </cell>
          <cell r="AB611" t="str">
            <v>OK</v>
          </cell>
          <cell r="AC611" t="str">
            <v>OK</v>
          </cell>
          <cell r="AD611" t="str">
            <v>OK</v>
          </cell>
        </row>
        <row r="612">
          <cell r="C612" t="str">
            <v>2016-1 Z</v>
          </cell>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row>
        <row r="613">
          <cell r="C613">
            <v>44392</v>
          </cell>
        </row>
        <row r="614">
          <cell r="C614" t="str">
            <v>NOTIONAL</v>
          </cell>
          <cell r="P614">
            <v>582000000</v>
          </cell>
          <cell r="Q614">
            <v>582000000</v>
          </cell>
          <cell r="R614">
            <v>582000000</v>
          </cell>
          <cell r="S614">
            <v>582000000</v>
          </cell>
          <cell r="T614">
            <v>582000000</v>
          </cell>
          <cell r="U614">
            <v>582000000</v>
          </cell>
          <cell r="V614">
            <v>582000000</v>
          </cell>
          <cell r="W614">
            <v>582000000</v>
          </cell>
          <cell r="X614">
            <v>582000000</v>
          </cell>
          <cell r="Y614">
            <v>582000000</v>
          </cell>
          <cell r="Z614">
            <v>582000000</v>
          </cell>
          <cell r="AA614">
            <v>582000000</v>
          </cell>
          <cell r="AB614">
            <v>582000000</v>
          </cell>
          <cell r="AC614">
            <v>582000000</v>
          </cell>
          <cell r="AD614">
            <v>582000000</v>
          </cell>
        </row>
        <row r="615">
          <cell r="C615" t="str">
            <v>INT. TYPE</v>
          </cell>
          <cell r="P615" t="str">
            <v>FLOATING</v>
          </cell>
          <cell r="Q615" t="str">
            <v>FLOATING</v>
          </cell>
          <cell r="R615" t="str">
            <v>FLOATING</v>
          </cell>
          <cell r="S615" t="str">
            <v>FLOATING</v>
          </cell>
          <cell r="T615" t="str">
            <v>FLOATING</v>
          </cell>
          <cell r="U615" t="str">
            <v>FLOATING</v>
          </cell>
          <cell r="V615" t="str">
            <v>FLOATING</v>
          </cell>
          <cell r="W615" t="str">
            <v>FLOATING</v>
          </cell>
          <cell r="X615" t="str">
            <v>FLOATING</v>
          </cell>
          <cell r="Y615" t="str">
            <v>FLOATING</v>
          </cell>
          <cell r="Z615" t="str">
            <v>FLOATING</v>
          </cell>
          <cell r="AA615" t="str">
            <v>FLOATING</v>
          </cell>
          <cell r="AB615" t="str">
            <v>FLOATING</v>
          </cell>
          <cell r="AC615" t="str">
            <v>FLOATING</v>
          </cell>
          <cell r="AD615" t="str">
            <v>FLOATING</v>
          </cell>
        </row>
        <row r="616">
          <cell r="C616" t="str">
            <v>INTEREST BASIS</v>
          </cell>
          <cell r="P616" t="str">
            <v>BP0003M index</v>
          </cell>
          <cell r="Q616" t="str">
            <v>BP0003M index</v>
          </cell>
          <cell r="R616" t="str">
            <v>BP0003M index</v>
          </cell>
          <cell r="S616" t="str">
            <v>BP0003M index</v>
          </cell>
          <cell r="T616" t="str">
            <v>BP0003M index</v>
          </cell>
          <cell r="U616" t="str">
            <v>BP0003M index</v>
          </cell>
          <cell r="V616" t="str">
            <v>BP0003M index</v>
          </cell>
          <cell r="W616" t="str">
            <v>BP0003M index</v>
          </cell>
          <cell r="X616" t="str">
            <v>BP0003M index</v>
          </cell>
          <cell r="Y616" t="str">
            <v>BP0003M index</v>
          </cell>
          <cell r="Z616" t="str">
            <v>BP0003M index</v>
          </cell>
          <cell r="AA616" t="str">
            <v>BP0003M index</v>
          </cell>
          <cell r="AB616" t="str">
            <v>BP0003M index</v>
          </cell>
          <cell r="AC616" t="str">
            <v>BP0003M index</v>
          </cell>
          <cell r="AD616" t="str">
            <v>BP0003M index</v>
          </cell>
        </row>
        <row r="617">
          <cell r="C617" t="str">
            <v>Interest Payment Frequency</v>
          </cell>
          <cell r="P617" t="str">
            <v>QUARTERLY</v>
          </cell>
          <cell r="Q617" t="str">
            <v>QUARTERLY</v>
          </cell>
          <cell r="R617" t="str">
            <v>QUARTERLY</v>
          </cell>
          <cell r="S617" t="str">
            <v>QUARTERLY</v>
          </cell>
          <cell r="T617" t="str">
            <v>QUARTERLY</v>
          </cell>
          <cell r="U617" t="str">
            <v>QUARTERLY</v>
          </cell>
          <cell r="V617" t="str">
            <v>QUARTERLY</v>
          </cell>
          <cell r="W617" t="str">
            <v>QUARTERLY</v>
          </cell>
          <cell r="X617" t="str">
            <v>QUARTERLY</v>
          </cell>
          <cell r="Y617" t="str">
            <v>QUARTERLY</v>
          </cell>
          <cell r="Z617" t="str">
            <v>QUARTERLY</v>
          </cell>
          <cell r="AA617" t="str">
            <v>QUARTERLY</v>
          </cell>
          <cell r="AB617" t="str">
            <v>QUARTERLY</v>
          </cell>
          <cell r="AC617" t="str">
            <v>QUARTERLY</v>
          </cell>
          <cell r="AD617" t="str">
            <v>QUARTERLY</v>
          </cell>
        </row>
        <row r="618">
          <cell r="C618" t="str">
            <v>DCF</v>
          </cell>
          <cell r="P618" t="str">
            <v>Actual/365 (Fixed)</v>
          </cell>
          <cell r="Q618" t="str">
            <v>Actual/365 (Fixed)</v>
          </cell>
          <cell r="R618" t="str">
            <v>Actual/365 (Fixed)</v>
          </cell>
          <cell r="S618" t="str">
            <v>Actual/365 (Fixed)</v>
          </cell>
          <cell r="T618" t="str">
            <v>Actual/365 (Fixed)</v>
          </cell>
          <cell r="U618" t="str">
            <v>Actual/365 (Fixed)</v>
          </cell>
          <cell r="V618" t="str">
            <v>Actual/365 (Fixed)</v>
          </cell>
          <cell r="W618" t="str">
            <v>Actual/365 (Fixed)</v>
          </cell>
          <cell r="X618" t="str">
            <v>Actual/365 (Fixed)</v>
          </cell>
          <cell r="Y618" t="str">
            <v>Actual/365 (Fixed)</v>
          </cell>
          <cell r="Z618" t="str">
            <v>Actual/365 (Fixed)</v>
          </cell>
          <cell r="AA618" t="str">
            <v>Actual/365 (Fixed)</v>
          </cell>
          <cell r="AB618" t="str">
            <v>Actual/365 (Fixed)</v>
          </cell>
          <cell r="AC618" t="str">
            <v>Actual/365 (Fixed)</v>
          </cell>
          <cell r="AD618" t="str">
            <v>Actual/365 (Fixed)</v>
          </cell>
        </row>
        <row r="619">
          <cell r="C619" t="str">
            <v>CURRENCY</v>
          </cell>
          <cell r="P619" t="str">
            <v>GBP</v>
          </cell>
          <cell r="Q619" t="str">
            <v>GBP</v>
          </cell>
          <cell r="R619" t="str">
            <v>GBP</v>
          </cell>
          <cell r="S619" t="str">
            <v>GBP</v>
          </cell>
          <cell r="T619" t="str">
            <v>GBP</v>
          </cell>
          <cell r="U619" t="str">
            <v>GBP</v>
          </cell>
          <cell r="V619" t="str">
            <v>GBP</v>
          </cell>
          <cell r="W619" t="str">
            <v>GBP</v>
          </cell>
          <cell r="X619" t="str">
            <v>GBP</v>
          </cell>
          <cell r="Y619" t="str">
            <v>GBP</v>
          </cell>
          <cell r="Z619" t="str">
            <v>GBP</v>
          </cell>
          <cell r="AA619" t="str">
            <v>GBP</v>
          </cell>
          <cell r="AB619" t="str">
            <v>GBP</v>
          </cell>
          <cell r="AC619" t="str">
            <v>GBP</v>
          </cell>
          <cell r="AD619" t="str">
            <v>GBP</v>
          </cell>
        </row>
        <row r="621">
          <cell r="C621" t="str">
            <v>INTERP RATE</v>
          </cell>
          <cell r="P621">
            <v>5.3743999999999997E-3</v>
          </cell>
          <cell r="Q621">
            <v>5.3743999999999997E-3</v>
          </cell>
          <cell r="R621">
            <v>5.3743999999999997E-3</v>
          </cell>
          <cell r="S621">
            <v>5.3743999999999997E-3</v>
          </cell>
          <cell r="T621">
            <v>5.3743999999999997E-3</v>
          </cell>
          <cell r="U621">
            <v>5.3743999999999997E-3</v>
          </cell>
          <cell r="V621">
            <v>5.3743999999999997E-3</v>
          </cell>
          <cell r="W621">
            <v>5.3743999999999997E-3</v>
          </cell>
          <cell r="X621">
            <v>5.3743999999999997E-3</v>
          </cell>
          <cell r="Y621">
            <v>5.3743999999999997E-3</v>
          </cell>
          <cell r="Z621">
            <v>5.3743999999999997E-3</v>
          </cell>
          <cell r="AA621">
            <v>5.3743999999999997E-3</v>
          </cell>
          <cell r="AB621">
            <v>5.3743999999999997E-3</v>
          </cell>
          <cell r="AC621">
            <v>5.3743999999999997E-3</v>
          </cell>
          <cell r="AD621">
            <v>5.3743999999999997E-3</v>
          </cell>
        </row>
        <row r="622">
          <cell r="C622" t="str">
            <v>RATE/MARGIN</v>
          </cell>
          <cell r="P622">
            <v>3.5699999999999998E-3</v>
          </cell>
          <cell r="Q622">
            <v>3.5699999999999998E-3</v>
          </cell>
          <cell r="R622">
            <v>3.5699999999999998E-3</v>
          </cell>
          <cell r="S622">
            <v>3.5699999999999998E-3</v>
          </cell>
          <cell r="T622">
            <v>3.5699999999999998E-3</v>
          </cell>
          <cell r="U622">
            <v>3.5699999999999998E-3</v>
          </cell>
          <cell r="V622">
            <v>3.5699999999999998E-3</v>
          </cell>
          <cell r="W622">
            <v>3.5699999999999998E-3</v>
          </cell>
          <cell r="X622">
            <v>3.5699999999999998E-3</v>
          </cell>
          <cell r="Y622">
            <v>3.5699999999999998E-3</v>
          </cell>
          <cell r="Z622">
            <v>3.5699999999999998E-3</v>
          </cell>
          <cell r="AA622">
            <v>3.5699999999999998E-3</v>
          </cell>
          <cell r="AB622">
            <v>3.5699999999999998E-3</v>
          </cell>
          <cell r="AC622">
            <v>3.5699999999999998E-3</v>
          </cell>
          <cell r="AD622">
            <v>3.5699999999999998E-3</v>
          </cell>
        </row>
        <row r="624">
          <cell r="C624" t="str">
            <v>Principal</v>
          </cell>
        </row>
        <row r="625">
          <cell r="C625"/>
        </row>
        <row r="626">
          <cell r="C626" t="str">
            <v>Principal accrual this distribution</v>
          </cell>
          <cell r="P626">
            <v>0</v>
          </cell>
          <cell r="Q626">
            <v>0</v>
          </cell>
          <cell r="R626">
            <v>0</v>
          </cell>
          <cell r="S626">
            <v>0</v>
          </cell>
          <cell r="T626">
            <v>0</v>
          </cell>
          <cell r="U626">
            <v>0</v>
          </cell>
          <cell r="V626">
            <v>0</v>
          </cell>
          <cell r="W626">
            <v>0</v>
          </cell>
          <cell r="X626">
            <v>0</v>
          </cell>
          <cell r="Y626">
            <v>0</v>
          </cell>
          <cell r="Z626">
            <v>0</v>
          </cell>
          <cell r="AA626">
            <v>0</v>
          </cell>
          <cell r="AB626">
            <v>64813460</v>
          </cell>
          <cell r="AC626">
            <v>64813460</v>
          </cell>
          <cell r="AD626">
            <v>64813460</v>
          </cell>
        </row>
        <row r="627">
          <cell r="C627" t="str">
            <v>Principal due this IPD</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194440380</v>
          </cell>
        </row>
        <row r="628">
          <cell r="C628"/>
          <cell r="P628"/>
          <cell r="Q628"/>
          <cell r="R628"/>
          <cell r="S628"/>
          <cell r="T628"/>
          <cell r="U628"/>
          <cell r="V628"/>
          <cell r="W628"/>
          <cell r="X628"/>
          <cell r="Y628"/>
          <cell r="Z628"/>
          <cell r="AA628"/>
          <cell r="AB628"/>
          <cell r="AC628"/>
          <cell r="AD628"/>
        </row>
        <row r="629">
          <cell r="C629"/>
          <cell r="P629"/>
          <cell r="Q629"/>
          <cell r="R629"/>
          <cell r="S629"/>
          <cell r="T629"/>
          <cell r="U629"/>
          <cell r="V629"/>
          <cell r="W629"/>
          <cell r="X629"/>
          <cell r="Y629"/>
          <cell r="Z629"/>
          <cell r="AA629"/>
          <cell r="AB629"/>
          <cell r="AC629"/>
          <cell r="AD629"/>
        </row>
        <row r="630">
          <cell r="C630" t="str">
            <v>Interest</v>
          </cell>
          <cell r="P630"/>
          <cell r="Q630"/>
          <cell r="R630"/>
          <cell r="S630"/>
          <cell r="T630"/>
          <cell r="U630"/>
          <cell r="V630"/>
          <cell r="W630"/>
          <cell r="X630"/>
          <cell r="Y630"/>
          <cell r="Z630"/>
          <cell r="AA630"/>
          <cell r="AB630"/>
          <cell r="AC630"/>
          <cell r="AD630"/>
        </row>
        <row r="631">
          <cell r="C631"/>
          <cell r="P631"/>
          <cell r="Q631"/>
          <cell r="R631"/>
          <cell r="S631"/>
          <cell r="T631"/>
          <cell r="U631"/>
          <cell r="V631"/>
          <cell r="W631"/>
          <cell r="X631"/>
          <cell r="Y631"/>
          <cell r="Z631"/>
          <cell r="AA631"/>
          <cell r="AB631"/>
          <cell r="AC631"/>
          <cell r="AD631"/>
        </row>
        <row r="632">
          <cell r="C632" t="str">
            <v>3m libor</v>
          </cell>
          <cell r="P632">
            <v>5.2749999999999993E-3</v>
          </cell>
          <cell r="Q632">
            <v>5.2749999999999993E-3</v>
          </cell>
          <cell r="R632">
            <v>5.2749999999999993E-3</v>
          </cell>
          <cell r="S632">
            <v>4.0100000000000005E-3</v>
          </cell>
          <cell r="T632">
            <v>4.0100000000000005E-3</v>
          </cell>
          <cell r="U632">
            <v>4.0100000000000005E-3</v>
          </cell>
          <cell r="V632">
            <v>3.5663000000000001E-3</v>
          </cell>
          <cell r="W632">
            <v>3.5663000000000001E-3</v>
          </cell>
          <cell r="X632">
            <v>3.5663000000000001E-3</v>
          </cell>
          <cell r="Y632">
            <v>3.3556000000000002E-3</v>
          </cell>
          <cell r="Z632">
            <v>3.3556000000000002E-3</v>
          </cell>
          <cell r="AA632">
            <v>3.3556000000000002E-3</v>
          </cell>
          <cell r="AB632">
            <v>2.9469000000000001E-3</v>
          </cell>
          <cell r="AC632">
            <v>2.9469000000000001E-3</v>
          </cell>
          <cell r="AD632">
            <v>2.9469000000000001E-3</v>
          </cell>
        </row>
        <row r="633">
          <cell r="C633" t="str">
            <v>Interest charged rate</v>
          </cell>
          <cell r="P633">
            <v>8.8449999999999987E-3</v>
          </cell>
          <cell r="Q633">
            <v>8.8449999999999987E-3</v>
          </cell>
          <cell r="R633">
            <v>8.8449999999999987E-3</v>
          </cell>
          <cell r="S633">
            <v>7.5799999999999999E-3</v>
          </cell>
          <cell r="T633">
            <v>7.5799999999999999E-3</v>
          </cell>
          <cell r="U633">
            <v>7.5799999999999999E-3</v>
          </cell>
          <cell r="V633">
            <v>7.1362999999999999E-3</v>
          </cell>
          <cell r="W633">
            <v>7.1362999999999999E-3</v>
          </cell>
          <cell r="X633">
            <v>7.1362999999999999E-3</v>
          </cell>
          <cell r="Y633">
            <v>6.9256000000000005E-3</v>
          </cell>
          <cell r="Z633">
            <v>6.9256000000000005E-3</v>
          </cell>
          <cell r="AA633">
            <v>6.9256000000000005E-3</v>
          </cell>
          <cell r="AB633">
            <v>6.5168999999999999E-3</v>
          </cell>
          <cell r="AC633">
            <v>6.5168999999999999E-3</v>
          </cell>
          <cell r="AD633">
            <v>6.5168999999999999E-3</v>
          </cell>
        </row>
        <row r="634">
          <cell r="C634" t="str">
            <v>Interest accrual this distribution</v>
          </cell>
          <cell r="P634">
            <v>703687.29508196726</v>
          </cell>
          <cell r="Q634">
            <v>703687.29508196714</v>
          </cell>
          <cell r="R634">
            <v>726386.88524590165</v>
          </cell>
          <cell r="S634">
            <v>599952.9508196722</v>
          </cell>
          <cell r="T634">
            <v>620640.98360655736</v>
          </cell>
          <cell r="U634">
            <v>683611.95463732316</v>
          </cell>
          <cell r="V634">
            <v>581079.48328767123</v>
          </cell>
          <cell r="W634">
            <v>561042.25972602738</v>
          </cell>
          <cell r="X634">
            <v>681265.60109589039</v>
          </cell>
          <cell r="Y634">
            <v>531933.96821917815</v>
          </cell>
          <cell r="Z634">
            <v>610739.00054794515</v>
          </cell>
          <cell r="AA634">
            <v>630440.25863013696</v>
          </cell>
          <cell r="AB634">
            <v>552437.74849315069</v>
          </cell>
          <cell r="AC634">
            <v>590536.90356164379</v>
          </cell>
          <cell r="AD634">
            <v>590536.90356164379</v>
          </cell>
        </row>
        <row r="635">
          <cell r="C635" t="str">
            <v>Interest due this IPD</v>
          </cell>
          <cell r="P635">
            <v>0</v>
          </cell>
          <cell r="Q635">
            <v>0</v>
          </cell>
          <cell r="R635">
            <v>2133761.475409836</v>
          </cell>
          <cell r="S635">
            <v>0</v>
          </cell>
          <cell r="T635">
            <v>0</v>
          </cell>
          <cell r="U635">
            <v>1904205.8890635525</v>
          </cell>
          <cell r="V635">
            <v>0</v>
          </cell>
          <cell r="W635">
            <v>0</v>
          </cell>
          <cell r="X635">
            <v>1823387.3441095888</v>
          </cell>
          <cell r="Y635">
            <v>0</v>
          </cell>
          <cell r="Z635">
            <v>0</v>
          </cell>
          <cell r="AA635">
            <v>1773113.2273972603</v>
          </cell>
          <cell r="AB635">
            <v>0</v>
          </cell>
          <cell r="AC635">
            <v>0</v>
          </cell>
          <cell r="AD635">
            <v>1733511.5556164384</v>
          </cell>
        </row>
        <row r="636">
          <cell r="C636"/>
          <cell r="P636"/>
          <cell r="Q636"/>
          <cell r="R636"/>
          <cell r="S636"/>
          <cell r="T636"/>
          <cell r="U636"/>
          <cell r="V636"/>
          <cell r="W636"/>
          <cell r="X636"/>
          <cell r="Y636"/>
          <cell r="Z636"/>
          <cell r="AA636"/>
          <cell r="AB636"/>
          <cell r="AC636"/>
          <cell r="AD636"/>
        </row>
        <row r="637">
          <cell r="C637" t="str">
            <v>Total Payment</v>
          </cell>
          <cell r="P637">
            <v>0</v>
          </cell>
          <cell r="Q637">
            <v>0</v>
          </cell>
          <cell r="R637">
            <v>2133761.475409836</v>
          </cell>
          <cell r="S637">
            <v>0</v>
          </cell>
          <cell r="T637">
            <v>0</v>
          </cell>
          <cell r="U637">
            <v>1904205.8890635525</v>
          </cell>
          <cell r="V637">
            <v>0</v>
          </cell>
          <cell r="W637">
            <v>0</v>
          </cell>
          <cell r="X637">
            <v>1823387.3441095888</v>
          </cell>
          <cell r="Y637">
            <v>0</v>
          </cell>
          <cell r="Z637">
            <v>0</v>
          </cell>
          <cell r="AA637">
            <v>1773113.2273972603</v>
          </cell>
          <cell r="AB637">
            <v>0</v>
          </cell>
          <cell r="AC637">
            <v>0</v>
          </cell>
          <cell r="AD637">
            <v>196173891.55561644</v>
          </cell>
        </row>
        <row r="638">
          <cell r="C638"/>
          <cell r="P638"/>
          <cell r="Q638"/>
          <cell r="R638"/>
          <cell r="S638"/>
          <cell r="T638"/>
          <cell r="U638"/>
          <cell r="V638"/>
          <cell r="W638"/>
          <cell r="X638"/>
          <cell r="Y638"/>
          <cell r="Z638"/>
          <cell r="AA638"/>
          <cell r="AB638"/>
          <cell r="AC638"/>
          <cell r="AD638"/>
        </row>
        <row r="639">
          <cell r="C639" t="str">
            <v>Outstanding interco</v>
          </cell>
          <cell r="P639">
            <v>582000000</v>
          </cell>
          <cell r="Q639">
            <v>582000000</v>
          </cell>
          <cell r="R639">
            <v>582000000</v>
          </cell>
          <cell r="S639">
            <v>582000000</v>
          </cell>
          <cell r="T639">
            <v>582000000</v>
          </cell>
          <cell r="U639">
            <v>582000000</v>
          </cell>
          <cell r="V639">
            <v>582000000</v>
          </cell>
          <cell r="W639">
            <v>582000000</v>
          </cell>
          <cell r="X639">
            <v>582000000</v>
          </cell>
          <cell r="Y639">
            <v>582000000</v>
          </cell>
          <cell r="Z639">
            <v>582000000</v>
          </cell>
          <cell r="AA639">
            <v>582000000</v>
          </cell>
          <cell r="AB639">
            <v>582000000</v>
          </cell>
          <cell r="AC639">
            <v>582000000</v>
          </cell>
          <cell r="AD639">
            <v>387559620</v>
          </cell>
        </row>
        <row r="640">
          <cell r="R640" t="str">
            <v>OK</v>
          </cell>
          <cell r="S640" t="str">
            <v>OK</v>
          </cell>
          <cell r="T640" t="str">
            <v>OK</v>
          </cell>
          <cell r="U640" t="str">
            <v>OK</v>
          </cell>
          <cell r="V640" t="str">
            <v>OK</v>
          </cell>
          <cell r="W640" t="str">
            <v>OK</v>
          </cell>
          <cell r="X640" t="str">
            <v>OK</v>
          </cell>
          <cell r="Y640" t="str">
            <v>OK</v>
          </cell>
          <cell r="Z640" t="str">
            <v>OK</v>
          </cell>
          <cell r="AA640" t="str">
            <v>OK</v>
          </cell>
          <cell r="AB640" t="str">
            <v>OK</v>
          </cell>
          <cell r="AC640" t="str">
            <v>OK</v>
          </cell>
          <cell r="AD640" t="str">
            <v>OK</v>
          </cell>
        </row>
        <row r="641">
          <cell r="C641" t="str">
            <v>2017-1 A1</v>
          </cell>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row>
        <row r="642">
          <cell r="C642" t="str">
            <v>Principal Outstanding at end of Distribution Date</v>
          </cell>
        </row>
        <row r="643">
          <cell r="C643" t="str">
            <v>NOTIONAL</v>
          </cell>
          <cell r="P643"/>
          <cell r="Q643"/>
          <cell r="R643"/>
          <cell r="S643"/>
          <cell r="T643"/>
          <cell r="U643"/>
          <cell r="V643"/>
          <cell r="W643"/>
          <cell r="X643"/>
          <cell r="Y643"/>
          <cell r="Z643"/>
          <cell r="AA643"/>
          <cell r="AB643"/>
          <cell r="AC643"/>
          <cell r="AD643">
            <v>250000000</v>
          </cell>
        </row>
        <row r="644">
          <cell r="C644" t="str">
            <v>INT. TYPE</v>
          </cell>
          <cell r="P644"/>
          <cell r="Q644"/>
          <cell r="R644"/>
          <cell r="S644"/>
          <cell r="T644"/>
          <cell r="U644"/>
          <cell r="V644"/>
          <cell r="W644"/>
          <cell r="X644"/>
          <cell r="Y644"/>
          <cell r="Z644"/>
          <cell r="AA644"/>
          <cell r="AB644"/>
          <cell r="AC644"/>
          <cell r="AD644" t="str">
            <v>FLOATING</v>
          </cell>
        </row>
        <row r="645">
          <cell r="C645" t="str">
            <v>INTEREST BASIS</v>
          </cell>
          <cell r="P645"/>
          <cell r="Q645"/>
          <cell r="R645"/>
          <cell r="S645"/>
          <cell r="T645"/>
          <cell r="U645"/>
          <cell r="V645"/>
          <cell r="W645"/>
          <cell r="X645"/>
          <cell r="Y645"/>
          <cell r="Z645"/>
          <cell r="AA645"/>
          <cell r="AB645"/>
          <cell r="AC645"/>
          <cell r="AD645" t="str">
            <v>BP0003M index</v>
          </cell>
        </row>
        <row r="646">
          <cell r="C646" t="str">
            <v>Interest Payment Frequency</v>
          </cell>
          <cell r="P646"/>
          <cell r="Q646"/>
          <cell r="R646"/>
          <cell r="S646"/>
          <cell r="T646"/>
          <cell r="U646"/>
          <cell r="V646"/>
          <cell r="W646"/>
          <cell r="X646"/>
          <cell r="Y646"/>
          <cell r="Z646"/>
          <cell r="AA646"/>
          <cell r="AB646"/>
          <cell r="AC646"/>
          <cell r="AD646" t="str">
            <v>QUARTERLY</v>
          </cell>
        </row>
        <row r="647">
          <cell r="C647" t="str">
            <v>DCF</v>
          </cell>
          <cell r="P647"/>
          <cell r="Q647"/>
          <cell r="R647"/>
          <cell r="S647"/>
          <cell r="T647"/>
          <cell r="U647"/>
          <cell r="V647"/>
          <cell r="W647"/>
          <cell r="X647"/>
          <cell r="Y647"/>
          <cell r="Z647"/>
          <cell r="AA647"/>
          <cell r="AB647"/>
          <cell r="AC647"/>
          <cell r="AD647" t="str">
            <v>Actual/365</v>
          </cell>
        </row>
        <row r="648">
          <cell r="C648" t="str">
            <v>CURRENCY</v>
          </cell>
          <cell r="P648"/>
          <cell r="Q648"/>
          <cell r="R648"/>
          <cell r="S648"/>
          <cell r="T648"/>
          <cell r="U648"/>
          <cell r="V648"/>
          <cell r="W648"/>
          <cell r="X648"/>
          <cell r="Y648"/>
          <cell r="Z648"/>
          <cell r="AA648"/>
          <cell r="AB648"/>
          <cell r="AC648"/>
          <cell r="AD648" t="str">
            <v>GBP</v>
          </cell>
        </row>
        <row r="650">
          <cell r="C650" t="str">
            <v>INTERP RATE</v>
          </cell>
          <cell r="P650"/>
          <cell r="Q650"/>
          <cell r="R650"/>
          <cell r="S650"/>
          <cell r="T650"/>
          <cell r="U650"/>
          <cell r="V650"/>
          <cell r="W650"/>
          <cell r="X650"/>
          <cell r="Y650"/>
          <cell r="Z650"/>
          <cell r="AA650"/>
          <cell r="AB650"/>
          <cell r="AC650"/>
          <cell r="AD650">
            <v>2.4401000000000002E-3</v>
          </cell>
        </row>
        <row r="651">
          <cell r="C651" t="str">
            <v>RATE/MARGIN</v>
          </cell>
          <cell r="P651"/>
          <cell r="Q651"/>
          <cell r="R651"/>
          <cell r="S651"/>
          <cell r="T651"/>
          <cell r="U651"/>
          <cell r="V651"/>
          <cell r="W651"/>
          <cell r="X651"/>
          <cell r="Y651"/>
          <cell r="Z651"/>
          <cell r="AA651"/>
          <cell r="AB651"/>
          <cell r="AC651"/>
          <cell r="AD651">
            <v>2.8E-3</v>
          </cell>
        </row>
        <row r="653">
          <cell r="C653" t="str">
            <v>Principal</v>
          </cell>
        </row>
        <row r="654">
          <cell r="C654"/>
        </row>
        <row r="655">
          <cell r="C655" t="str">
            <v>Principal accrual this distribution</v>
          </cell>
          <cell r="P655"/>
          <cell r="Q655"/>
          <cell r="R655"/>
          <cell r="S655"/>
          <cell r="T655"/>
          <cell r="U655"/>
          <cell r="V655"/>
          <cell r="W655"/>
          <cell r="X655"/>
          <cell r="Y655"/>
          <cell r="Z655"/>
          <cell r="AA655"/>
          <cell r="AB655"/>
          <cell r="AC655"/>
          <cell r="AD655">
            <v>0</v>
          </cell>
        </row>
        <row r="656">
          <cell r="C656" t="str">
            <v>Principal due this IPD</v>
          </cell>
          <cell r="P656"/>
          <cell r="Q656"/>
          <cell r="R656"/>
          <cell r="S656"/>
          <cell r="T656"/>
          <cell r="U656"/>
          <cell r="V656"/>
          <cell r="W656"/>
          <cell r="X656"/>
          <cell r="Y656"/>
          <cell r="Z656"/>
          <cell r="AA656"/>
          <cell r="AB656"/>
          <cell r="AC656"/>
          <cell r="AD656">
            <v>0</v>
          </cell>
        </row>
        <row r="657">
          <cell r="C657"/>
          <cell r="P657"/>
          <cell r="Q657"/>
          <cell r="R657"/>
          <cell r="S657"/>
          <cell r="T657"/>
          <cell r="U657"/>
          <cell r="V657"/>
          <cell r="W657"/>
          <cell r="X657"/>
          <cell r="Y657"/>
          <cell r="Z657"/>
          <cell r="AA657"/>
          <cell r="AB657"/>
          <cell r="AC657"/>
          <cell r="AD657"/>
        </row>
        <row r="658">
          <cell r="C658"/>
          <cell r="P658"/>
          <cell r="Q658"/>
          <cell r="R658"/>
          <cell r="S658"/>
          <cell r="T658"/>
          <cell r="U658"/>
          <cell r="V658"/>
          <cell r="W658"/>
          <cell r="X658"/>
          <cell r="Y658"/>
          <cell r="Z658"/>
          <cell r="AA658"/>
          <cell r="AB658"/>
          <cell r="AC658"/>
          <cell r="AD658"/>
        </row>
        <row r="659">
          <cell r="C659" t="str">
            <v>Interest</v>
          </cell>
          <cell r="P659"/>
          <cell r="Q659"/>
          <cell r="R659"/>
          <cell r="S659"/>
          <cell r="T659"/>
          <cell r="U659"/>
          <cell r="V659"/>
          <cell r="W659"/>
          <cell r="X659"/>
          <cell r="Y659"/>
          <cell r="Z659"/>
          <cell r="AA659"/>
          <cell r="AB659"/>
          <cell r="AC659"/>
          <cell r="AD659"/>
        </row>
        <row r="660">
          <cell r="C660"/>
          <cell r="P660"/>
          <cell r="Q660"/>
          <cell r="R660"/>
          <cell r="S660"/>
          <cell r="T660"/>
          <cell r="U660"/>
          <cell r="V660"/>
          <cell r="W660"/>
          <cell r="X660"/>
          <cell r="Y660"/>
          <cell r="Z660"/>
          <cell r="AA660"/>
          <cell r="AB660"/>
          <cell r="AC660"/>
          <cell r="AD660"/>
        </row>
        <row r="661">
          <cell r="C661" t="str">
            <v>3m libor</v>
          </cell>
          <cell r="P661"/>
          <cell r="Q661"/>
          <cell r="R661"/>
          <cell r="S661"/>
          <cell r="T661"/>
          <cell r="U661"/>
          <cell r="V661"/>
          <cell r="W661"/>
          <cell r="X661"/>
          <cell r="Y661"/>
          <cell r="Z661"/>
          <cell r="AA661"/>
          <cell r="AB661"/>
          <cell r="AC661"/>
          <cell r="AD661"/>
        </row>
        <row r="662">
          <cell r="C662" t="str">
            <v>Interest charged rate</v>
          </cell>
          <cell r="P662"/>
          <cell r="Q662"/>
          <cell r="R662"/>
          <cell r="S662"/>
          <cell r="T662"/>
          <cell r="U662"/>
          <cell r="V662"/>
          <cell r="W662"/>
          <cell r="X662"/>
          <cell r="Y662"/>
          <cell r="Z662"/>
          <cell r="AA662"/>
          <cell r="AB662"/>
          <cell r="AC662"/>
          <cell r="AD662">
            <v>2.8E-3</v>
          </cell>
        </row>
        <row r="663">
          <cell r="C663" t="str">
            <v>Interest accrual this distribution</v>
          </cell>
          <cell r="P663"/>
          <cell r="Q663"/>
          <cell r="R663"/>
          <cell r="S663"/>
          <cell r="T663"/>
          <cell r="U663"/>
          <cell r="V663"/>
          <cell r="W663"/>
          <cell r="X663"/>
          <cell r="Y663"/>
          <cell r="Z663"/>
          <cell r="AA663"/>
          <cell r="AB663"/>
          <cell r="AC663"/>
          <cell r="AD663">
            <v>43069.315068493146</v>
          </cell>
        </row>
        <row r="664">
          <cell r="C664" t="str">
            <v>Interest due this IPD</v>
          </cell>
          <cell r="P664"/>
          <cell r="Q664"/>
          <cell r="R664"/>
          <cell r="S664"/>
          <cell r="T664"/>
          <cell r="U664"/>
          <cell r="V664"/>
          <cell r="W664"/>
          <cell r="X664"/>
          <cell r="Y664"/>
          <cell r="Z664"/>
          <cell r="AA664"/>
          <cell r="AB664"/>
          <cell r="AC664"/>
          <cell r="AD664">
            <v>43069.315068493146</v>
          </cell>
        </row>
        <row r="665">
          <cell r="C665"/>
          <cell r="P665"/>
          <cell r="Q665"/>
          <cell r="R665"/>
          <cell r="S665"/>
          <cell r="T665"/>
          <cell r="U665"/>
          <cell r="V665"/>
          <cell r="W665"/>
          <cell r="X665"/>
          <cell r="Y665"/>
          <cell r="Z665"/>
          <cell r="AA665"/>
          <cell r="AB665"/>
          <cell r="AC665"/>
          <cell r="AD665"/>
        </row>
        <row r="666">
          <cell r="C666" t="str">
            <v>Total Payment</v>
          </cell>
          <cell r="P666"/>
          <cell r="Q666"/>
          <cell r="R666"/>
          <cell r="S666"/>
          <cell r="T666"/>
          <cell r="U666"/>
          <cell r="V666"/>
          <cell r="W666"/>
          <cell r="X666"/>
          <cell r="Y666"/>
          <cell r="Z666"/>
          <cell r="AA666"/>
          <cell r="AB666"/>
          <cell r="AC666"/>
          <cell r="AD666">
            <v>43069.315068493146</v>
          </cell>
        </row>
        <row r="667">
          <cell r="C667"/>
          <cell r="P667"/>
          <cell r="Q667"/>
          <cell r="R667"/>
          <cell r="S667"/>
          <cell r="T667"/>
          <cell r="U667"/>
          <cell r="V667"/>
          <cell r="W667"/>
          <cell r="X667"/>
          <cell r="Y667"/>
          <cell r="Z667"/>
          <cell r="AA667"/>
          <cell r="AB667"/>
          <cell r="AC667"/>
          <cell r="AD667"/>
        </row>
        <row r="668">
          <cell r="C668" t="str">
            <v>Outstanding interco</v>
          </cell>
          <cell r="P668"/>
          <cell r="Q668"/>
          <cell r="R668"/>
          <cell r="S668"/>
          <cell r="T668"/>
          <cell r="U668"/>
          <cell r="V668"/>
          <cell r="W668"/>
          <cell r="X668"/>
          <cell r="Y668"/>
          <cell r="Z668"/>
          <cell r="AA668"/>
          <cell r="AB668"/>
          <cell r="AC668"/>
          <cell r="AD668">
            <v>250000000</v>
          </cell>
        </row>
        <row r="669">
          <cell r="R669"/>
          <cell r="S669"/>
          <cell r="T669"/>
          <cell r="U669"/>
          <cell r="V669"/>
          <cell r="W669"/>
          <cell r="X669"/>
          <cell r="Y669"/>
          <cell r="Z669"/>
          <cell r="AA669"/>
          <cell r="AB669"/>
          <cell r="AC669"/>
          <cell r="AD669" t="str">
            <v>OK</v>
          </cell>
        </row>
        <row r="670">
          <cell r="C670" t="str">
            <v>2017-1 A2</v>
          </cell>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row>
        <row r="671">
          <cell r="C671" t="str">
            <v xml:space="preserve">Current Rating </v>
          </cell>
        </row>
        <row r="672">
          <cell r="C672" t="str">
            <v>NOTIONAL</v>
          </cell>
          <cell r="P672"/>
          <cell r="Q672"/>
          <cell r="R672"/>
          <cell r="S672"/>
          <cell r="T672"/>
          <cell r="U672"/>
          <cell r="V672"/>
          <cell r="W672"/>
          <cell r="X672"/>
          <cell r="Y672"/>
          <cell r="Z672"/>
          <cell r="AA672"/>
          <cell r="AB672"/>
          <cell r="AC672"/>
          <cell r="AD672">
            <v>250000000</v>
          </cell>
        </row>
        <row r="673">
          <cell r="C673" t="str">
            <v>INT. TYPE</v>
          </cell>
          <cell r="P673"/>
          <cell r="Q673"/>
          <cell r="R673"/>
          <cell r="S673"/>
          <cell r="T673"/>
          <cell r="U673"/>
          <cell r="V673"/>
          <cell r="W673"/>
          <cell r="X673"/>
          <cell r="Y673"/>
          <cell r="Z673"/>
          <cell r="AA673"/>
          <cell r="AB673"/>
          <cell r="AC673"/>
          <cell r="AD673" t="str">
            <v>FLOATING</v>
          </cell>
        </row>
        <row r="674">
          <cell r="C674" t="str">
            <v>INTEREST BASIS</v>
          </cell>
          <cell r="P674"/>
          <cell r="Q674"/>
          <cell r="R674"/>
          <cell r="S674"/>
          <cell r="T674"/>
          <cell r="U674"/>
          <cell r="V674"/>
          <cell r="W674"/>
          <cell r="X674"/>
          <cell r="Y674"/>
          <cell r="Z674"/>
          <cell r="AA674"/>
          <cell r="AB674"/>
          <cell r="AC674"/>
          <cell r="AD674" t="str">
            <v>BP0003M index</v>
          </cell>
        </row>
        <row r="675">
          <cell r="C675" t="str">
            <v>Interest Payment Frequency</v>
          </cell>
          <cell r="P675"/>
          <cell r="Q675"/>
          <cell r="R675"/>
          <cell r="S675"/>
          <cell r="T675"/>
          <cell r="U675"/>
          <cell r="V675"/>
          <cell r="W675"/>
          <cell r="X675"/>
          <cell r="Y675"/>
          <cell r="Z675"/>
          <cell r="AA675"/>
          <cell r="AB675"/>
          <cell r="AC675"/>
          <cell r="AD675" t="str">
            <v>QUARTERLY</v>
          </cell>
        </row>
        <row r="676">
          <cell r="C676" t="str">
            <v>DCF</v>
          </cell>
          <cell r="P676"/>
          <cell r="Q676"/>
          <cell r="R676"/>
          <cell r="S676"/>
          <cell r="T676"/>
          <cell r="U676"/>
          <cell r="V676"/>
          <cell r="W676"/>
          <cell r="X676"/>
          <cell r="Y676"/>
          <cell r="Z676"/>
          <cell r="AA676"/>
          <cell r="AB676"/>
          <cell r="AC676"/>
          <cell r="AD676" t="str">
            <v>Actual/365</v>
          </cell>
        </row>
        <row r="677">
          <cell r="C677" t="str">
            <v>CURRENCY</v>
          </cell>
          <cell r="P677"/>
          <cell r="Q677"/>
          <cell r="R677"/>
          <cell r="S677"/>
          <cell r="T677"/>
          <cell r="U677"/>
          <cell r="V677"/>
          <cell r="W677"/>
          <cell r="X677"/>
          <cell r="Y677"/>
          <cell r="Z677"/>
          <cell r="AA677"/>
          <cell r="AB677"/>
          <cell r="AC677"/>
          <cell r="AD677" t="str">
            <v>GBP</v>
          </cell>
        </row>
        <row r="679">
          <cell r="C679" t="str">
            <v>INTERP RATE</v>
          </cell>
          <cell r="P679"/>
          <cell r="Q679"/>
          <cell r="R679"/>
          <cell r="S679"/>
          <cell r="T679"/>
          <cell r="U679"/>
          <cell r="V679"/>
          <cell r="W679"/>
          <cell r="X679"/>
          <cell r="Y679"/>
          <cell r="Z679"/>
          <cell r="AA679"/>
          <cell r="AB679"/>
          <cell r="AC679"/>
          <cell r="AD679">
            <v>2.4401000000000002E-3</v>
          </cell>
        </row>
        <row r="680">
          <cell r="C680" t="str">
            <v>RATE/MARGIN</v>
          </cell>
          <cell r="P680"/>
          <cell r="Q680"/>
          <cell r="R680"/>
          <cell r="S680"/>
          <cell r="T680"/>
          <cell r="U680"/>
          <cell r="V680"/>
          <cell r="W680"/>
          <cell r="X680"/>
          <cell r="Y680"/>
          <cell r="Z680"/>
          <cell r="AA680"/>
          <cell r="AB680"/>
          <cell r="AC680"/>
          <cell r="AD680">
            <v>4.1999999999999997E-3</v>
          </cell>
        </row>
        <row r="682">
          <cell r="C682" t="str">
            <v>Principal</v>
          </cell>
        </row>
        <row r="683">
          <cell r="C683"/>
        </row>
        <row r="684">
          <cell r="C684" t="str">
            <v>Principal accrual this distribution</v>
          </cell>
          <cell r="P684"/>
          <cell r="Q684"/>
          <cell r="R684"/>
          <cell r="S684"/>
          <cell r="T684"/>
          <cell r="U684"/>
          <cell r="V684"/>
          <cell r="W684"/>
          <cell r="X684"/>
          <cell r="Y684"/>
          <cell r="Z684"/>
          <cell r="AA684"/>
          <cell r="AB684"/>
          <cell r="AC684"/>
          <cell r="AD684">
            <v>0</v>
          </cell>
        </row>
        <row r="685">
          <cell r="C685" t="str">
            <v>Principal due this IPD</v>
          </cell>
          <cell r="P685"/>
          <cell r="Q685"/>
          <cell r="R685"/>
          <cell r="S685"/>
          <cell r="T685"/>
          <cell r="U685"/>
          <cell r="V685"/>
          <cell r="W685"/>
          <cell r="X685"/>
          <cell r="Y685"/>
          <cell r="Z685"/>
          <cell r="AA685"/>
          <cell r="AB685"/>
          <cell r="AC685"/>
          <cell r="AD685">
            <v>0</v>
          </cell>
        </row>
        <row r="686">
          <cell r="C686"/>
          <cell r="P686"/>
          <cell r="Q686"/>
          <cell r="R686"/>
          <cell r="S686"/>
          <cell r="T686"/>
          <cell r="U686"/>
          <cell r="V686"/>
          <cell r="W686"/>
          <cell r="X686"/>
          <cell r="Y686"/>
          <cell r="Z686"/>
          <cell r="AA686"/>
          <cell r="AB686"/>
          <cell r="AC686"/>
          <cell r="AD686"/>
        </row>
        <row r="687">
          <cell r="C687"/>
          <cell r="P687"/>
          <cell r="Q687"/>
          <cell r="R687"/>
          <cell r="S687"/>
          <cell r="T687"/>
          <cell r="U687"/>
          <cell r="V687"/>
          <cell r="W687"/>
          <cell r="X687"/>
          <cell r="Y687"/>
          <cell r="Z687"/>
          <cell r="AA687"/>
          <cell r="AB687"/>
          <cell r="AC687"/>
          <cell r="AD687"/>
        </row>
        <row r="688">
          <cell r="C688" t="str">
            <v>Interest</v>
          </cell>
          <cell r="P688"/>
          <cell r="Q688"/>
          <cell r="R688"/>
          <cell r="S688"/>
          <cell r="T688"/>
          <cell r="U688"/>
          <cell r="V688"/>
          <cell r="W688"/>
          <cell r="X688"/>
          <cell r="Y688"/>
          <cell r="Z688"/>
          <cell r="AA688"/>
          <cell r="AB688"/>
          <cell r="AC688"/>
          <cell r="AD688"/>
        </row>
        <row r="689">
          <cell r="C689"/>
          <cell r="P689"/>
          <cell r="Q689"/>
          <cell r="R689"/>
          <cell r="S689"/>
          <cell r="T689"/>
          <cell r="U689"/>
          <cell r="V689"/>
          <cell r="W689"/>
          <cell r="X689"/>
          <cell r="Y689"/>
          <cell r="Z689"/>
          <cell r="AA689"/>
          <cell r="AB689"/>
          <cell r="AC689"/>
          <cell r="AD689"/>
        </row>
        <row r="690">
          <cell r="C690" t="str">
            <v>3m libor</v>
          </cell>
          <cell r="P690"/>
          <cell r="Q690"/>
          <cell r="R690"/>
          <cell r="S690"/>
          <cell r="T690"/>
          <cell r="U690"/>
          <cell r="V690"/>
          <cell r="W690"/>
          <cell r="X690"/>
          <cell r="Y690"/>
          <cell r="Z690"/>
          <cell r="AA690"/>
          <cell r="AB690"/>
          <cell r="AC690"/>
          <cell r="AD690"/>
        </row>
        <row r="691">
          <cell r="C691" t="str">
            <v>Interest charged rate</v>
          </cell>
          <cell r="P691"/>
          <cell r="Q691"/>
          <cell r="R691"/>
          <cell r="S691"/>
          <cell r="T691"/>
          <cell r="U691"/>
          <cell r="V691"/>
          <cell r="W691"/>
          <cell r="X691"/>
          <cell r="Y691"/>
          <cell r="Z691"/>
          <cell r="AA691"/>
          <cell r="AB691"/>
          <cell r="AC691"/>
          <cell r="AD691">
            <v>4.1999999999999997E-3</v>
          </cell>
        </row>
        <row r="692">
          <cell r="C692" t="str">
            <v>Interest accrual this distribution</v>
          </cell>
          <cell r="P692"/>
          <cell r="Q692"/>
          <cell r="R692"/>
          <cell r="S692"/>
          <cell r="T692"/>
          <cell r="U692"/>
          <cell r="V692"/>
          <cell r="W692"/>
          <cell r="X692"/>
          <cell r="Y692"/>
          <cell r="Z692"/>
          <cell r="AA692"/>
          <cell r="AB692"/>
          <cell r="AC692"/>
          <cell r="AD692">
            <v>54576.164383561634</v>
          </cell>
        </row>
        <row r="693">
          <cell r="C693" t="str">
            <v>Interest due this IPD</v>
          </cell>
          <cell r="P693"/>
          <cell r="Q693"/>
          <cell r="R693"/>
          <cell r="S693"/>
          <cell r="T693"/>
          <cell r="U693"/>
          <cell r="V693"/>
          <cell r="W693"/>
          <cell r="X693"/>
          <cell r="Y693"/>
          <cell r="Z693"/>
          <cell r="AA693"/>
          <cell r="AB693"/>
          <cell r="AC693"/>
          <cell r="AD693">
            <v>54576.164383561634</v>
          </cell>
        </row>
        <row r="694">
          <cell r="C694"/>
          <cell r="P694"/>
          <cell r="Q694"/>
          <cell r="R694"/>
          <cell r="S694"/>
          <cell r="T694"/>
          <cell r="U694"/>
          <cell r="V694"/>
          <cell r="W694"/>
          <cell r="X694"/>
          <cell r="Y694"/>
          <cell r="Z694"/>
          <cell r="AA694"/>
          <cell r="AB694"/>
          <cell r="AC694"/>
          <cell r="AD694"/>
        </row>
        <row r="695">
          <cell r="C695" t="str">
            <v>Total Payment</v>
          </cell>
          <cell r="P695"/>
          <cell r="Q695"/>
          <cell r="R695"/>
          <cell r="S695"/>
          <cell r="T695"/>
          <cell r="U695"/>
          <cell r="V695"/>
          <cell r="W695"/>
          <cell r="X695"/>
          <cell r="Y695"/>
          <cell r="Z695"/>
          <cell r="AA695"/>
          <cell r="AB695"/>
          <cell r="AC695"/>
          <cell r="AD695">
            <v>54576.164383561634</v>
          </cell>
        </row>
        <row r="696">
          <cell r="C696"/>
          <cell r="P696"/>
          <cell r="Q696"/>
          <cell r="R696"/>
          <cell r="S696"/>
          <cell r="T696"/>
          <cell r="U696"/>
          <cell r="V696"/>
          <cell r="W696"/>
          <cell r="X696"/>
          <cell r="Y696"/>
          <cell r="Z696"/>
          <cell r="AA696"/>
          <cell r="AB696"/>
          <cell r="AC696"/>
          <cell r="AD696"/>
        </row>
        <row r="697">
          <cell r="C697" t="str">
            <v>Outstanding interco</v>
          </cell>
          <cell r="P697"/>
          <cell r="Q697"/>
          <cell r="R697"/>
          <cell r="S697"/>
          <cell r="T697"/>
          <cell r="U697"/>
          <cell r="V697"/>
          <cell r="W697"/>
          <cell r="X697"/>
          <cell r="Y697"/>
          <cell r="Z697"/>
          <cell r="AA697"/>
          <cell r="AB697"/>
          <cell r="AC697"/>
          <cell r="AD697">
            <v>250000000</v>
          </cell>
        </row>
        <row r="698">
          <cell r="R698"/>
          <cell r="S698"/>
          <cell r="T698"/>
          <cell r="U698"/>
          <cell r="V698"/>
          <cell r="W698"/>
          <cell r="X698"/>
          <cell r="Y698"/>
          <cell r="Z698"/>
          <cell r="AA698"/>
          <cell r="AB698"/>
          <cell r="AC698"/>
          <cell r="AD698" t="str">
            <v>OK</v>
          </cell>
        </row>
      </sheetData>
      <sheetData sheetId="20">
        <row r="2">
          <cell r="I2" t="str">
            <v>Jan16</v>
          </cell>
          <cell r="J2" t="str">
            <v>Feb16</v>
          </cell>
          <cell r="K2" t="str">
            <v>Mar16</v>
          </cell>
          <cell r="L2" t="str">
            <v>Apr16</v>
          </cell>
          <cell r="M2" t="str">
            <v>May16</v>
          </cell>
          <cell r="N2" t="str">
            <v>Jun16</v>
          </cell>
          <cell r="O2" t="str">
            <v>Jul16</v>
          </cell>
          <cell r="P2" t="str">
            <v>Aug16</v>
          </cell>
          <cell r="Q2" t="str">
            <v>Sep16</v>
          </cell>
          <cell r="R2" t="str">
            <v>Oct16</v>
          </cell>
          <cell r="S2" t="str">
            <v>Nov16</v>
          </cell>
          <cell r="T2" t="str">
            <v>Dec16</v>
          </cell>
          <cell r="U2" t="str">
            <v>Jan17</v>
          </cell>
          <cell r="V2" t="str">
            <v>Feb17</v>
          </cell>
          <cell r="W2" t="str">
            <v>Mar17</v>
          </cell>
          <cell r="X2" t="str">
            <v>Apr17</v>
          </cell>
          <cell r="Y2" t="str">
            <v>May17</v>
          </cell>
          <cell r="Z2" t="str">
            <v>Jun17</v>
          </cell>
          <cell r="AA2" t="str">
            <v>Jul17</v>
          </cell>
          <cell r="AB2" t="str">
            <v>Aug17</v>
          </cell>
          <cell r="AC2" t="str">
            <v>Sep17</v>
          </cell>
          <cell r="AD2" t="str">
            <v>Oct17</v>
          </cell>
        </row>
        <row r="6">
          <cell r="A6"/>
          <cell r="B6"/>
          <cell r="C6" t="str">
            <v>Distribution Period End</v>
          </cell>
          <cell r="D6"/>
          <cell r="E6"/>
          <cell r="F6"/>
          <cell r="G6"/>
          <cell r="H6"/>
          <cell r="I6">
            <v>42384</v>
          </cell>
          <cell r="J6">
            <v>42416</v>
          </cell>
          <cell r="K6">
            <v>42444</v>
          </cell>
          <cell r="L6">
            <v>42475</v>
          </cell>
          <cell r="M6">
            <v>42506</v>
          </cell>
          <cell r="N6">
            <v>42536</v>
          </cell>
          <cell r="O6">
            <v>42566</v>
          </cell>
          <cell r="P6">
            <v>42597</v>
          </cell>
          <cell r="Q6">
            <v>42628</v>
          </cell>
          <cell r="R6">
            <v>42660</v>
          </cell>
          <cell r="S6">
            <v>42689</v>
          </cell>
          <cell r="T6">
            <v>42719</v>
          </cell>
          <cell r="U6">
            <v>42752</v>
          </cell>
          <cell r="V6">
            <v>42781</v>
          </cell>
          <cell r="W6">
            <v>42809</v>
          </cell>
          <cell r="X6">
            <v>42843</v>
          </cell>
          <cell r="Y6">
            <v>42870</v>
          </cell>
          <cell r="Z6">
            <v>42901</v>
          </cell>
          <cell r="AA6">
            <v>42933</v>
          </cell>
          <cell r="AB6">
            <v>42962</v>
          </cell>
          <cell r="AC6">
            <v>42993</v>
          </cell>
          <cell r="AD6">
            <v>43024</v>
          </cell>
        </row>
        <row r="127">
          <cell r="A127"/>
          <cell r="B127"/>
          <cell r="C127" t="str">
            <v>Principal Outstanding at start of Distribution Date</v>
          </cell>
          <cell r="I127">
            <v>375000000</v>
          </cell>
          <cell r="J127">
            <v>375000000</v>
          </cell>
          <cell r="K127">
            <v>375000000</v>
          </cell>
          <cell r="L127">
            <v>375000000</v>
          </cell>
          <cell r="M127">
            <v>375000000</v>
          </cell>
          <cell r="N127">
            <v>375000000</v>
          </cell>
          <cell r="O127">
            <v>375000000</v>
          </cell>
          <cell r="P127">
            <v>375000000</v>
          </cell>
          <cell r="Q127">
            <v>375000000</v>
          </cell>
          <cell r="R127">
            <v>375000000</v>
          </cell>
          <cell r="S127">
            <v>375000000</v>
          </cell>
          <cell r="T127">
            <v>375000000</v>
          </cell>
          <cell r="U127">
            <v>375000000</v>
          </cell>
          <cell r="V127">
            <v>375000000</v>
          </cell>
          <cell r="W127">
            <v>375000000</v>
          </cell>
          <cell r="X127">
            <v>375000000</v>
          </cell>
          <cell r="Y127">
            <v>375000000</v>
          </cell>
          <cell r="Z127">
            <v>375000000</v>
          </cell>
          <cell r="AA127">
            <v>375000000</v>
          </cell>
          <cell r="AB127">
            <v>375000000</v>
          </cell>
          <cell r="AC127">
            <v>375000000</v>
          </cell>
          <cell r="AD127">
            <v>375000000</v>
          </cell>
        </row>
        <row r="128">
          <cell r="A128"/>
          <cell r="B128"/>
          <cell r="C128" t="str">
            <v>Principal Outstanding at end of Distribution Date</v>
          </cell>
          <cell r="I128">
            <v>375000000</v>
          </cell>
          <cell r="J128">
            <v>375000000</v>
          </cell>
          <cell r="K128">
            <v>375000000</v>
          </cell>
          <cell r="L128">
            <v>375000000</v>
          </cell>
          <cell r="M128">
            <v>375000000</v>
          </cell>
          <cell r="N128">
            <v>375000000</v>
          </cell>
          <cell r="O128">
            <v>375000000</v>
          </cell>
          <cell r="P128">
            <v>375000000</v>
          </cell>
          <cell r="Q128">
            <v>375000000</v>
          </cell>
          <cell r="R128">
            <v>375000000</v>
          </cell>
          <cell r="S128">
            <v>375000000</v>
          </cell>
          <cell r="T128">
            <v>375000000</v>
          </cell>
          <cell r="U128">
            <v>375000000</v>
          </cell>
          <cell r="V128">
            <v>375000000</v>
          </cell>
          <cell r="W128">
            <v>375000000</v>
          </cell>
          <cell r="X128">
            <v>375000000</v>
          </cell>
          <cell r="Y128">
            <v>375000000</v>
          </cell>
          <cell r="Z128">
            <v>375000000</v>
          </cell>
          <cell r="AA128">
            <v>375000000</v>
          </cell>
          <cell r="AB128">
            <v>375000000</v>
          </cell>
          <cell r="AC128">
            <v>375000000</v>
          </cell>
          <cell r="AD128">
            <v>0</v>
          </cell>
        </row>
        <row r="132">
          <cell r="A132"/>
          <cell r="B132"/>
          <cell r="C132" t="str">
            <v>Principal due for distribution</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375000000</v>
          </cell>
        </row>
        <row r="138">
          <cell r="A138"/>
          <cell r="B138"/>
          <cell r="C138"/>
          <cell r="I138"/>
          <cell r="J138"/>
          <cell r="K138"/>
          <cell r="L138"/>
          <cell r="M138"/>
          <cell r="N138"/>
          <cell r="O138"/>
          <cell r="P138"/>
          <cell r="Q138"/>
          <cell r="R138"/>
          <cell r="S138"/>
          <cell r="T138"/>
          <cell r="U138"/>
          <cell r="V138"/>
          <cell r="W138"/>
          <cell r="X138"/>
          <cell r="Y138"/>
          <cell r="Z138"/>
          <cell r="AA138"/>
          <cell r="AB138"/>
          <cell r="AC138"/>
          <cell r="AD138"/>
        </row>
        <row r="144">
          <cell r="A144"/>
          <cell r="B144"/>
          <cell r="C144" t="str">
            <v>Interest due for next distribution</v>
          </cell>
          <cell r="I144">
            <v>0</v>
          </cell>
          <cell r="J144">
            <v>0</v>
          </cell>
          <cell r="K144">
            <v>0</v>
          </cell>
          <cell r="L144">
            <v>7501986.7300000004</v>
          </cell>
          <cell r="M144">
            <v>0</v>
          </cell>
          <cell r="N144">
            <v>7516875</v>
          </cell>
          <cell r="O144">
            <v>7516875</v>
          </cell>
          <cell r="P144">
            <v>7516875</v>
          </cell>
          <cell r="Q144">
            <v>7516875</v>
          </cell>
          <cell r="R144">
            <v>7516875</v>
          </cell>
          <cell r="S144">
            <v>7516875</v>
          </cell>
          <cell r="T144">
            <v>7516875</v>
          </cell>
          <cell r="U144">
            <v>7516875</v>
          </cell>
          <cell r="V144">
            <v>7516875</v>
          </cell>
          <cell r="W144">
            <v>7516875</v>
          </cell>
          <cell r="X144">
            <v>7516875</v>
          </cell>
          <cell r="Y144">
            <v>7516875</v>
          </cell>
          <cell r="Z144">
            <v>7516875</v>
          </cell>
          <cell r="AA144">
            <v>7516875</v>
          </cell>
          <cell r="AB144">
            <v>7516875</v>
          </cell>
          <cell r="AC144">
            <v>7516875</v>
          </cell>
          <cell r="AD144"/>
        </row>
        <row r="379">
          <cell r="A379"/>
          <cell r="B379"/>
          <cell r="C379" t="str">
            <v>Original Balance</v>
          </cell>
          <cell r="I379">
            <v>165000000</v>
          </cell>
          <cell r="J379">
            <v>165000000</v>
          </cell>
          <cell r="K379">
            <v>165000000</v>
          </cell>
          <cell r="L379">
            <v>165000000</v>
          </cell>
          <cell r="M379">
            <v>165000000</v>
          </cell>
          <cell r="N379">
            <v>165000000</v>
          </cell>
          <cell r="O379">
            <v>165000000</v>
          </cell>
          <cell r="P379">
            <v>165000000</v>
          </cell>
          <cell r="Q379">
            <v>165000000</v>
          </cell>
          <cell r="R379">
            <v>165000000</v>
          </cell>
          <cell r="S379">
            <v>165000000</v>
          </cell>
          <cell r="T379">
            <v>165000000</v>
          </cell>
          <cell r="U379">
            <v>165000000</v>
          </cell>
          <cell r="V379">
            <v>165000000</v>
          </cell>
          <cell r="W379">
            <v>165000000</v>
          </cell>
          <cell r="X379">
            <v>165000000</v>
          </cell>
          <cell r="Y379">
            <v>165000000</v>
          </cell>
          <cell r="Z379">
            <v>165000000</v>
          </cell>
          <cell r="AA379">
            <v>165000000</v>
          </cell>
          <cell r="AB379">
            <v>165000000</v>
          </cell>
          <cell r="AC379">
            <v>165000000</v>
          </cell>
          <cell r="AD379">
            <v>165000000</v>
          </cell>
        </row>
        <row r="419">
          <cell r="A419"/>
          <cell r="B419"/>
          <cell r="C419" t="str">
            <v>Interest due for next distribution</v>
          </cell>
          <cell r="I419">
            <v>677886</v>
          </cell>
          <cell r="J419">
            <v>0</v>
          </cell>
          <cell r="K419">
            <v>0</v>
          </cell>
          <cell r="L419">
            <v>595853.81999999995</v>
          </cell>
          <cell r="M419">
            <v>0</v>
          </cell>
          <cell r="N419">
            <v>0</v>
          </cell>
          <cell r="O419">
            <v>427106.17</v>
          </cell>
          <cell r="P419">
            <v>427106.17</v>
          </cell>
          <cell r="Q419">
            <v>427106.17</v>
          </cell>
          <cell r="R419">
            <v>0</v>
          </cell>
          <cell r="S419" t="str">
            <v xml:space="preserve"> </v>
          </cell>
          <cell r="T419" t="str">
            <v xml:space="preserve"> </v>
          </cell>
          <cell r="U419" t="str">
            <v xml:space="preserve"> </v>
          </cell>
          <cell r="V419" t="str">
            <v xml:space="preserve"> </v>
          </cell>
          <cell r="W419" t="str">
            <v xml:space="preserve"> </v>
          </cell>
          <cell r="X419" t="str">
            <v xml:space="preserve"> </v>
          </cell>
          <cell r="Y419" t="str">
            <v xml:space="preserve"> </v>
          </cell>
          <cell r="Z419" t="str">
            <v xml:space="preserve"> </v>
          </cell>
          <cell r="AA419" t="str">
            <v xml:space="preserve"> </v>
          </cell>
          <cell r="AB419" t="str">
            <v xml:space="preserve"> </v>
          </cell>
          <cell r="AC419" t="str">
            <v xml:space="preserve"> </v>
          </cell>
          <cell r="AD419" t="str">
            <v xml:space="preserve"> </v>
          </cell>
        </row>
        <row r="420">
          <cell r="A420"/>
          <cell r="B420"/>
          <cell r="C420" t="str">
            <v>Accrual Period</v>
          </cell>
          <cell r="I420"/>
          <cell r="J420"/>
          <cell r="K420"/>
          <cell r="L420"/>
          <cell r="M420"/>
          <cell r="N420"/>
          <cell r="O420" t="str">
            <v>15/07/2016 - 17/10/2016</v>
          </cell>
          <cell r="P420" t="str">
            <v>15/07/2016 - 17/10/2016</v>
          </cell>
          <cell r="Q420" t="str">
            <v>15/07/2016 - 17/10/2016</v>
          </cell>
          <cell r="R420" t="str">
            <v/>
          </cell>
          <cell r="S420" t="str">
            <v xml:space="preserve"> </v>
          </cell>
          <cell r="T420" t="str">
            <v xml:space="preserve"> </v>
          </cell>
          <cell r="U420" t="str">
            <v xml:space="preserve"> </v>
          </cell>
          <cell r="V420" t="str">
            <v xml:space="preserve"> </v>
          </cell>
          <cell r="W420" t="str">
            <v xml:space="preserve"> </v>
          </cell>
          <cell r="X420" t="str">
            <v xml:space="preserve"> </v>
          </cell>
          <cell r="Y420" t="str">
            <v xml:space="preserve"> </v>
          </cell>
          <cell r="Z420" t="str">
            <v xml:space="preserve"> </v>
          </cell>
          <cell r="AA420" t="str">
            <v xml:space="preserve"> </v>
          </cell>
          <cell r="AB420" t="str">
            <v xml:space="preserve"> </v>
          </cell>
          <cell r="AC420" t="str">
            <v xml:space="preserve"> </v>
          </cell>
          <cell r="AD420" t="str">
            <v xml:space="preserve"> </v>
          </cell>
        </row>
        <row r="421">
          <cell r="A421"/>
          <cell r="B421"/>
          <cell r="C421" t="str">
            <v xml:space="preserve">Next Coupon Date </v>
          </cell>
          <cell r="I421"/>
          <cell r="J421"/>
          <cell r="K421"/>
          <cell r="L421"/>
          <cell r="M421"/>
          <cell r="N421"/>
          <cell r="O421">
            <v>42660</v>
          </cell>
          <cell r="P421">
            <v>42660</v>
          </cell>
          <cell r="Q421">
            <v>42660</v>
          </cell>
          <cell r="R421" t="str">
            <v/>
          </cell>
          <cell r="S421" t="str">
            <v xml:space="preserve"> </v>
          </cell>
          <cell r="T421" t="str">
            <v xml:space="preserve"> </v>
          </cell>
          <cell r="U421" t="str">
            <v xml:space="preserve"> </v>
          </cell>
          <cell r="V421" t="str">
            <v xml:space="preserve"> </v>
          </cell>
          <cell r="W421" t="str">
            <v xml:space="preserve"> </v>
          </cell>
          <cell r="X421" t="str">
            <v xml:space="preserve"> </v>
          </cell>
          <cell r="Y421" t="str">
            <v xml:space="preserve"> </v>
          </cell>
          <cell r="Z421" t="str">
            <v xml:space="preserve"> </v>
          </cell>
          <cell r="AA421" t="str">
            <v xml:space="preserve"> </v>
          </cell>
          <cell r="AB421" t="str">
            <v xml:space="preserve"> </v>
          </cell>
          <cell r="AC421" t="str">
            <v xml:space="preserve"> </v>
          </cell>
          <cell r="AD421" t="str">
            <v xml:space="preserve"> </v>
          </cell>
        </row>
        <row r="434">
          <cell r="A434"/>
          <cell r="B434"/>
          <cell r="C434" t="str">
            <v>Original Balance</v>
          </cell>
          <cell r="I434">
            <v>500000000</v>
          </cell>
          <cell r="J434">
            <v>500000000</v>
          </cell>
          <cell r="K434">
            <v>500000000</v>
          </cell>
          <cell r="L434">
            <v>500000000</v>
          </cell>
          <cell r="M434">
            <v>500000000</v>
          </cell>
          <cell r="N434">
            <v>500000000</v>
          </cell>
          <cell r="O434">
            <v>500000000</v>
          </cell>
          <cell r="P434">
            <v>500000000</v>
          </cell>
          <cell r="Q434">
            <v>500000000</v>
          </cell>
          <cell r="R434">
            <v>500000000</v>
          </cell>
          <cell r="S434">
            <v>500000000</v>
          </cell>
          <cell r="T434">
            <v>500000000</v>
          </cell>
          <cell r="U434">
            <v>500000000</v>
          </cell>
          <cell r="V434">
            <v>500000000</v>
          </cell>
          <cell r="W434">
            <v>500000000</v>
          </cell>
          <cell r="X434">
            <v>500000000</v>
          </cell>
          <cell r="Y434">
            <v>500000000</v>
          </cell>
          <cell r="Z434">
            <v>500000000</v>
          </cell>
          <cell r="AA434">
            <v>500000000</v>
          </cell>
          <cell r="AB434">
            <v>500000000</v>
          </cell>
          <cell r="AC434">
            <v>500000000</v>
          </cell>
          <cell r="AD434">
            <v>500000000</v>
          </cell>
        </row>
        <row r="457">
          <cell r="A457"/>
          <cell r="B457"/>
          <cell r="C457" t="str">
            <v>Principal Outstanding at start of Distribution Date</v>
          </cell>
          <cell r="I457">
            <v>500000000</v>
          </cell>
          <cell r="J457">
            <v>500000000</v>
          </cell>
          <cell r="K457">
            <v>500000000</v>
          </cell>
          <cell r="L457">
            <v>500000000</v>
          </cell>
          <cell r="M457">
            <v>500000000</v>
          </cell>
          <cell r="N457">
            <v>500000000</v>
          </cell>
          <cell r="O457">
            <v>500000000</v>
          </cell>
          <cell r="P457">
            <v>500000000</v>
          </cell>
          <cell r="Q457">
            <v>500000000</v>
          </cell>
          <cell r="R457">
            <v>500000000</v>
          </cell>
          <cell r="S457">
            <v>500000000</v>
          </cell>
          <cell r="T457">
            <v>500000000</v>
          </cell>
          <cell r="U457">
            <v>500000000</v>
          </cell>
          <cell r="V457">
            <v>500000000</v>
          </cell>
          <cell r="W457">
            <v>500000000</v>
          </cell>
          <cell r="X457">
            <v>500000000</v>
          </cell>
          <cell r="Y457">
            <v>500000000</v>
          </cell>
          <cell r="Z457">
            <v>500000000</v>
          </cell>
          <cell r="AA457">
            <v>500000000</v>
          </cell>
          <cell r="AB457">
            <v>500000000</v>
          </cell>
          <cell r="AC457">
            <v>500000000</v>
          </cell>
          <cell r="AD457">
            <v>500000000</v>
          </cell>
        </row>
        <row r="462">
          <cell r="A462"/>
          <cell r="B462"/>
          <cell r="C462" t="str">
            <v>Principal due for distribution</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row>
        <row r="470">
          <cell r="A470"/>
          <cell r="B470"/>
          <cell r="C470" t="str">
            <v>Coupon rate</v>
          </cell>
          <cell r="I470">
            <v>3.6150000000000002E-2</v>
          </cell>
          <cell r="J470" t="str">
            <v>FIXED</v>
          </cell>
          <cell r="K470" t="str">
            <v>FIXED</v>
          </cell>
          <cell r="L470" t="str">
            <v>FIXED</v>
          </cell>
          <cell r="M470" t="str">
            <v>FIXED</v>
          </cell>
          <cell r="N470">
            <v>3.6150000000000002E-2</v>
          </cell>
          <cell r="O470">
            <v>3.6150000000000002E-2</v>
          </cell>
          <cell r="P470">
            <v>3.6150000000000002E-2</v>
          </cell>
          <cell r="Q470">
            <v>3.6150000000000002E-2</v>
          </cell>
          <cell r="R470">
            <v>3.6150000000000002E-2</v>
          </cell>
          <cell r="S470">
            <v>3.6150000000000002E-2</v>
          </cell>
          <cell r="T470">
            <v>3.6150000000000002E-2</v>
          </cell>
          <cell r="U470">
            <v>3.6150000000000002E-2</v>
          </cell>
          <cell r="V470">
            <v>3.6150000000000002E-2</v>
          </cell>
          <cell r="W470">
            <v>3.6150000000000002E-2</v>
          </cell>
          <cell r="X470">
            <v>3.6150000000000002E-2</v>
          </cell>
          <cell r="Y470">
            <v>3.6150000000000002E-2</v>
          </cell>
          <cell r="Z470">
            <v>3.6150000000000002E-2</v>
          </cell>
          <cell r="AA470">
            <v>3.6150000000000002E-2</v>
          </cell>
          <cell r="AB470">
            <v>3.6150000000000002E-2</v>
          </cell>
          <cell r="AC470">
            <v>3.6150000000000002E-2</v>
          </cell>
          <cell r="AD470">
            <v>3.6150000000000002E-2</v>
          </cell>
        </row>
        <row r="474">
          <cell r="A474"/>
          <cell r="B474"/>
          <cell r="C474" t="str">
            <v>Interest due for next distribution</v>
          </cell>
          <cell r="I474">
            <v>9037500</v>
          </cell>
          <cell r="J474">
            <v>0</v>
          </cell>
          <cell r="K474">
            <v>0</v>
          </cell>
          <cell r="L474">
            <v>0</v>
          </cell>
          <cell r="M474">
            <v>0</v>
          </cell>
          <cell r="N474">
            <v>9037500</v>
          </cell>
          <cell r="O474">
            <v>9037500</v>
          </cell>
          <cell r="P474">
            <v>9037500</v>
          </cell>
          <cell r="Q474">
            <v>9037500</v>
          </cell>
          <cell r="R474">
            <v>9037500</v>
          </cell>
          <cell r="S474">
            <v>9037500</v>
          </cell>
          <cell r="T474">
            <v>9037500</v>
          </cell>
          <cell r="U474">
            <v>9037500</v>
          </cell>
          <cell r="V474">
            <v>9037500</v>
          </cell>
          <cell r="W474">
            <v>9037500</v>
          </cell>
          <cell r="X474">
            <v>9037500</v>
          </cell>
          <cell r="Y474">
            <v>9037500</v>
          </cell>
          <cell r="Z474">
            <v>9037500</v>
          </cell>
          <cell r="AA474">
            <v>9037500</v>
          </cell>
          <cell r="AB474">
            <v>9037500</v>
          </cell>
          <cell r="AC474">
            <v>9037500</v>
          </cell>
          <cell r="AD474">
            <v>9037500</v>
          </cell>
        </row>
        <row r="475">
          <cell r="A475"/>
          <cell r="B475"/>
          <cell r="C475" t="str">
            <v>Accrual Period</v>
          </cell>
          <cell r="I475" t="str">
            <v>15/07/2016 - 17/01/2017</v>
          </cell>
          <cell r="J475"/>
          <cell r="K475"/>
          <cell r="L475"/>
          <cell r="M475"/>
          <cell r="N475"/>
          <cell r="O475" t="str">
            <v>15/07/2016 - 18/04/2017</v>
          </cell>
          <cell r="P475" t="str">
            <v>15/07/2016 - 18/04/2017</v>
          </cell>
          <cell r="Q475" t="str">
            <v>15/07/2016 - 18/04/2017</v>
          </cell>
          <cell r="R475" t="str">
            <v>15/07/2016 - 15/01/2017</v>
          </cell>
          <cell r="S475" t="str">
            <v>15/07/2016 - 15/01/2017</v>
          </cell>
          <cell r="T475" t="str">
            <v>15/07/2016 - 15/01/2017</v>
          </cell>
          <cell r="U475" t="str">
            <v>15/01/2017 - 15/07/2017</v>
          </cell>
          <cell r="V475" t="str">
            <v>15/01/2017 - 15/07/2017</v>
          </cell>
          <cell r="W475" t="str">
            <v>15/01/2017 - 15/07/2017</v>
          </cell>
          <cell r="X475" t="str">
            <v>17/01/2017 - 17/07/2017</v>
          </cell>
          <cell r="Y475" t="str">
            <v>17/01/2017 - 17/07/2017</v>
          </cell>
          <cell r="Z475" t="str">
            <v>17/01/2017 - 17/07/2017</v>
          </cell>
          <cell r="AA475" t="str">
            <v>15/07/2017 - 15/01/2018</v>
          </cell>
          <cell r="AB475" t="str">
            <v>15/07/2017 - 15/01/2018</v>
          </cell>
          <cell r="AC475" t="str">
            <v>15/07/2017 - 15/01/2018</v>
          </cell>
          <cell r="AD475" t="str">
            <v>15/07/2017 - 15/01/2018</v>
          </cell>
        </row>
        <row r="476">
          <cell r="A476"/>
          <cell r="B476"/>
          <cell r="C476" t="str">
            <v xml:space="preserve">Next Coupon Date </v>
          </cell>
          <cell r="I476"/>
          <cell r="J476"/>
          <cell r="K476"/>
          <cell r="L476"/>
          <cell r="M476"/>
          <cell r="N476"/>
          <cell r="O476" t="str">
            <v>18/04/2017</v>
          </cell>
          <cell r="P476" t="str">
            <v>18/04/2017</v>
          </cell>
          <cell r="Q476" t="str">
            <v>18/04/2017</v>
          </cell>
          <cell r="R476">
            <v>42752</v>
          </cell>
          <cell r="S476">
            <v>42752</v>
          </cell>
          <cell r="T476">
            <v>42752</v>
          </cell>
          <cell r="U476">
            <v>42933</v>
          </cell>
          <cell r="V476">
            <v>42933</v>
          </cell>
          <cell r="W476">
            <v>42933</v>
          </cell>
          <cell r="X476" t="str">
            <v>17/07/2017</v>
          </cell>
          <cell r="Y476" t="str">
            <v>17/07/2017</v>
          </cell>
          <cell r="Z476" t="str">
            <v>17/07/2017</v>
          </cell>
          <cell r="AA476" t="str">
            <v>15/01/2018</v>
          </cell>
          <cell r="AB476" t="str">
            <v>15/01/2018</v>
          </cell>
          <cell r="AC476" t="str">
            <v>15/01/2018</v>
          </cell>
          <cell r="AD476" t="str">
            <v>15/01/2018</v>
          </cell>
        </row>
        <row r="512">
          <cell r="A512"/>
          <cell r="B512"/>
          <cell r="C512" t="str">
            <v>Principal Outstanding at start of Distribution Date</v>
          </cell>
          <cell r="I512">
            <v>250000000</v>
          </cell>
          <cell r="J512">
            <v>250000000</v>
          </cell>
          <cell r="K512">
            <v>250000000</v>
          </cell>
          <cell r="L512">
            <v>250000000</v>
          </cell>
          <cell r="M512">
            <v>250000000</v>
          </cell>
          <cell r="N512">
            <v>250000000</v>
          </cell>
          <cell r="O512">
            <v>250000000</v>
          </cell>
          <cell r="P512">
            <v>250000000</v>
          </cell>
          <cell r="Q512">
            <v>250000000</v>
          </cell>
          <cell r="R512">
            <v>250000000</v>
          </cell>
          <cell r="S512">
            <v>250000000</v>
          </cell>
          <cell r="T512">
            <v>250000000</v>
          </cell>
          <cell r="U512">
            <v>250000000</v>
          </cell>
          <cell r="V512">
            <v>250000000</v>
          </cell>
          <cell r="W512">
            <v>250000000</v>
          </cell>
          <cell r="X512">
            <v>250000000</v>
          </cell>
          <cell r="Y512">
            <v>250000000</v>
          </cell>
          <cell r="Z512">
            <v>250000000</v>
          </cell>
          <cell r="AA512">
            <v>250000000</v>
          </cell>
          <cell r="AB512">
            <v>250000000</v>
          </cell>
          <cell r="AC512">
            <v>250000000</v>
          </cell>
          <cell r="AD512">
            <v>250000000</v>
          </cell>
        </row>
        <row r="513">
          <cell r="A513"/>
          <cell r="B513"/>
          <cell r="C513" t="str">
            <v>Principal Outstanding at end of Distribution Date</v>
          </cell>
          <cell r="I513">
            <v>250000000</v>
          </cell>
          <cell r="J513">
            <v>250000000</v>
          </cell>
          <cell r="K513">
            <v>250000000</v>
          </cell>
          <cell r="L513">
            <v>250000000</v>
          </cell>
          <cell r="M513">
            <v>250000000</v>
          </cell>
          <cell r="N513">
            <v>250000000</v>
          </cell>
          <cell r="O513">
            <v>250000000</v>
          </cell>
          <cell r="P513">
            <v>250000000</v>
          </cell>
          <cell r="Q513">
            <v>250000000</v>
          </cell>
          <cell r="R513">
            <v>250000000</v>
          </cell>
          <cell r="S513">
            <v>250000000</v>
          </cell>
          <cell r="T513">
            <v>250000000</v>
          </cell>
          <cell r="U513">
            <v>250000000</v>
          </cell>
          <cell r="V513">
            <v>250000000</v>
          </cell>
          <cell r="W513">
            <v>250000000</v>
          </cell>
          <cell r="X513">
            <v>250000000</v>
          </cell>
          <cell r="Y513">
            <v>250000000</v>
          </cell>
          <cell r="Z513">
            <v>250000000</v>
          </cell>
          <cell r="AA513">
            <v>250000000</v>
          </cell>
          <cell r="AB513">
            <v>250000000</v>
          </cell>
          <cell r="AC513">
            <v>250000000</v>
          </cell>
          <cell r="AD513">
            <v>250000000</v>
          </cell>
        </row>
        <row r="517">
          <cell r="A517"/>
          <cell r="B517"/>
          <cell r="C517" t="str">
            <v>Principal due for distribution</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row>
        <row r="525">
          <cell r="A525"/>
          <cell r="B525"/>
          <cell r="C525" t="str">
            <v>Coupon rate</v>
          </cell>
          <cell r="I525">
            <v>2.0705000000000001E-2</v>
          </cell>
          <cell r="J525">
            <v>2.3720000000000001E-2</v>
          </cell>
          <cell r="K525">
            <v>2.3720000000000001E-2</v>
          </cell>
          <cell r="L525">
            <v>2.3720000000000001E-2</v>
          </cell>
          <cell r="M525">
            <v>2.3783500000000003E-2</v>
          </cell>
          <cell r="N525">
            <v>2.3783500000000003E-2</v>
          </cell>
          <cell r="O525">
            <v>2.4301000000000003E-2</v>
          </cell>
          <cell r="P525">
            <v>2.4301000000000003E-2</v>
          </cell>
          <cell r="Q525">
            <v>2.4301000000000003E-2</v>
          </cell>
          <cell r="R525">
            <v>2.6300000000000004E-2</v>
          </cell>
          <cell r="S525">
            <v>2.6300000000000004E-2</v>
          </cell>
          <cell r="T525">
            <v>2.6300000000000004E-2</v>
          </cell>
          <cell r="U525">
            <v>1.8523170000000002E-2</v>
          </cell>
          <cell r="V525">
            <v>2.7731700000000001E-2</v>
          </cell>
          <cell r="W525">
            <v>2.7731700000000001E-2</v>
          </cell>
          <cell r="X525">
            <v>2.9084400000000003E-2</v>
          </cell>
          <cell r="Y525">
            <v>2.9084400000000003E-2</v>
          </cell>
          <cell r="Z525">
            <v>2.9084400000000003E-2</v>
          </cell>
          <cell r="AA525">
            <v>3.0536100000000004E-2</v>
          </cell>
          <cell r="AB525">
            <v>3.0536100000000004E-2</v>
          </cell>
          <cell r="AC525">
            <v>3.0536100000000004E-2</v>
          </cell>
          <cell r="AD525">
            <v>3.10917E-2</v>
          </cell>
        </row>
        <row r="529">
          <cell r="A529"/>
          <cell r="B529"/>
          <cell r="C529" t="str">
            <v>Interest due for next distribution</v>
          </cell>
          <cell r="I529">
            <v>1586315.28</v>
          </cell>
          <cell r="J529">
            <v>1586315.28</v>
          </cell>
          <cell r="K529">
            <v>1586315.28</v>
          </cell>
          <cell r="L529">
            <v>1586315.28</v>
          </cell>
          <cell r="M529">
            <v>1586315.28</v>
          </cell>
          <cell r="N529">
            <v>1586315.28</v>
          </cell>
          <cell r="O529">
            <v>1586315.28</v>
          </cell>
          <cell r="P529">
            <v>1586315.28</v>
          </cell>
          <cell r="Q529">
            <v>1586315.28</v>
          </cell>
          <cell r="R529">
            <v>1680277.78</v>
          </cell>
          <cell r="S529">
            <v>1680277.78</v>
          </cell>
          <cell r="T529">
            <v>1680277.78</v>
          </cell>
          <cell r="U529">
            <v>1752489.38</v>
          </cell>
          <cell r="V529">
            <v>1752489.38</v>
          </cell>
          <cell r="W529">
            <v>1752489.38</v>
          </cell>
          <cell r="X529">
            <v>1817775</v>
          </cell>
          <cell r="Y529">
            <v>1817775</v>
          </cell>
          <cell r="Z529">
            <v>1817775</v>
          </cell>
          <cell r="AA529">
            <v>1929711.88</v>
          </cell>
          <cell r="AB529">
            <v>1929711.88</v>
          </cell>
          <cell r="AC529">
            <v>1929711.88</v>
          </cell>
          <cell r="AD529">
            <v>1986414.17</v>
          </cell>
        </row>
        <row r="530">
          <cell r="A530"/>
          <cell r="B530"/>
          <cell r="C530" t="str">
            <v>Accrual Period</v>
          </cell>
          <cell r="I530"/>
          <cell r="J530"/>
          <cell r="K530"/>
          <cell r="L530"/>
          <cell r="M530"/>
          <cell r="N530"/>
          <cell r="O530" t="str">
            <v>15/07/2016 - 17/10/2016</v>
          </cell>
          <cell r="P530" t="str">
            <v>15/07/2016 - 17/10/2016</v>
          </cell>
          <cell r="Q530" t="str">
            <v>15/07/2016 - 17/10/2016</v>
          </cell>
          <cell r="R530" t="str">
            <v>17/10/2016 - 17/01/2017</v>
          </cell>
          <cell r="S530" t="str">
            <v>17/10/2016 - 17/01/2017</v>
          </cell>
          <cell r="T530" t="str">
            <v>17/10/2016 - 17/01/2017</v>
          </cell>
          <cell r="U530" t="str">
            <v>17/01/2017 - 18/04/2017</v>
          </cell>
          <cell r="V530" t="str">
            <v>17/01/2017 - 18/04/2017</v>
          </cell>
          <cell r="W530" t="str">
            <v>17/01/2017 - 18/04/2017</v>
          </cell>
          <cell r="X530" t="str">
            <v>18/04/2017 - 17/07/2017</v>
          </cell>
          <cell r="Y530" t="str">
            <v>18/04/2017 - 17/07/2017</v>
          </cell>
          <cell r="Z530" t="str">
            <v>18/04/2017 - 17/07/2017</v>
          </cell>
          <cell r="AA530" t="str">
            <v>17/07/2017 - 16/10/2017</v>
          </cell>
          <cell r="AB530" t="str">
            <v>17/07/2017 - 16/10/2017</v>
          </cell>
          <cell r="AC530" t="str">
            <v>17/07/2017 - 16/10/2017</v>
          </cell>
          <cell r="AD530" t="str">
            <v>16/10/2017 - 16/01/2018</v>
          </cell>
        </row>
        <row r="531">
          <cell r="A531"/>
          <cell r="B531"/>
          <cell r="C531" t="str">
            <v xml:space="preserve">Next Coupon Date </v>
          </cell>
          <cell r="I531"/>
          <cell r="J531"/>
          <cell r="K531"/>
          <cell r="L531"/>
          <cell r="M531"/>
          <cell r="N531"/>
          <cell r="O531">
            <v>42660</v>
          </cell>
          <cell r="P531">
            <v>42660</v>
          </cell>
          <cell r="Q531">
            <v>42660</v>
          </cell>
          <cell r="R531">
            <v>42752</v>
          </cell>
          <cell r="S531">
            <v>42752</v>
          </cell>
          <cell r="T531">
            <v>42752</v>
          </cell>
          <cell r="U531">
            <v>42843</v>
          </cell>
          <cell r="V531">
            <v>42843</v>
          </cell>
          <cell r="W531">
            <v>42843</v>
          </cell>
          <cell r="X531">
            <v>42933</v>
          </cell>
          <cell r="Y531">
            <v>42933</v>
          </cell>
          <cell r="Z531">
            <v>42933</v>
          </cell>
          <cell r="AA531">
            <v>43024</v>
          </cell>
          <cell r="AB531">
            <v>43024</v>
          </cell>
          <cell r="AC531">
            <v>43024</v>
          </cell>
          <cell r="AD531">
            <v>43116</v>
          </cell>
        </row>
        <row r="653">
          <cell r="A653"/>
          <cell r="B653"/>
          <cell r="C653" t="str">
            <v>Original Balance</v>
          </cell>
          <cell r="I653">
            <v>1250000000</v>
          </cell>
          <cell r="J653">
            <v>1250000000</v>
          </cell>
          <cell r="K653">
            <v>1250000000</v>
          </cell>
          <cell r="L653">
            <v>1250000000</v>
          </cell>
          <cell r="M653">
            <v>1250000000</v>
          </cell>
          <cell r="N653">
            <v>1250000000</v>
          </cell>
          <cell r="O653">
            <v>1250000000</v>
          </cell>
          <cell r="P653">
            <v>1250000000</v>
          </cell>
          <cell r="Q653">
            <v>1250000000</v>
          </cell>
          <cell r="R653">
            <v>1250000000</v>
          </cell>
          <cell r="S653">
            <v>1250000000</v>
          </cell>
          <cell r="T653">
            <v>1250000000</v>
          </cell>
          <cell r="U653">
            <v>1250000000</v>
          </cell>
          <cell r="V653">
            <v>1250000000</v>
          </cell>
          <cell r="W653">
            <v>1250000000</v>
          </cell>
          <cell r="X653">
            <v>1250000000</v>
          </cell>
          <cell r="Y653">
            <v>1250000000</v>
          </cell>
          <cell r="Z653">
            <v>1250000000</v>
          </cell>
          <cell r="AA653">
            <v>1250000000</v>
          </cell>
          <cell r="AB653">
            <v>1250000000</v>
          </cell>
          <cell r="AC653">
            <v>1250000000</v>
          </cell>
          <cell r="AD653">
            <v>1250000000</v>
          </cell>
        </row>
        <row r="676">
          <cell r="A676"/>
          <cell r="B676"/>
          <cell r="C676" t="str">
            <v>Principal Outstanding at start of Distribution Date</v>
          </cell>
          <cell r="I676">
            <v>1250000000</v>
          </cell>
          <cell r="J676">
            <v>1250000000</v>
          </cell>
          <cell r="K676">
            <v>1250000000</v>
          </cell>
          <cell r="L676">
            <v>1250000000</v>
          </cell>
          <cell r="M676">
            <v>1147928571.4300001</v>
          </cell>
          <cell r="N676">
            <v>1147928571.4300001</v>
          </cell>
          <cell r="O676">
            <v>1147928571.4300001</v>
          </cell>
          <cell r="P676">
            <v>1045857142.86</v>
          </cell>
          <cell r="Q676">
            <v>1045857142.86</v>
          </cell>
          <cell r="R676">
            <v>1045857142.86</v>
          </cell>
          <cell r="S676">
            <v>867285714.28999996</v>
          </cell>
          <cell r="T676">
            <v>867285714.28999996</v>
          </cell>
          <cell r="U676">
            <v>867285714.28999996</v>
          </cell>
          <cell r="V676">
            <v>688714285.72000003</v>
          </cell>
          <cell r="W676">
            <v>688714285.72000003</v>
          </cell>
          <cell r="X676">
            <v>688714285.72000003</v>
          </cell>
          <cell r="Y676">
            <v>510142857.1500001</v>
          </cell>
          <cell r="Z676">
            <v>510142857.1500001</v>
          </cell>
          <cell r="AA676">
            <v>510142857.1500001</v>
          </cell>
          <cell r="AB676">
            <v>331571428.58000016</v>
          </cell>
          <cell r="AC676">
            <v>331571428.58000016</v>
          </cell>
          <cell r="AD676">
            <v>331571428.58000016</v>
          </cell>
        </row>
        <row r="677">
          <cell r="A677"/>
          <cell r="B677"/>
          <cell r="C677" t="str">
            <v>Principal Outstanding at end of Distribution Date</v>
          </cell>
          <cell r="I677">
            <v>1250000000</v>
          </cell>
          <cell r="J677">
            <v>1250000000</v>
          </cell>
          <cell r="K677">
            <v>1250000000</v>
          </cell>
          <cell r="L677">
            <v>1147928571.4300001</v>
          </cell>
          <cell r="M677">
            <v>1147928571.4300001</v>
          </cell>
          <cell r="N677">
            <v>1147928571.4300001</v>
          </cell>
          <cell r="O677">
            <v>1045857142.86</v>
          </cell>
          <cell r="P677">
            <v>1045857142.86</v>
          </cell>
          <cell r="Q677">
            <v>1045857142.86</v>
          </cell>
          <cell r="R677">
            <v>867285714.28999996</v>
          </cell>
          <cell r="S677">
            <v>867285714.28999996</v>
          </cell>
          <cell r="T677">
            <v>867285714.28999996</v>
          </cell>
          <cell r="U677">
            <v>688714285.72000003</v>
          </cell>
          <cell r="V677">
            <v>688714285.72000003</v>
          </cell>
          <cell r="W677">
            <v>688714285.72000003</v>
          </cell>
          <cell r="X677">
            <v>510142857.1500001</v>
          </cell>
          <cell r="Y677">
            <v>510142857.1500001</v>
          </cell>
          <cell r="Z677">
            <v>510142857.1500001</v>
          </cell>
          <cell r="AA677">
            <v>331571428.58000016</v>
          </cell>
          <cell r="AB677">
            <v>331571428.58000016</v>
          </cell>
          <cell r="AC677">
            <v>331571428.58000016</v>
          </cell>
          <cell r="AD677">
            <v>0</v>
          </cell>
        </row>
        <row r="681">
          <cell r="A681"/>
          <cell r="B681"/>
          <cell r="C681" t="str">
            <v>Principal due for distribution</v>
          </cell>
          <cell r="I681">
            <v>0</v>
          </cell>
          <cell r="J681">
            <v>0</v>
          </cell>
          <cell r="K681">
            <v>0</v>
          </cell>
          <cell r="L681">
            <v>102071428.56999999</v>
          </cell>
          <cell r="M681">
            <v>0</v>
          </cell>
          <cell r="N681">
            <v>0</v>
          </cell>
          <cell r="O681">
            <v>102071428.56999999</v>
          </cell>
          <cell r="P681">
            <v>0</v>
          </cell>
          <cell r="Q681">
            <v>0</v>
          </cell>
          <cell r="R681">
            <v>178571428.56999999</v>
          </cell>
          <cell r="S681">
            <v>0</v>
          </cell>
          <cell r="T681">
            <v>0</v>
          </cell>
          <cell r="U681">
            <v>178571428.56999999</v>
          </cell>
          <cell r="V681">
            <v>0</v>
          </cell>
          <cell r="W681">
            <v>0</v>
          </cell>
          <cell r="X681">
            <v>178571428.56999999</v>
          </cell>
          <cell r="Y681">
            <v>0</v>
          </cell>
          <cell r="Z681">
            <v>0</v>
          </cell>
          <cell r="AA681">
            <v>178571428.56999999</v>
          </cell>
          <cell r="AB681">
            <v>0</v>
          </cell>
          <cell r="AC681">
            <v>0</v>
          </cell>
          <cell r="AD681">
            <v>331571428.57999998</v>
          </cell>
        </row>
        <row r="689">
          <cell r="A689"/>
          <cell r="B689"/>
          <cell r="C689" t="str">
            <v>Coupon rate</v>
          </cell>
          <cell r="I689">
            <v>1.8704999999999999E-2</v>
          </cell>
          <cell r="J689">
            <v>2.172E-2</v>
          </cell>
          <cell r="K689">
            <v>2.172E-2</v>
          </cell>
          <cell r="L689">
            <v>2.172E-2</v>
          </cell>
          <cell r="M689">
            <v>2.1783500000000001E-2</v>
          </cell>
          <cell r="N689">
            <v>2.1783500000000001E-2</v>
          </cell>
          <cell r="O689">
            <v>2.2301000000000001E-2</v>
          </cell>
          <cell r="P689">
            <v>2.2301000000000001E-2</v>
          </cell>
          <cell r="Q689">
            <v>2.2301000000000001E-2</v>
          </cell>
          <cell r="R689">
            <v>2.4300000000000002E-2</v>
          </cell>
          <cell r="S689">
            <v>2.4300000000000002E-2</v>
          </cell>
          <cell r="T689">
            <v>2.4300000000000002E-2</v>
          </cell>
          <cell r="U689">
            <v>2.57317E-2</v>
          </cell>
          <cell r="V689">
            <v>2.57317E-2</v>
          </cell>
          <cell r="W689">
            <v>2.57317E-2</v>
          </cell>
          <cell r="X689">
            <v>2.7084400000000002E-2</v>
          </cell>
          <cell r="Y689">
            <v>2.7084400000000002E-2</v>
          </cell>
          <cell r="Z689">
            <v>2.7084400000000002E-2</v>
          </cell>
          <cell r="AA689">
            <v>2.8536100000000002E-2</v>
          </cell>
          <cell r="AB689">
            <v>2.8536100000000002E-2</v>
          </cell>
          <cell r="AC689">
            <v>2.8536100000000002E-2</v>
          </cell>
          <cell r="AD689" t="str">
            <v/>
          </cell>
        </row>
        <row r="693">
          <cell r="A693"/>
          <cell r="B693"/>
          <cell r="C693" t="str">
            <v>Interest due for next distribution</v>
          </cell>
          <cell r="I693">
            <v>5975200</v>
          </cell>
          <cell r="J693">
            <v>0</v>
          </cell>
          <cell r="K693">
            <v>0</v>
          </cell>
          <cell r="L693">
            <v>6862916.6699999999</v>
          </cell>
          <cell r="M693">
            <v>6320936.3499999996</v>
          </cell>
          <cell r="N693">
            <v>6320936.3499999996</v>
          </cell>
          <cell r="O693">
            <v>6090066.8200000003</v>
          </cell>
          <cell r="P693">
            <v>6090066.8200000003</v>
          </cell>
          <cell r="Q693">
            <v>6090066.8200000003</v>
          </cell>
          <cell r="R693">
            <v>5385844.29</v>
          </cell>
          <cell r="S693">
            <v>5385844.29</v>
          </cell>
          <cell r="T693">
            <v>5385844.29</v>
          </cell>
          <cell r="U693">
            <v>4479674.54</v>
          </cell>
          <cell r="V693">
            <v>4479674.54</v>
          </cell>
          <cell r="W693">
            <v>4479674.54</v>
          </cell>
          <cell r="X693">
            <v>3454228.3</v>
          </cell>
          <cell r="Y693">
            <v>3454228.3</v>
          </cell>
          <cell r="Z693">
            <v>3454228.3</v>
          </cell>
          <cell r="AA693">
            <v>2391721.5099999998</v>
          </cell>
          <cell r="AB693">
            <v>2391721.5099999998</v>
          </cell>
          <cell r="AC693">
            <v>2391721.5099999998</v>
          </cell>
          <cell r="AD693"/>
        </row>
        <row r="694">
          <cell r="A694"/>
          <cell r="B694"/>
          <cell r="C694" t="str">
            <v>Accrual Period</v>
          </cell>
          <cell r="I694"/>
          <cell r="J694"/>
          <cell r="K694"/>
          <cell r="L694"/>
          <cell r="M694"/>
          <cell r="N694"/>
          <cell r="O694" t="str">
            <v>15/07/2016 - 17/10/2016</v>
          </cell>
          <cell r="P694" t="str">
            <v>15/07/2016 - 17/10/2016</v>
          </cell>
          <cell r="Q694" t="str">
            <v>15/07/2016 - 17/10/2016</v>
          </cell>
          <cell r="R694" t="str">
            <v>17/10/2016 - 17/01/2017</v>
          </cell>
          <cell r="S694" t="str">
            <v>17/10/2016 - 17/01/2017</v>
          </cell>
          <cell r="T694" t="str">
            <v>17/10/2016 - 17/01/2017</v>
          </cell>
          <cell r="U694" t="str">
            <v>17/01/2017 - 18/04/2017</v>
          </cell>
          <cell r="V694" t="str">
            <v>17/01/2017 - 18/04/2017</v>
          </cell>
          <cell r="W694" t="str">
            <v>17/01/2017 - 18/04/2017</v>
          </cell>
          <cell r="X694" t="str">
            <v>18/04/2017 - 17/07/2017</v>
          </cell>
          <cell r="Y694" t="str">
            <v>18/04/2017 - 17/07/2017</v>
          </cell>
          <cell r="Z694" t="str">
            <v>18/04/2017 - 17/07/2017</v>
          </cell>
          <cell r="AA694" t="str">
            <v>17/07/2017 - 16/10/2017</v>
          </cell>
          <cell r="AB694" t="str">
            <v>17/07/2017 - 16/10/2017</v>
          </cell>
          <cell r="AC694" t="str">
            <v>17/07/2017 - 16/10/2017</v>
          </cell>
          <cell r="AD694" t="str">
            <v/>
          </cell>
        </row>
        <row r="695">
          <cell r="A695"/>
          <cell r="B695"/>
          <cell r="C695" t="str">
            <v xml:space="preserve">Next Coupon Date </v>
          </cell>
          <cell r="I695"/>
          <cell r="J695"/>
          <cell r="K695"/>
          <cell r="L695"/>
          <cell r="M695"/>
          <cell r="N695"/>
          <cell r="O695">
            <v>42660</v>
          </cell>
          <cell r="P695">
            <v>42660</v>
          </cell>
          <cell r="Q695">
            <v>42660</v>
          </cell>
          <cell r="R695">
            <v>42752</v>
          </cell>
          <cell r="S695">
            <v>42752</v>
          </cell>
          <cell r="T695">
            <v>42752</v>
          </cell>
          <cell r="U695">
            <v>42843</v>
          </cell>
          <cell r="V695">
            <v>42843</v>
          </cell>
          <cell r="W695">
            <v>42843</v>
          </cell>
          <cell r="X695">
            <v>42933</v>
          </cell>
          <cell r="Y695">
            <v>42933</v>
          </cell>
          <cell r="Z695">
            <v>42933</v>
          </cell>
          <cell r="AA695">
            <v>43024</v>
          </cell>
          <cell r="AB695">
            <v>43024</v>
          </cell>
          <cell r="AC695">
            <v>43024</v>
          </cell>
          <cell r="AD695" t="str">
            <v/>
          </cell>
        </row>
        <row r="763">
          <cell r="A763"/>
          <cell r="B763"/>
          <cell r="C763" t="str">
            <v>Original Balance</v>
          </cell>
          <cell r="I763">
            <v>515000000</v>
          </cell>
          <cell r="J763">
            <v>515000000</v>
          </cell>
          <cell r="K763">
            <v>515000000</v>
          </cell>
          <cell r="L763">
            <v>515000000</v>
          </cell>
          <cell r="M763">
            <v>515000000</v>
          </cell>
          <cell r="N763">
            <v>515000000</v>
          </cell>
          <cell r="O763">
            <v>515000000</v>
          </cell>
          <cell r="P763">
            <v>515000000</v>
          </cell>
          <cell r="Q763">
            <v>515000000</v>
          </cell>
          <cell r="R763">
            <v>515000000</v>
          </cell>
          <cell r="S763">
            <v>515000000</v>
          </cell>
          <cell r="T763">
            <v>515000000</v>
          </cell>
          <cell r="U763">
            <v>515000000</v>
          </cell>
          <cell r="V763">
            <v>515000000</v>
          </cell>
          <cell r="W763">
            <v>515000000</v>
          </cell>
          <cell r="X763">
            <v>515000000</v>
          </cell>
          <cell r="Y763">
            <v>515000000</v>
          </cell>
          <cell r="Z763">
            <v>515000000</v>
          </cell>
          <cell r="AA763">
            <v>515000000</v>
          </cell>
          <cell r="AB763">
            <v>515000000</v>
          </cell>
          <cell r="AC763">
            <v>515000000</v>
          </cell>
          <cell r="AD763">
            <v>515000000</v>
          </cell>
        </row>
        <row r="787">
          <cell r="A787"/>
          <cell r="B787"/>
          <cell r="C787" t="str">
            <v>Principal Outstanding at end of Distribution Date</v>
          </cell>
          <cell r="I787">
            <v>515000000</v>
          </cell>
          <cell r="J787">
            <v>515000000</v>
          </cell>
          <cell r="K787">
            <v>515000000</v>
          </cell>
          <cell r="L787">
            <v>494740707.35000002</v>
          </cell>
          <cell r="M787">
            <v>494740707.35000002</v>
          </cell>
          <cell r="N787">
            <v>494740707.35000002</v>
          </cell>
          <cell r="O787">
            <v>429971124.94</v>
          </cell>
          <cell r="P787">
            <v>429971124.94</v>
          </cell>
          <cell r="Q787">
            <v>429971124.94</v>
          </cell>
          <cell r="R787">
            <v>365844853.34000003</v>
          </cell>
          <cell r="S787">
            <v>365844853.34000003</v>
          </cell>
          <cell r="T787">
            <v>365844853.34000003</v>
          </cell>
          <cell r="U787">
            <v>302340771.50999999</v>
          </cell>
          <cell r="V787">
            <v>302340771.50999999</v>
          </cell>
          <cell r="W787">
            <v>302340771.50999999</v>
          </cell>
          <cell r="X787">
            <v>239438451.83999997</v>
          </cell>
          <cell r="Y787">
            <v>239438451.83999997</v>
          </cell>
          <cell r="Z787">
            <v>239438451.83999997</v>
          </cell>
          <cell r="AA787">
            <v>177118137.40999997</v>
          </cell>
          <cell r="AB787">
            <v>177118137.40999997</v>
          </cell>
          <cell r="AC787">
            <v>177118137.40999997</v>
          </cell>
          <cell r="AD787">
            <v>9.9999904632568359E-3</v>
          </cell>
        </row>
        <row r="799">
          <cell r="A799"/>
          <cell r="B799"/>
          <cell r="C799" t="str">
            <v>Coupon rate</v>
          </cell>
          <cell r="I799">
            <v>2.1293800000000002E-2</v>
          </cell>
          <cell r="J799">
            <v>2.14063E-2</v>
          </cell>
          <cell r="K799">
            <v>2.14063E-2</v>
          </cell>
          <cell r="L799">
            <v>2.14063E-2</v>
          </cell>
          <cell r="M799">
            <v>2.1378100000000001E-2</v>
          </cell>
          <cell r="N799">
            <v>2.1378100000000001E-2</v>
          </cell>
          <cell r="O799">
            <v>2.0774999999999998E-2</v>
          </cell>
          <cell r="P799">
            <v>2.0774999999999998E-2</v>
          </cell>
          <cell r="Q799">
            <v>2.0774999999999998E-2</v>
          </cell>
          <cell r="R799">
            <v>1.951E-2</v>
          </cell>
          <cell r="S799">
            <v>1.951E-2</v>
          </cell>
          <cell r="T799">
            <v>1.951E-2</v>
          </cell>
          <cell r="U799">
            <v>1.9066300000000001E-2</v>
          </cell>
          <cell r="V799">
            <v>1.9066300000000001E-2</v>
          </cell>
          <cell r="W799">
            <v>1.9066300000000001E-2</v>
          </cell>
          <cell r="X799">
            <v>1.88556E-2</v>
          </cell>
          <cell r="Y799">
            <v>1.88556E-2</v>
          </cell>
          <cell r="Z799">
            <v>1.88556E-2</v>
          </cell>
          <cell r="AA799">
            <v>1.8446899999999999E-2</v>
          </cell>
          <cell r="AB799">
            <v>1.8446899999999999E-2</v>
          </cell>
          <cell r="AC799">
            <v>1.8446899999999999E-2</v>
          </cell>
          <cell r="AD799" t="str">
            <v/>
          </cell>
        </row>
        <row r="804">
          <cell r="A804"/>
          <cell r="B804"/>
          <cell r="C804" t="str">
            <v>Accrual Period</v>
          </cell>
          <cell r="I804"/>
          <cell r="J804"/>
          <cell r="K804"/>
          <cell r="L804"/>
          <cell r="M804"/>
          <cell r="N804"/>
          <cell r="O804" t="str">
            <v>15/07/2016 - 17/10/2016</v>
          </cell>
          <cell r="P804" t="str">
            <v>15/07/2016 - 17/10/2016</v>
          </cell>
          <cell r="Q804" t="str">
            <v>15/07/2016 - 17/10/2016</v>
          </cell>
          <cell r="R804" t="str">
            <v>17/10/2016 - 17/01/2017</v>
          </cell>
          <cell r="S804" t="str">
            <v>17/10/2016 - 17/01/2017</v>
          </cell>
          <cell r="T804" t="str">
            <v>17/10/2016 - 17/01/2017</v>
          </cell>
          <cell r="U804" t="str">
            <v>17/01/2017 - 18/04/2017</v>
          </cell>
          <cell r="V804" t="str">
            <v>17/01/2017 - 18/04/2017</v>
          </cell>
          <cell r="W804" t="str">
            <v>17/01/2017 - 18/04/2017</v>
          </cell>
          <cell r="X804" t="str">
            <v>18/04/2017 - 17/07/2017</v>
          </cell>
          <cell r="Y804" t="str">
            <v>18/04/2017 - 17/07/2017</v>
          </cell>
          <cell r="Z804" t="str">
            <v>18/04/2017 - 17/07/2017</v>
          </cell>
          <cell r="AA804" t="str">
            <v>17/07/2017 - 16/10/2017</v>
          </cell>
          <cell r="AB804" t="str">
            <v>17/07/2017 - 16/10/2017</v>
          </cell>
          <cell r="AC804" t="str">
            <v>17/07/2017 - 16/10/2017</v>
          </cell>
          <cell r="AD804" t="str">
            <v/>
          </cell>
        </row>
        <row r="805">
          <cell r="A805"/>
          <cell r="B805"/>
          <cell r="C805" t="str">
            <v xml:space="preserve">Next Coupon Date </v>
          </cell>
          <cell r="I805"/>
          <cell r="J805"/>
          <cell r="K805"/>
          <cell r="L805"/>
          <cell r="M805"/>
          <cell r="N805"/>
          <cell r="O805">
            <v>42660</v>
          </cell>
          <cell r="P805">
            <v>42660</v>
          </cell>
          <cell r="Q805">
            <v>42660</v>
          </cell>
          <cell r="R805">
            <v>42752</v>
          </cell>
          <cell r="S805">
            <v>42752</v>
          </cell>
          <cell r="T805">
            <v>42752</v>
          </cell>
          <cell r="U805">
            <v>42843</v>
          </cell>
          <cell r="V805">
            <v>42843</v>
          </cell>
          <cell r="W805">
            <v>42843</v>
          </cell>
          <cell r="X805">
            <v>42933</v>
          </cell>
          <cell r="Y805">
            <v>42933</v>
          </cell>
          <cell r="Z805">
            <v>42933</v>
          </cell>
          <cell r="AA805">
            <v>43024</v>
          </cell>
          <cell r="AB805">
            <v>43024</v>
          </cell>
          <cell r="AC805">
            <v>43024</v>
          </cell>
          <cell r="AD805" t="str">
            <v/>
          </cell>
        </row>
        <row r="818">
          <cell r="A818"/>
          <cell r="B818"/>
          <cell r="C818" t="str">
            <v>Original Balance</v>
          </cell>
          <cell r="I818">
            <v>140000000</v>
          </cell>
          <cell r="J818">
            <v>140000000</v>
          </cell>
          <cell r="K818">
            <v>140000000</v>
          </cell>
          <cell r="L818">
            <v>140000000</v>
          </cell>
          <cell r="M818">
            <v>140000000</v>
          </cell>
          <cell r="N818">
            <v>140000000</v>
          </cell>
          <cell r="O818">
            <v>140000000</v>
          </cell>
          <cell r="P818">
            <v>140000000</v>
          </cell>
          <cell r="Q818">
            <v>140000000</v>
          </cell>
          <cell r="R818">
            <v>140000000</v>
          </cell>
          <cell r="S818">
            <v>140000000</v>
          </cell>
          <cell r="T818">
            <v>140000000</v>
          </cell>
          <cell r="U818">
            <v>140000000</v>
          </cell>
          <cell r="V818">
            <v>140000000</v>
          </cell>
          <cell r="W818">
            <v>140000000</v>
          </cell>
          <cell r="X818">
            <v>140000000</v>
          </cell>
          <cell r="Y818">
            <v>140000000</v>
          </cell>
          <cell r="Z818">
            <v>140000000</v>
          </cell>
          <cell r="AA818">
            <v>140000000</v>
          </cell>
          <cell r="AB818">
            <v>140000000</v>
          </cell>
          <cell r="AC818">
            <v>140000000</v>
          </cell>
          <cell r="AD818">
            <v>140000000</v>
          </cell>
        </row>
        <row r="841">
          <cell r="A841"/>
          <cell r="B841"/>
          <cell r="C841" t="str">
            <v>Principal Outstanding at start of Distribution Date</v>
          </cell>
          <cell r="I841">
            <v>140000000</v>
          </cell>
          <cell r="J841">
            <v>140000000</v>
          </cell>
          <cell r="K841">
            <v>140000000</v>
          </cell>
          <cell r="L841">
            <v>140000000</v>
          </cell>
          <cell r="M841">
            <v>140000000</v>
          </cell>
          <cell r="N841">
            <v>140000000</v>
          </cell>
          <cell r="O841">
            <v>140000000</v>
          </cell>
          <cell r="P841">
            <v>140000000</v>
          </cell>
          <cell r="Q841">
            <v>140000000</v>
          </cell>
          <cell r="R841">
            <v>140000000</v>
          </cell>
          <cell r="S841">
            <v>140000000</v>
          </cell>
          <cell r="T841">
            <v>140000000</v>
          </cell>
          <cell r="U841">
            <v>140000000</v>
          </cell>
          <cell r="V841">
            <v>140000000</v>
          </cell>
          <cell r="W841">
            <v>140000000</v>
          </cell>
          <cell r="X841">
            <v>140000000</v>
          </cell>
          <cell r="Y841">
            <v>140000000</v>
          </cell>
          <cell r="Z841">
            <v>140000000</v>
          </cell>
          <cell r="AA841">
            <v>140000000</v>
          </cell>
          <cell r="AB841">
            <v>93338000</v>
          </cell>
          <cell r="AC841">
            <v>93338000</v>
          </cell>
          <cell r="AD841">
            <v>93338000</v>
          </cell>
        </row>
        <row r="842">
          <cell r="A842"/>
          <cell r="B842"/>
          <cell r="C842" t="str">
            <v>Principal Outstanding at end of Distribution Date</v>
          </cell>
          <cell r="I842">
            <v>140000000</v>
          </cell>
          <cell r="J842">
            <v>140000000</v>
          </cell>
          <cell r="K842">
            <v>140000000</v>
          </cell>
          <cell r="L842">
            <v>140000000</v>
          </cell>
          <cell r="M842">
            <v>140000000</v>
          </cell>
          <cell r="N842">
            <v>140000000</v>
          </cell>
          <cell r="O842">
            <v>140000000</v>
          </cell>
          <cell r="P842">
            <v>140000000</v>
          </cell>
          <cell r="Q842">
            <v>140000000</v>
          </cell>
          <cell r="R842">
            <v>140000000</v>
          </cell>
          <cell r="S842">
            <v>140000000</v>
          </cell>
          <cell r="T842">
            <v>140000000</v>
          </cell>
          <cell r="U842">
            <v>140000000</v>
          </cell>
          <cell r="V842">
            <v>140000000</v>
          </cell>
          <cell r="W842">
            <v>140000000</v>
          </cell>
          <cell r="X842">
            <v>140000000</v>
          </cell>
          <cell r="Y842">
            <v>140000000</v>
          </cell>
          <cell r="Z842">
            <v>140000000</v>
          </cell>
          <cell r="AA842">
            <v>93338000</v>
          </cell>
          <cell r="AB842">
            <v>93338000</v>
          </cell>
          <cell r="AC842">
            <v>93338000</v>
          </cell>
          <cell r="AD842">
            <v>0</v>
          </cell>
        </row>
        <row r="846">
          <cell r="A846"/>
          <cell r="B846"/>
          <cell r="C846" t="str">
            <v>Principal due for distribution</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46662000</v>
          </cell>
          <cell r="AB846">
            <v>0</v>
          </cell>
          <cell r="AC846">
            <v>0</v>
          </cell>
          <cell r="AD846">
            <v>93338000</v>
          </cell>
        </row>
        <row r="854">
          <cell r="A854"/>
          <cell r="B854"/>
          <cell r="C854" t="str">
            <v>Coupon rate</v>
          </cell>
          <cell r="I854">
            <v>2.5204999999999998E-2</v>
          </cell>
          <cell r="J854">
            <v>2.8219999999999999E-2</v>
          </cell>
          <cell r="K854">
            <v>2.8219999999999999E-2</v>
          </cell>
          <cell r="L854">
            <v>2.8219999999999999E-2</v>
          </cell>
          <cell r="M854">
            <v>2.82835E-2</v>
          </cell>
          <cell r="N854">
            <v>2.82835E-2</v>
          </cell>
          <cell r="O854">
            <v>2.8801E-2</v>
          </cell>
          <cell r="P854">
            <v>2.8801E-2</v>
          </cell>
          <cell r="Q854">
            <v>2.8801E-2</v>
          </cell>
          <cell r="R854">
            <v>3.0800000000000001E-2</v>
          </cell>
          <cell r="S854">
            <v>3.0800000000000001E-2</v>
          </cell>
          <cell r="T854">
            <v>3.0800000000000001E-2</v>
          </cell>
          <cell r="U854">
            <v>3.2231700000000002E-2</v>
          </cell>
          <cell r="V854">
            <v>3.2231700000000002E-2</v>
          </cell>
          <cell r="W854">
            <v>3.2231700000000002E-2</v>
          </cell>
          <cell r="X854">
            <v>3.35844E-2</v>
          </cell>
          <cell r="Y854">
            <v>3.35844E-2</v>
          </cell>
          <cell r="Z854">
            <v>3.35844E-2</v>
          </cell>
          <cell r="AA854">
            <v>3.5036100000000001E-2</v>
          </cell>
          <cell r="AB854">
            <v>3.5036100000000001E-2</v>
          </cell>
          <cell r="AC854">
            <v>3.5036100000000001E-2</v>
          </cell>
          <cell r="AD854"/>
        </row>
        <row r="858">
          <cell r="A858"/>
          <cell r="B858"/>
          <cell r="C858" t="str">
            <v>Interest due for next distribution</v>
          </cell>
          <cell r="I858">
            <v>901779.2</v>
          </cell>
          <cell r="J858">
            <v>0</v>
          </cell>
          <cell r="K858">
            <v>0</v>
          </cell>
          <cell r="L858">
            <v>998674.44</v>
          </cell>
          <cell r="M858">
            <v>0</v>
          </cell>
          <cell r="N858">
            <v>0</v>
          </cell>
          <cell r="O858">
            <v>1052836.56</v>
          </cell>
          <cell r="P858">
            <v>1052836.56</v>
          </cell>
          <cell r="Q858">
            <v>1052836.56</v>
          </cell>
          <cell r="R858">
            <v>1101955.56</v>
          </cell>
          <cell r="S858">
            <v>1101955.56</v>
          </cell>
          <cell r="T858">
            <v>1101955.56</v>
          </cell>
          <cell r="U858">
            <v>1140644.05</v>
          </cell>
          <cell r="V858">
            <v>1140644.05</v>
          </cell>
          <cell r="W858">
            <v>1140644.05</v>
          </cell>
          <cell r="X858">
            <v>1175454</v>
          </cell>
          <cell r="Y858">
            <v>1175454</v>
          </cell>
          <cell r="Z858">
            <v>1175454</v>
          </cell>
          <cell r="AA858">
            <v>826633.76</v>
          </cell>
          <cell r="AB858">
            <v>826633.76</v>
          </cell>
          <cell r="AC858">
            <v>826633.76</v>
          </cell>
          <cell r="AD858"/>
        </row>
        <row r="873">
          <cell r="A873"/>
          <cell r="B873"/>
          <cell r="C873" t="str">
            <v>Original Balance</v>
          </cell>
          <cell r="I873">
            <v>33000000</v>
          </cell>
          <cell r="J873">
            <v>33000000</v>
          </cell>
          <cell r="K873">
            <v>33000000</v>
          </cell>
          <cell r="L873">
            <v>33000000</v>
          </cell>
          <cell r="M873">
            <v>33000000</v>
          </cell>
          <cell r="N873">
            <v>33000000</v>
          </cell>
          <cell r="O873">
            <v>33000000</v>
          </cell>
          <cell r="P873">
            <v>33000000</v>
          </cell>
          <cell r="Q873">
            <v>33000000</v>
          </cell>
          <cell r="R873">
            <v>33000000</v>
          </cell>
          <cell r="S873">
            <v>33000000</v>
          </cell>
          <cell r="T873">
            <v>33000000</v>
          </cell>
          <cell r="U873">
            <v>33000000</v>
          </cell>
          <cell r="V873">
            <v>33000000</v>
          </cell>
          <cell r="W873">
            <v>33000000</v>
          </cell>
          <cell r="X873">
            <v>33000000</v>
          </cell>
          <cell r="Y873">
            <v>33000000</v>
          </cell>
          <cell r="Z873">
            <v>33000000</v>
          </cell>
          <cell r="AA873">
            <v>33000000</v>
          </cell>
          <cell r="AB873">
            <v>33000000</v>
          </cell>
          <cell r="AC873">
            <v>33000000</v>
          </cell>
          <cell r="AD873">
            <v>33000000</v>
          </cell>
        </row>
        <row r="897">
          <cell r="A897"/>
          <cell r="B897"/>
          <cell r="C897" t="str">
            <v>Principal Outstanding at end of Distribution Date</v>
          </cell>
          <cell r="I897">
            <v>33000000</v>
          </cell>
          <cell r="J897">
            <v>33000000</v>
          </cell>
          <cell r="K897">
            <v>33000000</v>
          </cell>
          <cell r="L897">
            <v>33000000</v>
          </cell>
          <cell r="M897">
            <v>33000000</v>
          </cell>
          <cell r="N897">
            <v>33000000</v>
          </cell>
          <cell r="O897">
            <v>33000000</v>
          </cell>
          <cell r="P897">
            <v>33000000</v>
          </cell>
          <cell r="Q897">
            <v>33000000</v>
          </cell>
          <cell r="R897">
            <v>33000000</v>
          </cell>
          <cell r="S897">
            <v>33000000</v>
          </cell>
          <cell r="T897">
            <v>33000000</v>
          </cell>
          <cell r="U897">
            <v>33000000</v>
          </cell>
          <cell r="V897">
            <v>33000000</v>
          </cell>
          <cell r="W897">
            <v>33000000</v>
          </cell>
          <cell r="X897">
            <v>33000000</v>
          </cell>
          <cell r="Y897">
            <v>33000000</v>
          </cell>
          <cell r="Z897">
            <v>33000000</v>
          </cell>
          <cell r="AA897">
            <v>22001100</v>
          </cell>
          <cell r="AB897">
            <v>22001100</v>
          </cell>
          <cell r="AC897">
            <v>22001100</v>
          </cell>
          <cell r="AD897">
            <v>0</v>
          </cell>
        </row>
        <row r="1038">
          <cell r="A1038"/>
          <cell r="B1038"/>
          <cell r="C1038" t="str">
            <v>Original Balance</v>
          </cell>
          <cell r="I1038"/>
          <cell r="J1038"/>
          <cell r="K1038"/>
          <cell r="L1038"/>
          <cell r="M1038"/>
          <cell r="N1038">
            <v>375000000</v>
          </cell>
          <cell r="O1038">
            <v>375000000</v>
          </cell>
          <cell r="P1038">
            <v>375000000</v>
          </cell>
          <cell r="Q1038">
            <v>375000000</v>
          </cell>
          <cell r="R1038">
            <v>375000000</v>
          </cell>
          <cell r="S1038">
            <v>375000000</v>
          </cell>
          <cell r="T1038">
            <v>375000000</v>
          </cell>
          <cell r="U1038">
            <v>375000000</v>
          </cell>
          <cell r="V1038">
            <v>375000000</v>
          </cell>
          <cell r="W1038">
            <v>375000000</v>
          </cell>
          <cell r="X1038">
            <v>375000000</v>
          </cell>
          <cell r="Y1038">
            <v>375000000</v>
          </cell>
          <cell r="Z1038">
            <v>375000000</v>
          </cell>
          <cell r="AA1038">
            <v>375000000</v>
          </cell>
          <cell r="AB1038">
            <v>375000000</v>
          </cell>
          <cell r="AC1038">
            <v>375000000</v>
          </cell>
          <cell r="AD1038">
            <v>375000000</v>
          </cell>
        </row>
        <row r="1074">
          <cell r="A1074"/>
          <cell r="B1074"/>
          <cell r="C1074" t="str">
            <v>Coupon rate</v>
          </cell>
          <cell r="I1074"/>
          <cell r="J1074"/>
          <cell r="K1074"/>
          <cell r="L1074"/>
          <cell r="M1074"/>
          <cell r="N1074">
            <v>1.0420499999999999E-2</v>
          </cell>
          <cell r="O1074">
            <v>1.1275E-2</v>
          </cell>
          <cell r="P1074">
            <v>1.10765E-2</v>
          </cell>
          <cell r="Q1074">
            <v>1.1242800000000001E-2</v>
          </cell>
          <cell r="R1074">
            <v>1.1345600000000001E-2</v>
          </cell>
          <cell r="S1074">
            <v>1.1381700000000002E-2</v>
          </cell>
          <cell r="T1074">
            <v>1.3038899999999999E-2</v>
          </cell>
          <cell r="U1074">
            <v>1.3683299999999999E-2</v>
          </cell>
          <cell r="V1074">
            <v>1.37E-2</v>
          </cell>
          <cell r="W1074">
            <v>1.5122200000000001E-2</v>
          </cell>
          <cell r="X1074" t="str">
            <v/>
          </cell>
          <cell r="Y1074" t="str">
            <v xml:space="preserve"> </v>
          </cell>
          <cell r="Z1074" t="str">
            <v xml:space="preserve"> </v>
          </cell>
          <cell r="AA1074" t="str">
            <v xml:space="preserve"> </v>
          </cell>
          <cell r="AB1074" t="str">
            <v xml:space="preserve"> </v>
          </cell>
          <cell r="AC1074" t="str">
            <v xml:space="preserve"> </v>
          </cell>
          <cell r="AD1074" t="str">
            <v xml:space="preserve"> </v>
          </cell>
        </row>
        <row r="1078">
          <cell r="A1078"/>
          <cell r="B1078"/>
          <cell r="C1078" t="str">
            <v>Interest due for next distribution</v>
          </cell>
          <cell r="I1078"/>
          <cell r="J1078"/>
          <cell r="K1078"/>
          <cell r="L1078"/>
          <cell r="M1078"/>
          <cell r="N1078">
            <v>213712.5</v>
          </cell>
          <cell r="O1078">
            <v>349185.9375</v>
          </cell>
          <cell r="P1078">
            <v>357678.64583333331</v>
          </cell>
          <cell r="Q1078">
            <v>374760</v>
          </cell>
          <cell r="R1078">
            <v>342731.66666666669</v>
          </cell>
          <cell r="S1078">
            <v>355678.12500000006</v>
          </cell>
          <cell r="T1078">
            <v>448212.18749999994</v>
          </cell>
          <cell r="U1078">
            <v>413349.6875</v>
          </cell>
          <cell r="V1078">
            <v>399583.33333333331</v>
          </cell>
          <cell r="W1078">
            <v>535577.91666666663</v>
          </cell>
          <cell r="X1078" t="str">
            <v/>
          </cell>
          <cell r="Y1078" t="str">
            <v xml:space="preserve"> </v>
          </cell>
          <cell r="Z1078" t="str">
            <v xml:space="preserve"> </v>
          </cell>
          <cell r="AA1078" t="str">
            <v xml:space="preserve"> </v>
          </cell>
          <cell r="AB1078" t="str">
            <v xml:space="preserve"> </v>
          </cell>
          <cell r="AC1078" t="str">
            <v xml:space="preserve"> </v>
          </cell>
          <cell r="AD1078" t="str">
            <v xml:space="preserve"> </v>
          </cell>
        </row>
        <row r="1079">
          <cell r="A1079"/>
          <cell r="B1079"/>
          <cell r="C1079" t="str">
            <v>Accrual Period</v>
          </cell>
          <cell r="I1079"/>
          <cell r="J1079"/>
          <cell r="K1079"/>
          <cell r="L1079"/>
          <cell r="M1079"/>
          <cell r="N1079"/>
          <cell r="O1079" t="str">
            <v>15/07/2016 - 15/08/2016</v>
          </cell>
          <cell r="P1079" t="str">
            <v>15/08/2016 - 15/09/2016</v>
          </cell>
          <cell r="Q1079" t="str">
            <v>15/09/2016 - 17/10/2016</v>
          </cell>
          <cell r="R1079" t="str">
            <v>17/10/2016 - 15/11/2016</v>
          </cell>
          <cell r="S1079" t="str">
            <v>15/11/2016 - 15/12/2016</v>
          </cell>
          <cell r="T1079" t="str">
            <v>15/12/2016 - 17/01/2017</v>
          </cell>
          <cell r="U1079" t="str">
            <v>17/01/2017 - 15/02/2017</v>
          </cell>
          <cell r="V1079" t="str">
            <v>15/02/2017 - 15/03/2017</v>
          </cell>
          <cell r="W1079" t="str">
            <v>15/03/2017 - 18/04/2017</v>
          </cell>
          <cell r="X1079" t="str">
            <v/>
          </cell>
          <cell r="Y1079" t="str">
            <v xml:space="preserve"> </v>
          </cell>
          <cell r="Z1079" t="str">
            <v xml:space="preserve"> </v>
          </cell>
          <cell r="AA1079" t="str">
            <v xml:space="preserve"> </v>
          </cell>
          <cell r="AB1079" t="str">
            <v xml:space="preserve"> </v>
          </cell>
          <cell r="AC1079" t="str">
            <v xml:space="preserve"> </v>
          </cell>
          <cell r="AD1079" t="str">
            <v xml:space="preserve"> </v>
          </cell>
        </row>
        <row r="1080">
          <cell r="A1080"/>
          <cell r="B1080"/>
          <cell r="C1080" t="str">
            <v xml:space="preserve">Next Coupon Date </v>
          </cell>
          <cell r="I1080"/>
          <cell r="J1080"/>
          <cell r="K1080"/>
          <cell r="L1080"/>
          <cell r="M1080"/>
          <cell r="N1080"/>
          <cell r="O1080">
            <v>42597</v>
          </cell>
          <cell r="P1080">
            <v>42628</v>
          </cell>
          <cell r="Q1080">
            <v>42660</v>
          </cell>
          <cell r="R1080">
            <v>42689</v>
          </cell>
          <cell r="S1080">
            <v>42719</v>
          </cell>
          <cell r="T1080">
            <v>42752</v>
          </cell>
          <cell r="U1080">
            <v>42781</v>
          </cell>
          <cell r="V1080">
            <v>42809</v>
          </cell>
          <cell r="W1080">
            <v>42843</v>
          </cell>
          <cell r="X1080" t="str">
            <v/>
          </cell>
          <cell r="Y1080" t="str">
            <v xml:space="preserve"> </v>
          </cell>
          <cell r="Z1080" t="str">
            <v xml:space="preserve"> </v>
          </cell>
          <cell r="AA1080" t="str">
            <v xml:space="preserve"> </v>
          </cell>
          <cell r="AB1080" t="str">
            <v xml:space="preserve"> </v>
          </cell>
          <cell r="AC1080" t="str">
            <v xml:space="preserve"> </v>
          </cell>
          <cell r="AD1080" t="str">
            <v xml:space="preserve"> </v>
          </cell>
        </row>
        <row r="1093">
          <cell r="A1093"/>
          <cell r="B1093"/>
          <cell r="C1093" t="str">
            <v>Original Balance</v>
          </cell>
          <cell r="I1093"/>
          <cell r="J1093"/>
          <cell r="K1093"/>
          <cell r="L1093"/>
          <cell r="M1093"/>
          <cell r="N1093">
            <v>340000000</v>
          </cell>
          <cell r="O1093">
            <v>340000000</v>
          </cell>
          <cell r="P1093">
            <v>340000000</v>
          </cell>
          <cell r="Q1093">
            <v>340000000</v>
          </cell>
          <cell r="R1093">
            <v>340000000</v>
          </cell>
          <cell r="S1093">
            <v>340000000</v>
          </cell>
          <cell r="T1093">
            <v>340000000</v>
          </cell>
          <cell r="U1093">
            <v>340000000</v>
          </cell>
          <cell r="V1093">
            <v>340000000</v>
          </cell>
          <cell r="W1093">
            <v>340000000</v>
          </cell>
          <cell r="X1093">
            <v>340000000</v>
          </cell>
          <cell r="Y1093">
            <v>340000000</v>
          </cell>
          <cell r="Z1093">
            <v>340000000</v>
          </cell>
          <cell r="AA1093">
            <v>340000000</v>
          </cell>
          <cell r="AB1093">
            <v>340000000</v>
          </cell>
          <cell r="AC1093">
            <v>340000000</v>
          </cell>
          <cell r="AD1093">
            <v>340000000</v>
          </cell>
        </row>
        <row r="1117">
          <cell r="A1117"/>
          <cell r="B1117"/>
          <cell r="C1117" t="str">
            <v>Principal Outstanding at end of Distribution Date</v>
          </cell>
          <cell r="I1117"/>
          <cell r="J1117"/>
          <cell r="K1117"/>
          <cell r="L1117"/>
          <cell r="M1117"/>
          <cell r="N1117">
            <v>340000000</v>
          </cell>
          <cell r="O1117">
            <v>340000000</v>
          </cell>
          <cell r="P1117">
            <v>340000000</v>
          </cell>
          <cell r="Q1117">
            <v>340000000</v>
          </cell>
          <cell r="R1117">
            <v>340000000</v>
          </cell>
          <cell r="S1117">
            <v>340000000</v>
          </cell>
          <cell r="T1117">
            <v>340000000</v>
          </cell>
          <cell r="U1117">
            <v>340000000</v>
          </cell>
          <cell r="V1117">
            <v>340000000</v>
          </cell>
          <cell r="W1117">
            <v>340000000</v>
          </cell>
          <cell r="X1117">
            <v>340000000</v>
          </cell>
          <cell r="Y1117">
            <v>340000000</v>
          </cell>
          <cell r="Z1117">
            <v>340000000</v>
          </cell>
          <cell r="AA1117">
            <v>340000000</v>
          </cell>
          <cell r="AB1117">
            <v>340000000</v>
          </cell>
          <cell r="AC1117">
            <v>340000000</v>
          </cell>
          <cell r="AD1117">
            <v>340000000</v>
          </cell>
        </row>
        <row r="1129">
          <cell r="A1129"/>
          <cell r="B1129"/>
          <cell r="C1129" t="str">
            <v>Coupon rate</v>
          </cell>
          <cell r="I1129"/>
          <cell r="J1129"/>
          <cell r="K1129"/>
          <cell r="L1129"/>
          <cell r="M1129"/>
          <cell r="N1129">
            <v>1.0420499999999999E-2</v>
          </cell>
          <cell r="O1129">
            <v>1.2774999999999998E-2</v>
          </cell>
          <cell r="P1129">
            <v>1.2774999999999998E-2</v>
          </cell>
          <cell r="Q1129">
            <v>1.2774999999999998E-2</v>
          </cell>
          <cell r="R1129">
            <v>1.1509999999999999E-2</v>
          </cell>
          <cell r="S1129">
            <v>1.1509999999999999E-2</v>
          </cell>
          <cell r="T1129">
            <v>1.1509999999999999E-2</v>
          </cell>
          <cell r="U1129">
            <v>1.1066299999999999E-2</v>
          </cell>
          <cell r="V1129">
            <v>1.1066299999999999E-2</v>
          </cell>
          <cell r="W1129">
            <v>1.1066299999999999E-2</v>
          </cell>
          <cell r="X1129">
            <v>1.08556E-2</v>
          </cell>
          <cell r="Y1129">
            <v>1.08556E-2</v>
          </cell>
          <cell r="Z1129">
            <v>1.08556E-2</v>
          </cell>
          <cell r="AA1129">
            <v>1.04469E-2</v>
          </cell>
          <cell r="AB1129">
            <v>1.04469E-2</v>
          </cell>
          <cell r="AC1129">
            <v>1.04469E-2</v>
          </cell>
          <cell r="AD1129">
            <v>1.1287499999999999E-2</v>
          </cell>
        </row>
        <row r="1133">
          <cell r="A1133"/>
          <cell r="B1133"/>
          <cell r="C1133" t="str">
            <v>Interest due for next distribution</v>
          </cell>
          <cell r="I1133"/>
          <cell r="J1133"/>
          <cell r="K1133"/>
          <cell r="L1133"/>
          <cell r="M1133"/>
          <cell r="N1133">
            <v>597991.25683060102</v>
          </cell>
          <cell r="O1133">
            <v>1115543.72</v>
          </cell>
          <cell r="P1133">
            <v>1115543.72</v>
          </cell>
          <cell r="Q1133">
            <v>1115543.72</v>
          </cell>
          <cell r="R1133">
            <v>984164.88</v>
          </cell>
          <cell r="S1133">
            <v>984164.88</v>
          </cell>
          <cell r="T1133">
            <v>984164.88</v>
          </cell>
          <cell r="U1133">
            <v>938058.42</v>
          </cell>
          <cell r="V1133">
            <v>938058.42</v>
          </cell>
          <cell r="W1133">
            <v>938058.42</v>
          </cell>
          <cell r="X1133">
            <v>910085.92</v>
          </cell>
          <cell r="Y1133">
            <v>910085.92</v>
          </cell>
          <cell r="Z1133">
            <v>910085.92</v>
          </cell>
          <cell r="AA1133">
            <v>885553.66</v>
          </cell>
          <cell r="AB1133">
            <v>885553.66</v>
          </cell>
          <cell r="AC1133">
            <v>885553.66</v>
          </cell>
          <cell r="AD1133">
            <v>967323.29</v>
          </cell>
        </row>
        <row r="1134">
          <cell r="A1134"/>
          <cell r="B1134"/>
          <cell r="C1134" t="str">
            <v>Accrual Period</v>
          </cell>
          <cell r="I1134"/>
          <cell r="J1134"/>
          <cell r="K1134"/>
          <cell r="L1134"/>
          <cell r="M1134"/>
          <cell r="N1134"/>
          <cell r="O1134" t="str">
            <v>15/07/2016 - 17/10/2016</v>
          </cell>
          <cell r="P1134" t="str">
            <v>15/07/2016 - 17/10/2016</v>
          </cell>
          <cell r="Q1134" t="str">
            <v>15/07/2016 - 17/10/2016</v>
          </cell>
          <cell r="R1134" t="str">
            <v>17/10/2016 - 17/01/2017</v>
          </cell>
          <cell r="S1134" t="str">
            <v>17/10/2016 - 17/01/2017</v>
          </cell>
          <cell r="T1134" t="str">
            <v>17/10/2016 - 17/01/2017</v>
          </cell>
          <cell r="U1134" t="str">
            <v>17/01/2017 - 18/04/2017</v>
          </cell>
          <cell r="V1134" t="str">
            <v>17/01/2017 - 18/04/2017</v>
          </cell>
          <cell r="W1134" t="str">
            <v>17/01/2017 - 18/04/2017</v>
          </cell>
          <cell r="X1134" t="str">
            <v>18/04/2017 - 17/07/2017</v>
          </cell>
          <cell r="Y1134" t="str">
            <v>18/04/2017 - 17/07/2017</v>
          </cell>
          <cell r="Z1134" t="str">
            <v>18/04/2017 - 17/07/2017</v>
          </cell>
          <cell r="AA1134" t="str">
            <v>17/07/2017 - 16/10/2017</v>
          </cell>
          <cell r="AB1134" t="str">
            <v>17/07/2017 - 16/10/2017</v>
          </cell>
          <cell r="AC1134" t="str">
            <v>17/07/2017 - 16/10/2017</v>
          </cell>
          <cell r="AD1134" t="str">
            <v>16/10/2017 - 16/01/2018</v>
          </cell>
        </row>
        <row r="1135">
          <cell r="A1135"/>
          <cell r="B1135"/>
          <cell r="C1135" t="str">
            <v xml:space="preserve">Next Coupon Date </v>
          </cell>
          <cell r="I1135"/>
          <cell r="J1135"/>
          <cell r="K1135"/>
          <cell r="L1135"/>
          <cell r="M1135"/>
          <cell r="N1135">
            <v>213712.5</v>
          </cell>
          <cell r="O1135">
            <v>42660</v>
          </cell>
          <cell r="P1135">
            <v>42660</v>
          </cell>
          <cell r="Q1135">
            <v>42660</v>
          </cell>
          <cell r="R1135">
            <v>42752</v>
          </cell>
          <cell r="S1135">
            <v>42752</v>
          </cell>
          <cell r="T1135">
            <v>42752</v>
          </cell>
          <cell r="U1135">
            <v>42843</v>
          </cell>
          <cell r="V1135">
            <v>42843</v>
          </cell>
          <cell r="W1135">
            <v>42843</v>
          </cell>
          <cell r="X1135">
            <v>42933</v>
          </cell>
          <cell r="Y1135">
            <v>42933</v>
          </cell>
          <cell r="Z1135">
            <v>42933</v>
          </cell>
          <cell r="AA1135">
            <v>43024</v>
          </cell>
          <cell r="AB1135">
            <v>43024</v>
          </cell>
          <cell r="AC1135">
            <v>43024</v>
          </cell>
          <cell r="AD1135">
            <v>43116</v>
          </cell>
        </row>
        <row r="1148">
          <cell r="C1148" t="str">
            <v>Original Balance</v>
          </cell>
          <cell r="I1148"/>
          <cell r="J1148"/>
          <cell r="K1148"/>
          <cell r="L1148"/>
          <cell r="M1148"/>
          <cell r="N1148">
            <v>582000000</v>
          </cell>
          <cell r="O1148">
            <v>582000000</v>
          </cell>
          <cell r="P1148">
            <v>582000000</v>
          </cell>
          <cell r="Q1148">
            <v>582000000</v>
          </cell>
          <cell r="R1148">
            <v>582000000</v>
          </cell>
          <cell r="S1148">
            <v>582000000</v>
          </cell>
          <cell r="T1148">
            <v>582000000</v>
          </cell>
          <cell r="U1148">
            <v>582000000</v>
          </cell>
          <cell r="V1148">
            <v>582000000</v>
          </cell>
          <cell r="W1148">
            <v>582000000</v>
          </cell>
          <cell r="X1148">
            <v>582000000</v>
          </cell>
          <cell r="Y1148">
            <v>582000000</v>
          </cell>
          <cell r="Z1148">
            <v>582000000</v>
          </cell>
          <cell r="AA1148">
            <v>582000000</v>
          </cell>
          <cell r="AB1148">
            <v>582000000</v>
          </cell>
          <cell r="AC1148">
            <v>582000000</v>
          </cell>
          <cell r="AD1148">
            <v>582000000</v>
          </cell>
        </row>
        <row r="1172">
          <cell r="C1172" t="str">
            <v>Principal Outstanding at end of Distribution Date</v>
          </cell>
          <cell r="I1172"/>
          <cell r="J1172"/>
          <cell r="K1172"/>
          <cell r="L1172"/>
          <cell r="M1172"/>
          <cell r="N1172">
            <v>582000000</v>
          </cell>
          <cell r="O1172">
            <v>582000000</v>
          </cell>
          <cell r="P1172">
            <v>582000000</v>
          </cell>
          <cell r="Q1172">
            <v>582000000</v>
          </cell>
          <cell r="R1172">
            <v>582000000</v>
          </cell>
          <cell r="S1172">
            <v>582000000</v>
          </cell>
          <cell r="T1172">
            <v>582000000</v>
          </cell>
          <cell r="U1172">
            <v>582000000</v>
          </cell>
          <cell r="V1172">
            <v>582000000</v>
          </cell>
          <cell r="W1172">
            <v>582000000</v>
          </cell>
          <cell r="X1172">
            <v>582000000</v>
          </cell>
          <cell r="Y1172">
            <v>582000000</v>
          </cell>
          <cell r="Z1172">
            <v>582000000</v>
          </cell>
          <cell r="AA1172">
            <v>582000000</v>
          </cell>
          <cell r="AB1172">
            <v>582000000</v>
          </cell>
          <cell r="AC1172">
            <v>582000000</v>
          </cell>
          <cell r="AD1172">
            <v>387559620</v>
          </cell>
        </row>
        <row r="1184">
          <cell r="C1184" t="str">
            <v>Coupon rate</v>
          </cell>
          <cell r="I1184"/>
          <cell r="J1184"/>
          <cell r="K1184"/>
          <cell r="L1184"/>
          <cell r="M1184"/>
          <cell r="N1184">
            <v>8.9999999999999993E-3</v>
          </cell>
          <cell r="O1184">
            <v>1.4274999999999999E-2</v>
          </cell>
          <cell r="P1184">
            <v>1.4274999999999999E-2</v>
          </cell>
          <cell r="Q1184">
            <v>1.4274999999999999E-2</v>
          </cell>
          <cell r="R1184">
            <v>1.3010000000000001E-2</v>
          </cell>
          <cell r="S1184">
            <v>1.3010000000000001E-2</v>
          </cell>
          <cell r="T1184">
            <v>1.3010000000000001E-2</v>
          </cell>
          <cell r="U1184">
            <v>1.2566299999999999E-2</v>
          </cell>
          <cell r="V1184">
            <v>1.2566299999999999E-2</v>
          </cell>
          <cell r="W1184">
            <v>1.2566299999999999E-2</v>
          </cell>
          <cell r="X1184">
            <v>1.23556E-2</v>
          </cell>
          <cell r="Y1184">
            <v>1.23556E-2</v>
          </cell>
          <cell r="Z1184">
            <v>1.23556E-2</v>
          </cell>
          <cell r="AA1184">
            <v>1.19469E-2</v>
          </cell>
          <cell r="AB1184">
            <v>1.19469E-2</v>
          </cell>
          <cell r="AC1184">
            <v>1.19469E-2</v>
          </cell>
          <cell r="AD1184">
            <v>1.2787499999999999E-2</v>
          </cell>
        </row>
        <row r="1188">
          <cell r="C1188" t="str">
            <v>Interest due for next distribution</v>
          </cell>
          <cell r="I1188"/>
          <cell r="J1188"/>
          <cell r="K1188"/>
          <cell r="L1188"/>
          <cell r="M1188"/>
          <cell r="N1188">
            <v>457153.04918032786</v>
          </cell>
          <cell r="O1188">
            <v>2133761.48</v>
          </cell>
          <cell r="P1188">
            <v>2133761.48</v>
          </cell>
          <cell r="Q1188">
            <v>2133761.48</v>
          </cell>
          <cell r="R1188">
            <v>1904205.89</v>
          </cell>
          <cell r="S1188">
            <v>1904205.89</v>
          </cell>
          <cell r="T1188">
            <v>1904205.89</v>
          </cell>
          <cell r="U1188">
            <v>1823387.34</v>
          </cell>
          <cell r="V1188">
            <v>1823387.34</v>
          </cell>
          <cell r="W1188">
            <v>1823387.34</v>
          </cell>
          <cell r="X1188">
            <v>1773113.23</v>
          </cell>
          <cell r="Y1188">
            <v>1773113.23</v>
          </cell>
          <cell r="Z1188">
            <v>1773113.23</v>
          </cell>
          <cell r="AA1188">
            <v>1733511.56</v>
          </cell>
          <cell r="AB1188">
            <v>1733511.56</v>
          </cell>
          <cell r="AC1188">
            <v>1733511.56</v>
          </cell>
          <cell r="AD1188">
            <v>1249163.05</v>
          </cell>
        </row>
        <row r="1189">
          <cell r="C1189" t="str">
            <v>Accrual Period</v>
          </cell>
          <cell r="I1189"/>
          <cell r="J1189"/>
          <cell r="K1189"/>
          <cell r="L1189"/>
          <cell r="M1189"/>
          <cell r="N1189"/>
          <cell r="O1189" t="str">
            <v>15/07/2016 - 17/10/2016</v>
          </cell>
          <cell r="P1189" t="str">
            <v>15/07/2016 - 17/10/2016</v>
          </cell>
          <cell r="Q1189" t="str">
            <v>15/07/2016 - 17/10/2016</v>
          </cell>
          <cell r="R1189" t="str">
            <v>17/10/2016 - 17/01/2017</v>
          </cell>
          <cell r="S1189" t="str">
            <v>17/10/2016 - 17/01/2017</v>
          </cell>
          <cell r="T1189" t="str">
            <v>17/10/2016 - 17/01/2017</v>
          </cell>
          <cell r="U1189" t="str">
            <v>17/01/2017 - 18/04/2017</v>
          </cell>
          <cell r="V1189" t="str">
            <v>17/01/2017 - 18/04/2017</v>
          </cell>
          <cell r="W1189" t="str">
            <v>17/01/2017 - 18/04/2017</v>
          </cell>
          <cell r="X1189" t="str">
            <v>18/04/2017 - 17/07/2017</v>
          </cell>
          <cell r="Y1189" t="str">
            <v>18/04/2017 - 17/07/2017</v>
          </cell>
          <cell r="Z1189" t="str">
            <v>18/04/2017 - 17/07/2017</v>
          </cell>
          <cell r="AA1189" t="str">
            <v>17/07/2017 - 16/10/2017</v>
          </cell>
          <cell r="AB1189" t="str">
            <v>17/07/2017 - 16/10/2017</v>
          </cell>
          <cell r="AC1189" t="str">
            <v>17/07/2017 - 16/10/2017</v>
          </cell>
          <cell r="AD1189" t="str">
            <v>16/10/2017 - 16/01/2018</v>
          </cell>
        </row>
        <row r="1190">
          <cell r="C1190" t="str">
            <v xml:space="preserve">Next Coupon Date </v>
          </cell>
          <cell r="I1190"/>
          <cell r="J1190"/>
          <cell r="K1190"/>
          <cell r="L1190"/>
          <cell r="M1190"/>
          <cell r="N1190"/>
          <cell r="O1190">
            <v>42660</v>
          </cell>
          <cell r="P1190">
            <v>42660</v>
          </cell>
          <cell r="Q1190">
            <v>42660</v>
          </cell>
          <cell r="R1190">
            <v>42752</v>
          </cell>
          <cell r="S1190">
            <v>42752</v>
          </cell>
          <cell r="T1190">
            <v>42752</v>
          </cell>
          <cell r="U1190">
            <v>42843</v>
          </cell>
          <cell r="V1190">
            <v>42843</v>
          </cell>
          <cell r="W1190">
            <v>42843</v>
          </cell>
          <cell r="X1190">
            <v>42933</v>
          </cell>
          <cell r="Y1190">
            <v>42933</v>
          </cell>
          <cell r="Z1190">
            <v>42933</v>
          </cell>
          <cell r="AA1190">
            <v>43024</v>
          </cell>
          <cell r="AB1190">
            <v>43024</v>
          </cell>
          <cell r="AC1190">
            <v>43024</v>
          </cell>
          <cell r="AD1190">
            <v>43116</v>
          </cell>
        </row>
        <row r="1203">
          <cell r="C1203" t="str">
            <v>Original Balance</v>
          </cell>
          <cell r="I1203"/>
          <cell r="J1203"/>
          <cell r="K1203"/>
          <cell r="L1203"/>
          <cell r="M1203"/>
          <cell r="N1203"/>
          <cell r="O1203"/>
          <cell r="P1203"/>
          <cell r="Q1203"/>
          <cell r="R1203"/>
          <cell r="S1203"/>
          <cell r="T1203"/>
          <cell r="U1203"/>
          <cell r="V1203"/>
          <cell r="W1203"/>
          <cell r="X1203"/>
          <cell r="Y1203"/>
          <cell r="Z1203"/>
          <cell r="AA1203"/>
          <cell r="AB1203"/>
          <cell r="AC1203"/>
          <cell r="AD1203">
            <v>250000000</v>
          </cell>
        </row>
        <row r="1227">
          <cell r="C1227" t="str">
            <v>Principal Outstanding at end of Distribution Date</v>
          </cell>
          <cell r="I1227"/>
          <cell r="J1227"/>
          <cell r="K1227"/>
          <cell r="L1227"/>
          <cell r="M1227"/>
          <cell r="N1227"/>
          <cell r="O1227"/>
          <cell r="P1227"/>
          <cell r="Q1227"/>
          <cell r="R1227"/>
          <cell r="S1227"/>
          <cell r="T1227"/>
          <cell r="U1227"/>
          <cell r="V1227"/>
          <cell r="W1227"/>
          <cell r="X1227"/>
          <cell r="Y1227"/>
          <cell r="Z1227"/>
          <cell r="AA1227"/>
          <cell r="AB1227"/>
          <cell r="AC1227"/>
          <cell r="AD1227">
            <v>250000000</v>
          </cell>
        </row>
        <row r="1239">
          <cell r="C1239" t="str">
            <v>Coupon rate</v>
          </cell>
          <cell r="I1239"/>
          <cell r="J1239"/>
          <cell r="K1239"/>
          <cell r="L1239"/>
          <cell r="M1239"/>
          <cell r="N1239"/>
          <cell r="O1239"/>
          <cell r="P1239"/>
          <cell r="Q1239"/>
          <cell r="R1239"/>
          <cell r="S1239"/>
          <cell r="T1239"/>
          <cell r="U1239"/>
          <cell r="V1239"/>
          <cell r="W1239"/>
          <cell r="X1239"/>
          <cell r="Y1239"/>
          <cell r="Z1239"/>
          <cell r="AA1239"/>
          <cell r="AB1239"/>
          <cell r="AC1239"/>
          <cell r="AD1239">
            <v>6.5874999999999996E-3</v>
          </cell>
        </row>
        <row r="1243">
          <cell r="C1243" t="str">
            <v>Interest due for next distribution</v>
          </cell>
          <cell r="I1243"/>
          <cell r="J1243"/>
          <cell r="K1243"/>
          <cell r="L1243"/>
          <cell r="M1243"/>
          <cell r="N1243"/>
          <cell r="O1243"/>
          <cell r="P1243"/>
          <cell r="Q1243"/>
          <cell r="R1243"/>
          <cell r="S1243"/>
          <cell r="T1243"/>
          <cell r="U1243"/>
          <cell r="V1243"/>
          <cell r="W1243"/>
          <cell r="X1243"/>
          <cell r="Y1243"/>
          <cell r="Z1243"/>
          <cell r="AA1243"/>
          <cell r="AB1243"/>
          <cell r="AC1243"/>
          <cell r="AD1243">
            <v>415102.74</v>
          </cell>
        </row>
        <row r="1244">
          <cell r="C1244" t="str">
            <v>Accrual Period</v>
          </cell>
          <cell r="I1244"/>
          <cell r="J1244"/>
          <cell r="K1244"/>
          <cell r="L1244"/>
          <cell r="M1244"/>
          <cell r="N1244"/>
          <cell r="O1244"/>
          <cell r="P1244"/>
          <cell r="Q1244"/>
          <cell r="R1244"/>
          <cell r="S1244"/>
          <cell r="T1244"/>
          <cell r="U1244"/>
          <cell r="V1244"/>
          <cell r="W1244"/>
          <cell r="X1244"/>
          <cell r="Y1244"/>
          <cell r="Z1244"/>
          <cell r="AA1244"/>
          <cell r="AB1244"/>
          <cell r="AC1244"/>
          <cell r="AD1244" t="str">
            <v>16/10/2017 - 16/01/2018</v>
          </cell>
        </row>
        <row r="1245">
          <cell r="C1245" t="str">
            <v xml:space="preserve">Next Coupon Date </v>
          </cell>
          <cell r="I1245"/>
          <cell r="J1245"/>
          <cell r="K1245"/>
          <cell r="L1245"/>
          <cell r="M1245"/>
          <cell r="N1245"/>
          <cell r="O1245"/>
          <cell r="P1245"/>
          <cell r="Q1245"/>
          <cell r="R1245"/>
          <cell r="S1245"/>
          <cell r="T1245"/>
          <cell r="U1245"/>
          <cell r="V1245"/>
          <cell r="W1245"/>
          <cell r="X1245"/>
          <cell r="Y1245"/>
          <cell r="Z1245"/>
          <cell r="AA1245"/>
          <cell r="AB1245"/>
          <cell r="AC1245"/>
          <cell r="AD1245">
            <v>43116</v>
          </cell>
        </row>
        <row r="1258">
          <cell r="C1258" t="str">
            <v>Original Balance</v>
          </cell>
          <cell r="I1258"/>
          <cell r="J1258"/>
          <cell r="K1258"/>
          <cell r="L1258"/>
          <cell r="M1258"/>
          <cell r="N1258"/>
          <cell r="O1258"/>
          <cell r="P1258"/>
          <cell r="Q1258"/>
          <cell r="R1258"/>
          <cell r="S1258"/>
          <cell r="T1258"/>
          <cell r="U1258"/>
          <cell r="V1258"/>
          <cell r="W1258"/>
          <cell r="X1258"/>
          <cell r="Y1258"/>
          <cell r="Z1258"/>
          <cell r="AA1258"/>
          <cell r="AB1258"/>
          <cell r="AC1258"/>
          <cell r="AD1258">
            <v>250000000</v>
          </cell>
        </row>
        <row r="1282">
          <cell r="C1282" t="str">
            <v>Principal Outstanding at end of Distribution Date</v>
          </cell>
          <cell r="I1282"/>
          <cell r="J1282"/>
          <cell r="K1282"/>
          <cell r="L1282"/>
          <cell r="M1282"/>
          <cell r="N1282"/>
          <cell r="O1282"/>
          <cell r="P1282"/>
          <cell r="Q1282"/>
          <cell r="R1282"/>
          <cell r="S1282"/>
          <cell r="T1282"/>
          <cell r="U1282"/>
          <cell r="V1282"/>
          <cell r="W1282"/>
          <cell r="X1282"/>
          <cell r="Y1282"/>
          <cell r="Z1282"/>
          <cell r="AA1282"/>
          <cell r="AB1282"/>
          <cell r="AC1282"/>
          <cell r="AD1282">
            <v>250000000</v>
          </cell>
        </row>
        <row r="1294">
          <cell r="C1294" t="str">
            <v>Coupon rate</v>
          </cell>
          <cell r="I1294"/>
          <cell r="J1294"/>
          <cell r="K1294"/>
          <cell r="L1294"/>
          <cell r="M1294"/>
          <cell r="N1294"/>
          <cell r="O1294"/>
          <cell r="P1294"/>
          <cell r="Q1294"/>
          <cell r="R1294"/>
          <cell r="S1294"/>
          <cell r="T1294"/>
          <cell r="U1294"/>
          <cell r="V1294"/>
          <cell r="W1294"/>
          <cell r="X1294"/>
          <cell r="Y1294"/>
          <cell r="Z1294"/>
          <cell r="AA1294"/>
          <cell r="AB1294"/>
          <cell r="AC1294"/>
          <cell r="AD1294">
            <v>7.9874999999999998E-3</v>
          </cell>
        </row>
        <row r="1298">
          <cell r="C1298" t="str">
            <v>Interest due for next distribution</v>
          </cell>
          <cell r="I1298"/>
          <cell r="J1298"/>
          <cell r="K1298"/>
          <cell r="L1298"/>
          <cell r="M1298"/>
          <cell r="N1298"/>
          <cell r="O1298"/>
          <cell r="P1298"/>
          <cell r="Q1298"/>
          <cell r="R1298"/>
          <cell r="S1298"/>
          <cell r="T1298"/>
          <cell r="U1298"/>
          <cell r="V1298"/>
          <cell r="W1298"/>
          <cell r="X1298"/>
          <cell r="Y1298"/>
          <cell r="Z1298"/>
          <cell r="AA1298"/>
          <cell r="AB1298"/>
          <cell r="AC1298"/>
          <cell r="AD1298">
            <v>503321.92</v>
          </cell>
        </row>
        <row r="1299">
          <cell r="C1299" t="str">
            <v>Accrual Period</v>
          </cell>
          <cell r="I1299"/>
          <cell r="J1299"/>
          <cell r="K1299"/>
          <cell r="L1299"/>
          <cell r="M1299"/>
          <cell r="N1299"/>
          <cell r="O1299"/>
          <cell r="P1299"/>
          <cell r="Q1299"/>
          <cell r="R1299"/>
          <cell r="S1299"/>
          <cell r="T1299"/>
          <cell r="U1299"/>
          <cell r="V1299"/>
          <cell r="W1299"/>
          <cell r="X1299"/>
          <cell r="Y1299"/>
          <cell r="Z1299"/>
          <cell r="AA1299"/>
          <cell r="AB1299"/>
          <cell r="AC1299"/>
          <cell r="AD1299" t="str">
            <v>16/10/2017 - 16/01/2018</v>
          </cell>
        </row>
        <row r="1300">
          <cell r="C1300" t="str">
            <v xml:space="preserve">Next Coupon Date </v>
          </cell>
          <cell r="I1300"/>
          <cell r="J1300"/>
          <cell r="K1300"/>
          <cell r="L1300"/>
          <cell r="M1300"/>
          <cell r="N1300"/>
          <cell r="O1300"/>
          <cell r="P1300"/>
          <cell r="Q1300"/>
          <cell r="R1300"/>
          <cell r="S1300"/>
          <cell r="T1300"/>
          <cell r="U1300"/>
          <cell r="V1300"/>
          <cell r="W1300"/>
          <cell r="X1300"/>
          <cell r="Y1300"/>
          <cell r="Z1300"/>
          <cell r="AA1300"/>
          <cell r="AB1300"/>
          <cell r="AC1300"/>
          <cell r="AD1300">
            <v>43116</v>
          </cell>
        </row>
      </sheetData>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Version Control"/>
      <sheetName val="Technical Description"/>
    </sheetNames>
    <sheetDataSet>
      <sheetData sheetId="0">
        <row r="29">
          <cell r="A29" t="str">
            <v>As at the report date, the maximum loan size was £749,908.73, the minimum loan size was £0.00 and the average loan size was £88,180.69.</v>
          </cell>
        </row>
        <row r="46">
          <cell r="A46" t="str">
            <v>As at the report date, the maximum unindexed LTV was 211.92, the minimum unindexed LTV was 0.00 and the weighted average unindexed LTV was 60.39.</v>
          </cell>
        </row>
        <row r="63">
          <cell r="A63" t="str">
            <v>As at the report date, the maximum indexed LTV was 124.21, the minimum indexed LTV was 0.00 and the weighted average indexed LTV was 46.45.</v>
          </cell>
        </row>
        <row r="120">
          <cell r="A120" t="str">
            <v>As at the report date, the maximum seasoning for a loan was 266.00 months, the minimum seasoning was 21.00 months and the weighted average seasoning was 131.48 months.</v>
          </cell>
        </row>
        <row r="139">
          <cell r="A139" t="str">
            <v>As at the report date, the maximum remaining term for a loan was 397.00 months, the minimum remaining term was 0 months and the weighted average remaining term was 130.29 months.</v>
          </cell>
        </row>
        <row r="231">
          <cell r="A231" t="str">
            <v>As at the report date, the maximum original LTV was 95.00,the minimum LTV at origination was 0.12 and the weighted average LTV at origination was 67.26.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77">
        <v>43039</v>
      </c>
      <c r="G15" s="22"/>
      <c r="H15" s="10"/>
      <c r="I15" s="10"/>
      <c r="J15" s="10"/>
      <c r="K15" s="10"/>
      <c r="L15" s="10"/>
      <c r="M15" s="10"/>
      <c r="N15" s="10"/>
      <c r="O15" s="10"/>
      <c r="P15" s="23"/>
      <c r="Q15" s="24"/>
      <c r="R15" s="19"/>
    </row>
    <row r="16" spans="1:18" ht="12.75">
      <c r="A16" s="19"/>
      <c r="B16" s="25" t="s">
        <v>1</v>
      </c>
      <c r="C16" s="26"/>
      <c r="D16" s="26"/>
      <c r="E16" s="27" t="str">
        <f>TEXT(EOMONTH(E15,-1)+1,"dd-mmmm-yy")&amp;" to "&amp;TEXT(E15,"dd-mmmm-yy")</f>
        <v>01-October-17 to 31-October-17</v>
      </c>
      <c r="F16" s="22"/>
      <c r="G16" s="22"/>
      <c r="H16" s="10"/>
      <c r="I16" s="10"/>
      <c r="J16" s="10"/>
      <c r="K16" s="10"/>
      <c r="L16" s="10"/>
      <c r="M16" s="10"/>
      <c r="N16" s="10"/>
      <c r="O16" s="10"/>
      <c r="P16" s="23"/>
      <c r="Q16" s="24"/>
      <c r="R16" s="19"/>
    </row>
    <row r="17" spans="1:18" ht="12.75">
      <c r="A17" s="19"/>
      <c r="B17" s="25" t="s">
        <v>536</v>
      </c>
      <c r="C17" s="26"/>
      <c r="D17" s="26"/>
      <c r="E17" s="678">
        <f>WORKDAY(EOMONTH(E15,-1),6)</f>
        <v>43017</v>
      </c>
      <c r="F17" s="22"/>
      <c r="G17" s="22"/>
      <c r="H17" s="10"/>
      <c r="I17" s="10"/>
      <c r="J17" s="10"/>
      <c r="K17" s="10"/>
      <c r="L17" s="10"/>
      <c r="M17" s="10"/>
      <c r="N17" s="10"/>
      <c r="O17" s="10"/>
      <c r="P17" s="23"/>
      <c r="Q17" s="24"/>
      <c r="R17" s="19"/>
    </row>
    <row r="18" spans="1:18" ht="12.75">
      <c r="A18" s="19"/>
      <c r="B18" s="25" t="s">
        <v>547</v>
      </c>
      <c r="C18" s="28"/>
      <c r="D18" s="28"/>
      <c r="E18" s="679">
        <v>43024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88" t="s">
        <v>2</v>
      </c>
      <c r="C21" s="689"/>
      <c r="D21" s="689"/>
      <c r="E21" s="689"/>
      <c r="F21" s="689"/>
      <c r="G21" s="689"/>
      <c r="H21" s="689"/>
      <c r="I21" s="689"/>
      <c r="J21" s="689"/>
      <c r="K21" s="689"/>
      <c r="L21" s="689"/>
      <c r="M21" s="689"/>
      <c r="N21" s="689"/>
      <c r="O21" s="689"/>
      <c r="P21" s="689"/>
      <c r="Q21" s="68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90" t="s">
        <v>3</v>
      </c>
      <c r="C23" s="690"/>
      <c r="D23" s="690"/>
      <c r="E23" s="690"/>
      <c r="F23" s="690"/>
      <c r="G23" s="690"/>
      <c r="H23" s="690"/>
      <c r="I23" s="690"/>
      <c r="J23" s="690"/>
      <c r="K23" s="690"/>
      <c r="L23" s="690"/>
      <c r="M23" s="690"/>
      <c r="N23" s="690"/>
      <c r="O23" s="690"/>
      <c r="P23" s="690"/>
      <c r="Q23" s="69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90"/>
      <c r="C25" s="690"/>
      <c r="D25" s="690"/>
      <c r="E25" s="690"/>
      <c r="F25" s="690"/>
      <c r="G25" s="690"/>
      <c r="H25" s="690"/>
      <c r="I25" s="690"/>
      <c r="J25" s="690"/>
      <c r="K25" s="690"/>
      <c r="L25" s="690"/>
      <c r="M25" s="690"/>
      <c r="N25" s="690"/>
      <c r="O25" s="690"/>
      <c r="P25" s="690"/>
      <c r="Q25" s="690"/>
      <c r="R25" s="1"/>
    </row>
    <row r="26" spans="1:18" ht="18" customHeight="1">
      <c r="A26" s="1"/>
      <c r="B26" s="690" t="s">
        <v>4</v>
      </c>
      <c r="C26" s="690"/>
      <c r="D26" s="690"/>
      <c r="E26" s="690"/>
      <c r="F26" s="690"/>
      <c r="G26" s="690"/>
      <c r="H26" s="690"/>
      <c r="I26" s="690"/>
      <c r="J26" s="690"/>
      <c r="K26" s="690"/>
      <c r="L26" s="690"/>
      <c r="M26" s="690"/>
      <c r="N26" s="690"/>
      <c r="O26" s="690"/>
      <c r="P26" s="690"/>
      <c r="Q26" s="69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91" t="s">
        <v>5</v>
      </c>
      <c r="C28" s="691"/>
      <c r="D28" s="584"/>
      <c r="E28" s="4"/>
      <c r="F28" s="4"/>
      <c r="G28" s="584"/>
      <c r="H28" s="584"/>
      <c r="I28" s="34"/>
      <c r="J28" s="34"/>
      <c r="K28" s="584"/>
      <c r="L28" s="584"/>
      <c r="M28" s="584"/>
      <c r="N28" s="584"/>
      <c r="O28" s="584"/>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84"/>
      <c r="C32" s="36"/>
      <c r="D32" s="36"/>
      <c r="E32" s="4"/>
      <c r="F32" s="4"/>
      <c r="G32" s="4"/>
      <c r="H32" s="4"/>
      <c r="I32" s="4"/>
      <c r="J32" s="4"/>
      <c r="K32" s="4"/>
      <c r="L32" s="4"/>
      <c r="M32" s="4"/>
      <c r="N32" s="4"/>
      <c r="O32" s="4"/>
      <c r="P32" s="6"/>
      <c r="Q32" s="7"/>
      <c r="R32" s="1"/>
    </row>
    <row r="33" spans="1:18" ht="12.75">
      <c r="A33" s="1"/>
      <c r="B33" s="35" t="s">
        <v>7</v>
      </c>
      <c r="C33" s="19" t="s">
        <v>8</v>
      </c>
      <c r="D33" s="585" t="s">
        <v>9</v>
      </c>
      <c r="E33" s="37"/>
      <c r="F33" s="37"/>
      <c r="G33" s="38"/>
      <c r="H33" s="38"/>
      <c r="I33" s="4"/>
      <c r="J33" s="4"/>
      <c r="K33" s="4"/>
      <c r="L33" s="4"/>
      <c r="M33" s="4"/>
      <c r="N33" s="4"/>
      <c r="O33" s="4"/>
      <c r="P33" s="6"/>
      <c r="Q33" s="7"/>
      <c r="R33" s="1"/>
    </row>
    <row r="34" spans="1:18" ht="12.75">
      <c r="A34" s="1"/>
      <c r="B34" s="584"/>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October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4"/>
  <sheetViews>
    <sheetView view="pageLayout" zoomScale="80" zoomScaleNormal="100" zoomScaleSheetLayoutView="85" zoomScalePageLayoutView="80" workbookViewId="0">
      <selection activeCell="B25" sqref="B25:Q25"/>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520" t="s">
        <v>503</v>
      </c>
      <c r="C1" s="520"/>
      <c r="D1" s="521"/>
      <c r="E1" s="521"/>
      <c r="F1" s="521"/>
      <c r="G1" s="521"/>
      <c r="H1" s="521"/>
      <c r="I1" s="521"/>
      <c r="J1" s="521"/>
      <c r="K1" s="521"/>
      <c r="L1" s="521"/>
      <c r="M1" s="521"/>
      <c r="N1" s="521"/>
      <c r="O1" s="521"/>
      <c r="P1" s="521"/>
    </row>
    <row r="2" spans="1:16" ht="15">
      <c r="A2"/>
      <c r="B2"/>
      <c r="C2"/>
      <c r="D2"/>
      <c r="E2"/>
      <c r="F2"/>
      <c r="G2"/>
      <c r="H2"/>
      <c r="I2"/>
      <c r="J2"/>
      <c r="K2"/>
      <c r="L2"/>
      <c r="M2"/>
      <c r="N2"/>
      <c r="O2"/>
      <c r="P2"/>
    </row>
    <row r="3" spans="1:16" ht="15.75" thickBot="1">
      <c r="A3" s="522"/>
      <c r="B3" s="523"/>
      <c r="C3" s="523"/>
      <c r="D3" s="523"/>
      <c r="E3" s="523"/>
      <c r="F3" s="598"/>
      <c r="G3" s="523"/>
      <c r="H3" s="523"/>
      <c r="I3" s="523"/>
      <c r="J3" s="523"/>
      <c r="K3" s="523"/>
      <c r="L3" s="523"/>
      <c r="M3" s="523"/>
      <c r="N3" s="523"/>
      <c r="O3" s="523"/>
      <c r="P3"/>
    </row>
    <row r="4" spans="1:16" ht="28.5" customHeight="1" thickBot="1">
      <c r="A4" s="524"/>
      <c r="B4" s="648" t="s">
        <v>504</v>
      </c>
      <c r="C4" s="649" t="s">
        <v>505</v>
      </c>
      <c r="D4" s="650" t="s">
        <v>506</v>
      </c>
      <c r="E4" s="651" t="s">
        <v>507</v>
      </c>
      <c r="F4" s="650" t="s">
        <v>508</v>
      </c>
      <c r="G4" s="651" t="s">
        <v>509</v>
      </c>
      <c r="H4" s="650" t="s">
        <v>510</v>
      </c>
      <c r="I4" s="651" t="s">
        <v>511</v>
      </c>
      <c r="J4" s="650" t="s">
        <v>512</v>
      </c>
      <c r="K4" s="651" t="s">
        <v>513</v>
      </c>
      <c r="L4" s="650" t="s">
        <v>514</v>
      </c>
      <c r="M4" s="651" t="s">
        <v>515</v>
      </c>
      <c r="N4" s="652" t="s">
        <v>516</v>
      </c>
      <c r="O4" s="651" t="s">
        <v>517</v>
      </c>
      <c r="P4"/>
    </row>
    <row r="5" spans="1:16" s="248" customFormat="1" ht="15">
      <c r="A5" s="653"/>
      <c r="B5" s="654" t="s">
        <v>563</v>
      </c>
      <c r="C5" s="655" t="s">
        <v>564</v>
      </c>
      <c r="D5" s="656">
        <f>+INDEX('[3]Waterfall - Funding'!$178:$178,MATCH('Page 1'!$E$18,'[3]Waterfall - Funding'!$6:$6,0))</f>
        <v>2070974874.7033331</v>
      </c>
      <c r="E5" s="657" t="s">
        <v>295</v>
      </c>
      <c r="F5" s="658">
        <v>1.794481820180216E-2</v>
      </c>
      <c r="G5" s="659">
        <f>+INDEX('[3]Waterfall - Funding'!$180:$180,MATCH('Page 1'!$E$18,'[3]Waterfall - Funding'!$6:$6,0))</f>
        <v>2.0312996315339889E-2</v>
      </c>
      <c r="H5" s="660">
        <f>+INDEX('[3]Waterfall - Funding'!$181:$181,MATCH('Page 1'!$E$18,'[3]Waterfall - Funding'!$6:$6,0))</f>
        <v>10474373.726873029</v>
      </c>
      <c r="I5" s="660">
        <f>+INDEX('[3]Waterfall - Funding'!$182:$182,MATCH('Page 1'!$E$18,'[3]Waterfall - Funding'!$6:$6,0))</f>
        <v>0</v>
      </c>
      <c r="J5" s="656">
        <f>+INDEX('[3]Waterfall - Funding'!$183:$183,MATCH('Page 1'!$E$18,'[3]Waterfall - Funding'!$6:$6,0))</f>
        <v>2070974874.7033331</v>
      </c>
      <c r="K5" s="660" t="s">
        <v>295</v>
      </c>
      <c r="L5" s="661">
        <v>0</v>
      </c>
      <c r="M5" s="662">
        <f>+INDEX('[3]Waterfall - Funding'!$186:$186,MATCH('Page 1'!$E$18,'[3]Waterfall - Funding'!$6:$6,0))</f>
        <v>2.6785162371455073E-2</v>
      </c>
      <c r="N5" s="656">
        <f>+INDEX('[3]Waterfall - Funding'!$187:$187,MATCH('Page 1'!$E$18,'[3]Waterfall - Funding'!$6:$6,0))</f>
        <v>13829855.463117993</v>
      </c>
      <c r="O5" s="660">
        <f>+INDEX('[3]Waterfall - Funding'!$188:$188,MATCH('Page 1'!$E$18,'[3]Waterfall - Funding'!$6:$6,0))</f>
        <v>0</v>
      </c>
      <c r="P5" s="525"/>
    </row>
    <row r="6" spans="1:16" s="248" customFormat="1" ht="15">
      <c r="A6" s="653"/>
      <c r="B6" s="663" t="s">
        <v>565</v>
      </c>
      <c r="C6" s="664" t="s">
        <v>538</v>
      </c>
      <c r="D6" s="665">
        <f>+INDEX('[3]Notes - Issuer'!$127:$127,MATCH('Page 1'!$E$18,'[3]Notes - Issuer'!$6:$6,0))</f>
        <v>375000000</v>
      </c>
      <c r="E6" s="666" t="s">
        <v>293</v>
      </c>
      <c r="F6" s="667">
        <v>0</v>
      </c>
      <c r="G6" s="668">
        <f>+'Page 6'!$N$13</f>
        <v>0</v>
      </c>
      <c r="H6" s="669">
        <f>IF(OR(MONTH('Page 1'!E18)=4,MONTH('Page 1'!E18)=10),INDEX('[3]Notes - Issuer'!$144:$144,MATCH(TEXT(DATE(2000,MONTH('Page 1'!E17),1),"mmm")&amp;+TEXT(DATE(YEAR('Page 1'!E17),1,1),"yy"),'[3]Notes - Issuer'!$2:$2,0)),0)</f>
        <v>0</v>
      </c>
      <c r="I6" s="670">
        <f>+INDEX('[3]Notes - Issuer'!$132:$132,MATCH('Page 1'!$E$18,'[3]Notes - Issuer'!$6:$6,0))</f>
        <v>375000000</v>
      </c>
      <c r="J6" s="669">
        <f>+INDEX('[3]Interco - Funding'!$88:$88,MATCH('Page 1'!$E$18,'[3]Interco - Funding'!$6:$6,0))+INDEX('[3]Interco - Funding'!$76:$76,MATCH('Page 1'!$E$18,'[3]Interco - Funding'!$6:$6,0))</f>
        <v>375000000</v>
      </c>
      <c r="K6" s="670" t="s">
        <v>295</v>
      </c>
      <c r="L6" s="671">
        <v>1.6250000000000001E-2</v>
      </c>
      <c r="M6" s="672">
        <f>+INDEX('[3]Interco - Funding'!$82:$82,MATCH('Page 1'!$E$18,'[3]Interco - Funding'!$6:$6,0))</f>
        <v>1.9196899999999999E-2</v>
      </c>
      <c r="N6" s="670">
        <f>+INDEX('[3]Interco - Funding'!$84:$84,MATCH('Page 1'!$E$18,'[3]Interco - Funding'!$6:$6,0))</f>
        <v>1794778.6643835616</v>
      </c>
      <c r="O6" s="670">
        <f>+INDEX('[3]Interco - Funding'!$76:$76,MATCH('Page 1'!$E$18,'[3]Interco - Funding'!$6:$6,0))</f>
        <v>375000000</v>
      </c>
      <c r="P6" s="525"/>
    </row>
    <row r="7" spans="1:16" ht="15">
      <c r="A7" s="522"/>
      <c r="B7" s="663" t="s">
        <v>566</v>
      </c>
      <c r="C7" s="664" t="s">
        <v>538</v>
      </c>
      <c r="D7" s="665">
        <f>+INDEX('[3]Notes - Issuer'!$457:$457,MATCH('Page 1'!$E$18,'[3]Notes - Issuer'!$6:$6,0))</f>
        <v>500000000</v>
      </c>
      <c r="E7" s="666" t="s">
        <v>310</v>
      </c>
      <c r="F7" s="667">
        <v>0</v>
      </c>
      <c r="G7" s="668">
        <f>+'Page 6'!$N$27</f>
        <v>3.6150000000000002E-2</v>
      </c>
      <c r="H7" s="670">
        <f>IF(OR(MONTH('Page 1'!E18)=1,MONTH('Page 1'!E18)=7),INDEX('[3]Notes - Issuer'!$474:$474,MATCH(TEXT(DATE(2000,MONTH('Page 1'!$E$17),1),"mmm")&amp;+TEXT(DATE(YEAR('Page 1'!$E$17),1,1),"yy"),'[3]Notes - Issuer'!$2:$2,0)),0)</f>
        <v>0</v>
      </c>
      <c r="I7" s="670">
        <f>+INDEX('[3]Notes - Issuer'!$462:$462,MATCH('Page 1'!$E$18,'[3]Notes - Issuer'!$6:$6,0))</f>
        <v>0</v>
      </c>
      <c r="J7" s="669">
        <f>+INDEX('[3]Interco - Funding'!$262:$262,MATCH('Page 1'!$E$18,'[3]Interco - Funding'!$6:$6,0))+INDEX('[3]Interco - Funding'!$250:$250,MATCH('Page 1'!$E$18,'[3]Interco - Funding'!$6:$6,0))</f>
        <v>316455696.19999999</v>
      </c>
      <c r="K7" s="670" t="s">
        <v>295</v>
      </c>
      <c r="L7" s="673">
        <v>1.755E-2</v>
      </c>
      <c r="M7" s="674">
        <f>+INDEX('[3]Interco - Funding'!$256:$256,MATCH('Page 1'!$E$18,'[3]Interco - Funding'!$6:$6,0))</f>
        <v>2.0496899999999998E-2</v>
      </c>
      <c r="N7" s="669">
        <f>+INDEX('[3]Interco - Funding'!$258:$258,MATCH('Page 1'!$E$18,'[3]Interco - Funding'!$6:$6,0))</f>
        <v>1617147.477011512</v>
      </c>
      <c r="O7" s="670">
        <f>+INDEX('[3]Interco - Funding'!$250:$250,MATCH('Page 1'!$E$18,'[3]Interco - Funding'!$6:$6,0))</f>
        <v>0</v>
      </c>
      <c r="P7" s="525"/>
    </row>
    <row r="8" spans="1:16" ht="15">
      <c r="A8" s="522"/>
      <c r="B8" s="663" t="s">
        <v>567</v>
      </c>
      <c r="C8" s="664" t="s">
        <v>538</v>
      </c>
      <c r="D8" s="665">
        <f>+INDEX('[3]Notes - Issuer'!$512:$512,MATCH('Page 1'!$E$18,'[3]Notes - Issuer'!$6:$6,0))</f>
        <v>250000000</v>
      </c>
      <c r="E8" s="666" t="s">
        <v>281</v>
      </c>
      <c r="F8" s="682">
        <v>1.7500000000000002E-2</v>
      </c>
      <c r="G8" s="668">
        <f>INDEX('[3]Notes - Issuer'!$525:$525,MATCH(TEXT(DATE(2000,MONTH('Page 1'!E17),1),"mmm")&amp;+TEXT(DATE(YEAR('Page 1'!E17),1,1),"yy"),'[3]Notes - Issuer'!$2:$2,0)-1)</f>
        <v>3.0536100000000004E-2</v>
      </c>
      <c r="H8" s="670">
        <f>INDEX('[3]Notes - Issuer'!$529:$529,MATCH(TEXT(DATE(2000,MONTH('Page 1'!E17),1),"mmm")&amp;+TEXT(DATE(YEAR('Page 1'!E17),1,1),"yy"),'[3]Notes - Issuer'!$2:$2,0)-1)</f>
        <v>1929711.88</v>
      </c>
      <c r="I8" s="670">
        <f>+INDEX('[3]Notes - Issuer'!$517:$517,MATCH('Page 1'!$E$18,'[3]Notes - Issuer'!$6:$6,0))</f>
        <v>0</v>
      </c>
      <c r="J8" s="669">
        <f>+INDEX('[3]Interco - Funding'!$291:$291,MATCH('Page 1'!$E$18,'[3]Interco - Funding'!$6:$6,0))+INDEX('[3]Interco - Funding'!$279:$279,MATCH('Page 1'!$E$18,'[3]Interco - Funding'!$6:$6,0))</f>
        <v>158227848.09999999</v>
      </c>
      <c r="K8" s="670" t="s">
        <v>295</v>
      </c>
      <c r="L8" s="673">
        <v>1.755E-2</v>
      </c>
      <c r="M8" s="674">
        <f>+INDEX('[3]Interco - Funding'!$285:$285,MATCH('Page 1'!$E$18,'[3]Interco - Funding'!$6:$6,0))</f>
        <v>2.0496899999999998E-2</v>
      </c>
      <c r="N8" s="669">
        <f>+INDEX('[3]Interco - Funding'!$287:$287,MATCH('Page 1'!$E$18,'[3]Interco - Funding'!$6:$6,0))</f>
        <v>808573.73850575602</v>
      </c>
      <c r="O8" s="670">
        <f>+INDEX('[3]Interco - Funding'!$279:$279,MATCH('Page 1'!$E$18,'[3]Interco - Funding'!$6:$6,0))</f>
        <v>0</v>
      </c>
      <c r="P8"/>
    </row>
    <row r="9" spans="1:16" ht="15">
      <c r="A9" s="522"/>
      <c r="B9" s="663" t="s">
        <v>568</v>
      </c>
      <c r="C9" s="664" t="s">
        <v>538</v>
      </c>
      <c r="D9" s="665">
        <f>+INDEX('[3]Notes - Issuer'!$676:$676,MATCH('Page 1'!$E$18,'[3]Notes - Issuer'!$6:$6,0))</f>
        <v>331571428.58000016</v>
      </c>
      <c r="E9" s="666" t="s">
        <v>281</v>
      </c>
      <c r="F9" s="682">
        <v>1.55E-2</v>
      </c>
      <c r="G9" s="668">
        <f>INDEX('[3]Notes - Issuer'!$689:$689,MATCH(TEXT(DATE(2000,MONTH('Page 1'!E17),1),"mmm")&amp;+TEXT(DATE(YEAR('Page 1'!E17),1,1),"yy"),'[3]Notes - Issuer'!$2:$2,0)-1)</f>
        <v>2.8536100000000002E-2</v>
      </c>
      <c r="H9" s="670">
        <f>INDEX('[3]Notes - Issuer'!$693:$693,MATCH(TEXT(DATE(2000,MONTH('Page 1'!E17),1),"mmm")&amp;+TEXT(DATE(YEAR('Page 1'!E17),1,1),"yy"),'[3]Notes - Issuer'!$2:$2,0)-1)</f>
        <v>2391721.5099999998</v>
      </c>
      <c r="I9" s="670">
        <f>+INDEX('[3]Notes - Issuer'!$681:$681,MATCH('Page 1'!$E$18,'[3]Notes - Issuer'!$6:$6,0))</f>
        <v>331571428.57999998</v>
      </c>
      <c r="J9" s="669">
        <f>+INDEX('[3]Interco - Funding'!$378:$378,MATCH('Page 1'!$E$18,'[3]Interco - Funding'!$6:$6,0))+INDEX('[3]Interco - Funding'!$366:$366,MATCH('Page 1'!$E$18,'[3]Interco - Funding'!$6:$6,0))</f>
        <v>208273510.41999996</v>
      </c>
      <c r="K9" s="670" t="s">
        <v>295</v>
      </c>
      <c r="L9" s="673">
        <v>1.5900000000000001E-2</v>
      </c>
      <c r="M9" s="674">
        <f>+INDEX('[3]Interco - Funding'!$372:$372,MATCH('Page 1'!$E$18,'[3]Interco - Funding'!$6:$6,0))</f>
        <v>1.88469E-2</v>
      </c>
      <c r="N9" s="669">
        <f>+INDEX('[3]Interco - Funding'!$374:$374,MATCH('Page 1'!$E$18,'[3]Interco - Funding'!$6:$6,0))</f>
        <v>978638.93737440393</v>
      </c>
      <c r="O9" s="670">
        <f>+INDEX('[3]Interco - Funding'!$366:$366,MATCH('Page 1'!$E$18,'[3]Interco - Funding'!$6:$6,0))</f>
        <v>208273510.41999996</v>
      </c>
      <c r="P9"/>
    </row>
    <row r="10" spans="1:16" ht="15.75" thickBot="1">
      <c r="A10" s="522"/>
      <c r="B10" s="586" t="s">
        <v>569</v>
      </c>
      <c r="C10" s="587" t="s">
        <v>538</v>
      </c>
      <c r="D10" s="588">
        <f>+INDEX('[3]Notes - Issuer'!$841:$841,MATCH('Page 1'!$E$18,'[3]Notes - Issuer'!$6:$6,0))</f>
        <v>93338000</v>
      </c>
      <c r="E10" s="589" t="s">
        <v>281</v>
      </c>
      <c r="F10" s="683">
        <v>2.1999999999999999E-2</v>
      </c>
      <c r="G10" s="619">
        <f>INDEX('[3]Notes - Issuer'!$854:$854,MATCH(TEXT(DATE(2000,MONTH('Page 1'!E17),1),"mmm")&amp;+TEXT(DATE(YEAR('Page 1'!E17),1,1),"yy"),'[3]Notes - Issuer'!$2:$2,0)-1)</f>
        <v>3.5036100000000001E-2</v>
      </c>
      <c r="H10" s="620">
        <f>INDEX('[3]Notes - Issuer'!$858:$858,MATCH(TEXT(DATE(2000,MONTH('Page 1'!E17),1),"mmm")&amp;+TEXT(DATE(YEAR('Page 1'!E17),1,1),"yy"),'[3]Notes - Issuer'!$2:$2,0)-1)</f>
        <v>826633.76</v>
      </c>
      <c r="I10" s="620">
        <f>+INDEX('[3]Notes - Issuer'!$846:$846,MATCH('Page 1'!$E$18,'[3]Notes - Issuer'!$6:$6,0))</f>
        <v>93338000</v>
      </c>
      <c r="J10" s="621">
        <f>+INDEX('[3]Interco - Funding'!$453:$453,MATCH('Page 1'!$E$18,'[3]Interco - Funding'!$6:$6,0))+INDEX('[3]Interco - Funding'!$465:$465,MATCH('Page 1'!$E$18,'[3]Interco - Funding'!$6:$6,0))</f>
        <v>60121095.009999998</v>
      </c>
      <c r="K10" s="620" t="s">
        <v>295</v>
      </c>
      <c r="L10" s="684">
        <v>2.1024999999999999E-2</v>
      </c>
      <c r="M10" s="622">
        <f>+INDEX('[3]Interco - Funding'!$459:$459,MATCH('Page 1'!$E$18,'[3]Interco - Funding'!$6:$6,0))</f>
        <v>2.3971899999999997E-2</v>
      </c>
      <c r="N10" s="621">
        <f>+INDEX('[3]Interco - Funding'!$461:$461,MATCH('Page 1'!$E$18,'[3]Interco - Funding'!$6:$6,0))</f>
        <v>359317.08451997233</v>
      </c>
      <c r="O10" s="620">
        <f>+INDEX('[3]Interco - Funding'!$453:$453,MATCH('Page 1'!$E$18,'[3]Interco - Funding'!$6:$6,0))</f>
        <v>60121095.009999998</v>
      </c>
      <c r="P10"/>
    </row>
    <row r="11" spans="1:16" ht="15">
      <c r="A11" s="522"/>
      <c r="G11" s="597"/>
      <c r="M11" s="597"/>
      <c r="P11"/>
    </row>
    <row r="12" spans="1:16" ht="15">
      <c r="A12" s="522"/>
      <c r="P12"/>
    </row>
    <row r="13" spans="1:16" ht="15">
      <c r="A13" s="8"/>
      <c r="M13" s="597"/>
      <c r="N13" s="527"/>
      <c r="O13" s="527"/>
    </row>
    <row r="14" spans="1:16" ht="15.75" thickBot="1">
      <c r="A14" s="8"/>
      <c r="B14" s="590" t="s">
        <v>518</v>
      </c>
      <c r="C14" s="590"/>
      <c r="D14" s="591"/>
      <c r="E14" s="591"/>
      <c r="F14" s="591"/>
      <c r="G14" s="591"/>
      <c r="H14" s="591"/>
      <c r="I14" s="591"/>
      <c r="J14" s="591"/>
      <c r="K14" s="591"/>
      <c r="L14" s="591"/>
      <c r="M14" s="591"/>
      <c r="N14" s="591"/>
      <c r="O14" s="591"/>
    </row>
    <row r="15" spans="1:16" ht="15">
      <c r="A15" s="8"/>
      <c r="B15"/>
      <c r="C15"/>
      <c r="D15"/>
      <c r="E15"/>
      <c r="F15"/>
      <c r="G15"/>
      <c r="H15"/>
      <c r="I15"/>
      <c r="J15"/>
      <c r="K15"/>
      <c r="L15"/>
      <c r="M15"/>
      <c r="N15"/>
      <c r="O15"/>
    </row>
    <row r="16" spans="1:16" ht="15.75" thickBot="1">
      <c r="A16" s="8"/>
      <c r="B16"/>
      <c r="C16"/>
      <c r="D16"/>
      <c r="E16"/>
      <c r="F16"/>
      <c r="G16"/>
      <c r="H16"/>
      <c r="I16"/>
      <c r="J16" s="526"/>
      <c r="K16"/>
      <c r="L16"/>
      <c r="M16"/>
      <c r="N16" s="527"/>
      <c r="O16" s="527"/>
    </row>
    <row r="17" spans="1:15" ht="15.75" thickBot="1">
      <c r="A17" s="8"/>
      <c r="B17" s="528" t="s">
        <v>504</v>
      </c>
      <c r="C17" s="529" t="s">
        <v>519</v>
      </c>
      <c r="D17" s="530" t="s">
        <v>12</v>
      </c>
      <c r="E17" s="525"/>
      <c r="F17"/>
      <c r="G17"/>
      <c r="H17"/>
      <c r="I17"/>
      <c r="J17" s="526"/>
      <c r="K17"/>
      <c r="L17"/>
      <c r="M17"/>
      <c r="N17" s="527"/>
      <c r="O17" s="527"/>
    </row>
    <row r="18" spans="1:15" ht="15.75" thickBot="1">
      <c r="A18" s="8"/>
      <c r="B18" s="531"/>
      <c r="C18" s="532"/>
      <c r="D18" s="533"/>
      <c r="E18" s="525"/>
      <c r="F18"/>
      <c r="G18"/>
      <c r="H18"/>
      <c r="I18"/>
      <c r="J18"/>
      <c r="K18"/>
      <c r="L18"/>
      <c r="M18"/>
      <c r="N18" s="527"/>
      <c r="O18" s="527"/>
    </row>
    <row r="19" spans="1:15" ht="15">
      <c r="A19" s="8"/>
      <c r="B19" s="525" t="s">
        <v>572</v>
      </c>
      <c r="C19" s="525"/>
      <c r="D19"/>
      <c r="E19"/>
      <c r="F19"/>
      <c r="G19"/>
      <c r="H19"/>
      <c r="I19"/>
      <c r="J19"/>
      <c r="K19"/>
      <c r="L19"/>
      <c r="M19"/>
      <c r="N19" s="527"/>
      <c r="O19" s="527"/>
    </row>
    <row r="20" spans="1:15">
      <c r="A20" s="8"/>
    </row>
    <row r="21" spans="1:15" s="248" customFormat="1">
      <c r="A21" s="11"/>
      <c r="B21" s="53"/>
      <c r="C21" s="53"/>
      <c r="D21" s="53"/>
      <c r="E21" s="53"/>
      <c r="F21" s="53"/>
      <c r="G21" s="53"/>
      <c r="H21" s="53"/>
      <c r="I21" s="53"/>
      <c r="J21" s="53"/>
      <c r="K21" s="53"/>
      <c r="L21" s="53"/>
      <c r="M21" s="53"/>
      <c r="N21" s="53"/>
      <c r="O21" s="53"/>
    </row>
    <row r="22" spans="1:15" s="248" customFormat="1">
      <c r="A22" s="11"/>
      <c r="B22" s="53"/>
      <c r="C22" s="53"/>
      <c r="D22" s="53"/>
      <c r="E22" s="53"/>
      <c r="F22" s="53"/>
      <c r="G22" s="53"/>
      <c r="H22" s="53"/>
      <c r="I22" s="53"/>
      <c r="J22" s="53"/>
      <c r="K22" s="53"/>
      <c r="L22" s="53"/>
      <c r="M22" s="53"/>
      <c r="N22" s="53"/>
      <c r="O22" s="53"/>
    </row>
    <row r="23" spans="1:15" s="248" customFormat="1">
      <c r="A23" s="11"/>
      <c r="B23" s="53"/>
      <c r="C23" s="53"/>
      <c r="D23" s="53"/>
      <c r="E23" s="53"/>
      <c r="F23" s="53"/>
      <c r="G23" s="53"/>
      <c r="H23" s="53"/>
      <c r="I23" s="53"/>
      <c r="J23" s="53"/>
      <c r="K23" s="53"/>
      <c r="L23" s="53"/>
      <c r="M23" s="53"/>
      <c r="N23" s="53"/>
      <c r="O23" s="53"/>
    </row>
    <row r="24" spans="1:15" s="248" customFormat="1" ht="15">
      <c r="A24" s="11"/>
      <c r="B24" s="53"/>
      <c r="C24" s="155"/>
      <c r="D24" s="53"/>
      <c r="E24" s="53"/>
      <c r="F24" s="53"/>
      <c r="G24" s="53"/>
      <c r="H24" s="646"/>
      <c r="I24" s="409"/>
      <c r="J24" s="53"/>
      <c r="K24" s="53"/>
      <c r="L24" s="53"/>
      <c r="M24" s="53"/>
      <c r="N24" s="53"/>
      <c r="O24" s="53"/>
    </row>
    <row r="25" spans="1:15" s="248" customFormat="1" ht="15">
      <c r="A25" s="11"/>
      <c r="B25" s="53"/>
      <c r="C25" s="155"/>
      <c r="D25" s="53"/>
      <c r="E25" s="53"/>
      <c r="F25" s="53"/>
      <c r="G25" s="53"/>
      <c r="H25" s="53"/>
      <c r="I25" s="53"/>
      <c r="J25" s="53"/>
      <c r="K25" s="53"/>
      <c r="L25" s="53"/>
      <c r="M25" s="53"/>
      <c r="N25" s="53"/>
      <c r="O25" s="53"/>
    </row>
    <row r="26" spans="1:15" s="248" customFormat="1">
      <c r="A26" s="11"/>
      <c r="B26" s="53"/>
      <c r="C26" s="53"/>
      <c r="D26" s="53"/>
      <c r="E26" s="53"/>
      <c r="F26" s="53"/>
      <c r="G26" s="53"/>
      <c r="H26" s="53"/>
      <c r="I26" s="53"/>
      <c r="J26" s="53"/>
      <c r="K26" s="53"/>
      <c r="L26" s="53"/>
      <c r="M26" s="53"/>
      <c r="N26" s="53"/>
      <c r="O26" s="53"/>
    </row>
    <row r="27" spans="1:15" s="248" customFormat="1">
      <c r="A27" s="11"/>
      <c r="B27" s="53"/>
      <c r="C27" s="53"/>
      <c r="D27" s="53"/>
      <c r="E27" s="53"/>
      <c r="F27" s="53"/>
      <c r="G27" s="53"/>
      <c r="H27" s="53"/>
      <c r="I27" s="53"/>
      <c r="J27" s="53"/>
      <c r="K27" s="53"/>
      <c r="L27" s="53"/>
      <c r="M27" s="53"/>
      <c r="N27" s="53"/>
      <c r="O27" s="53"/>
    </row>
    <row r="28" spans="1:15" s="248" customFormat="1">
      <c r="A28" s="11"/>
      <c r="B28" s="53"/>
      <c r="C28" s="53"/>
      <c r="D28" s="53"/>
      <c r="E28" s="53"/>
      <c r="F28" s="53"/>
      <c r="G28" s="53"/>
      <c r="H28" s="53"/>
      <c r="I28" s="53"/>
      <c r="J28" s="53"/>
      <c r="K28" s="53"/>
      <c r="L28" s="53"/>
      <c r="M28" s="53"/>
      <c r="N28" s="53"/>
      <c r="O28" s="53"/>
    </row>
    <row r="29" spans="1:15" s="248" customFormat="1">
      <c r="A29" s="11"/>
      <c r="B29" s="53"/>
      <c r="C29" s="53"/>
      <c r="D29" s="53"/>
      <c r="E29" s="53"/>
      <c r="F29" s="53"/>
      <c r="G29" s="53"/>
      <c r="H29" s="53"/>
      <c r="I29" s="53"/>
      <c r="J29" s="53"/>
      <c r="K29" s="53"/>
      <c r="L29" s="53"/>
      <c r="M29" s="53"/>
      <c r="N29" s="53"/>
      <c r="O29" s="53"/>
    </row>
    <row r="30" spans="1:15" s="248" customFormat="1">
      <c r="A30" s="11"/>
      <c r="B30" s="53"/>
      <c r="C30" s="53"/>
      <c r="D30" s="53"/>
      <c r="E30" s="53"/>
      <c r="F30" s="53"/>
      <c r="G30" s="53"/>
      <c r="H30" s="53"/>
      <c r="I30" s="53"/>
      <c r="J30" s="53"/>
      <c r="K30" s="53"/>
      <c r="L30" s="53"/>
      <c r="M30" s="53"/>
      <c r="N30" s="53"/>
      <c r="O30" s="53"/>
    </row>
    <row r="31" spans="1:15" s="248" customFormat="1">
      <c r="A31" s="11"/>
      <c r="B31" s="53"/>
      <c r="C31" s="53"/>
      <c r="D31" s="53"/>
      <c r="E31" s="53"/>
      <c r="F31" s="53"/>
      <c r="G31" s="53"/>
      <c r="H31" s="53"/>
      <c r="I31" s="53"/>
      <c r="J31" s="53"/>
      <c r="K31" s="53"/>
      <c r="L31" s="53"/>
      <c r="M31" s="53"/>
      <c r="N31" s="53"/>
      <c r="O31" s="53"/>
    </row>
    <row r="32" spans="1:15">
      <c r="A32" s="8"/>
    </row>
    <row r="33" spans="1:16">
      <c r="A33" s="8"/>
    </row>
    <row r="34" spans="1:16">
      <c r="P34" s="235"/>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October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topLeftCell="A4" zoomScale="80" zoomScaleNormal="85" zoomScaleSheetLayoutView="85" zoomScalePageLayoutView="80" workbookViewId="0">
      <selection activeCell="B25" sqref="B25:Q25"/>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49" t="s">
        <v>454</v>
      </c>
      <c r="C1" s="450"/>
    </row>
    <row r="2" spans="1:5">
      <c r="A2" s="32"/>
      <c r="B2" s="451" t="s">
        <v>455</v>
      </c>
      <c r="C2" s="604"/>
    </row>
    <row r="3" spans="1:5">
      <c r="A3" s="32"/>
      <c r="B3" s="452" t="s">
        <v>456</v>
      </c>
      <c r="C3" s="605" t="s">
        <v>457</v>
      </c>
    </row>
    <row r="4" spans="1:5">
      <c r="A4" s="32"/>
      <c r="B4" s="452"/>
      <c r="C4" s="605"/>
    </row>
    <row r="5" spans="1:5">
      <c r="A5" s="32"/>
      <c r="B5" s="404" t="s">
        <v>458</v>
      </c>
      <c r="C5" s="605"/>
    </row>
    <row r="6" spans="1:5">
      <c r="A6" s="32"/>
      <c r="B6" s="452" t="s">
        <v>459</v>
      </c>
      <c r="C6" s="605" t="s">
        <v>457</v>
      </c>
    </row>
    <row r="7" spans="1:5">
      <c r="A7" s="32"/>
      <c r="B7" s="452" t="s">
        <v>460</v>
      </c>
      <c r="C7" s="605" t="s">
        <v>457</v>
      </c>
    </row>
    <row r="8" spans="1:5">
      <c r="A8" s="32"/>
      <c r="B8" s="452" t="s">
        <v>461</v>
      </c>
      <c r="C8" s="605" t="s">
        <v>457</v>
      </c>
    </row>
    <row r="9" spans="1:5">
      <c r="A9" s="32"/>
      <c r="B9" s="452"/>
      <c r="C9" s="605"/>
    </row>
    <row r="10" spans="1:5">
      <c r="A10" s="32"/>
      <c r="B10" s="452"/>
      <c r="C10" s="605"/>
    </row>
    <row r="11" spans="1:5">
      <c r="A11" s="32"/>
      <c r="B11" s="404" t="s">
        <v>462</v>
      </c>
      <c r="C11" s="605"/>
    </row>
    <row r="12" spans="1:5">
      <c r="A12" s="32"/>
      <c r="B12" s="452"/>
      <c r="C12" s="605"/>
    </row>
    <row r="13" spans="1:5" ht="42" customHeight="1">
      <c r="A13" s="32"/>
      <c r="B13" s="453" t="s">
        <v>463</v>
      </c>
      <c r="C13" s="606" t="s">
        <v>457</v>
      </c>
    </row>
    <row r="14" spans="1:5" ht="48">
      <c r="A14" s="32"/>
      <c r="B14" s="454" t="s">
        <v>464</v>
      </c>
      <c r="C14" s="606" t="s">
        <v>457</v>
      </c>
      <c r="E14" s="465"/>
    </row>
    <row r="15" spans="1:5">
      <c r="A15" s="32"/>
      <c r="B15" s="452"/>
      <c r="C15" s="605"/>
    </row>
    <row r="16" spans="1:5" ht="12.75" thickBot="1">
      <c r="A16" s="32"/>
      <c r="B16" s="607" t="s">
        <v>465</v>
      </c>
      <c r="C16" s="608"/>
      <c r="E16" s="465"/>
    </row>
    <row r="17" spans="1:3">
      <c r="A17" s="39"/>
      <c r="B17" s="31"/>
      <c r="C17" s="448"/>
    </row>
    <row r="18" spans="1:3">
      <c r="A18" s="32"/>
      <c r="B18" s="455" t="s">
        <v>466</v>
      </c>
      <c r="C18" s="609"/>
    </row>
    <row r="19" spans="1:3">
      <c r="A19" s="456">
        <v>1</v>
      </c>
      <c r="B19" s="457" t="s">
        <v>467</v>
      </c>
      <c r="C19" s="609"/>
    </row>
    <row r="20" spans="1:3" ht="24">
      <c r="A20" s="458"/>
      <c r="B20" s="459" t="s">
        <v>468</v>
      </c>
      <c r="C20" s="609"/>
    </row>
    <row r="21" spans="1:3">
      <c r="A21" s="460">
        <v>2</v>
      </c>
      <c r="B21" s="461" t="s">
        <v>469</v>
      </c>
    </row>
    <row r="22" spans="1:3" ht="12" customHeight="1">
      <c r="A22" s="462"/>
      <c r="B22" s="749" t="s">
        <v>470</v>
      </c>
    </row>
    <row r="23" spans="1:3" ht="25.5" customHeight="1">
      <c r="A23" s="462"/>
      <c r="B23" s="749"/>
    </row>
    <row r="24" spans="1:3">
      <c r="A24" s="460">
        <v>3</v>
      </c>
      <c r="B24" s="461" t="s">
        <v>471</v>
      </c>
    </row>
    <row r="25" spans="1:3" ht="17.25" customHeight="1">
      <c r="A25" s="462"/>
      <c r="B25" s="463" t="s">
        <v>472</v>
      </c>
    </row>
    <row r="26" spans="1:3">
      <c r="A26" s="460">
        <v>4</v>
      </c>
      <c r="B26" s="462" t="s">
        <v>473</v>
      </c>
    </row>
    <row r="27" spans="1:3" ht="26.25" customHeight="1">
      <c r="A27" s="462"/>
      <c r="B27" s="583" t="s">
        <v>474</v>
      </c>
    </row>
    <row r="28" spans="1:3">
      <c r="A28" s="462">
        <v>5</v>
      </c>
      <c r="B28" s="464" t="s">
        <v>475</v>
      </c>
    </row>
    <row r="29" spans="1:3" ht="24.75" customHeight="1">
      <c r="A29" s="462"/>
      <c r="B29" s="583" t="s">
        <v>476</v>
      </c>
    </row>
    <row r="30" spans="1:3" ht="13.5" customHeight="1">
      <c r="A30" s="462">
        <v>6</v>
      </c>
      <c r="B30" s="464" t="s">
        <v>477</v>
      </c>
    </row>
    <row r="31" spans="1:3" ht="34.9" customHeight="1">
      <c r="A31" s="462"/>
      <c r="B31" s="463" t="s">
        <v>478</v>
      </c>
    </row>
    <row r="32" spans="1:3" ht="12" customHeight="1">
      <c r="A32" s="462">
        <v>7</v>
      </c>
      <c r="B32" s="464" t="s">
        <v>479</v>
      </c>
    </row>
    <row r="33" spans="1:3" ht="12" customHeight="1">
      <c r="A33" s="462"/>
      <c r="B33" s="463" t="s">
        <v>480</v>
      </c>
    </row>
    <row r="34" spans="1:3" ht="27" customHeight="1">
      <c r="A34" s="462">
        <v>8</v>
      </c>
      <c r="B34" s="464" t="s">
        <v>481</v>
      </c>
    </row>
    <row r="35" spans="1:3" ht="12" customHeight="1">
      <c r="A35" s="462"/>
      <c r="B35" s="463" t="s">
        <v>482</v>
      </c>
    </row>
    <row r="36" spans="1:3" ht="26.45" customHeight="1">
      <c r="A36" s="460">
        <v>9</v>
      </c>
      <c r="B36" s="610"/>
      <c r="C36" s="611"/>
    </row>
    <row r="37" spans="1:3" ht="14.25" customHeight="1">
      <c r="A37" s="460"/>
      <c r="B37" s="417" t="s">
        <v>483</v>
      </c>
      <c r="C37" s="611"/>
    </row>
    <row r="38" spans="1:3">
      <c r="A38" s="460">
        <v>10</v>
      </c>
      <c r="B38" s="126" t="s">
        <v>81</v>
      </c>
    </row>
    <row r="39" spans="1:3">
      <c r="A39" s="460"/>
      <c r="B39" s="417" t="s">
        <v>484</v>
      </c>
    </row>
    <row r="40" spans="1:3">
      <c r="A40" s="460">
        <v>11</v>
      </c>
      <c r="B40" s="126" t="s">
        <v>82</v>
      </c>
    </row>
    <row r="41" spans="1:3">
      <c r="A41" s="460"/>
      <c r="B41" s="417" t="s">
        <v>485</v>
      </c>
    </row>
    <row r="42" spans="1:3">
      <c r="A42" s="460">
        <v>12</v>
      </c>
      <c r="B42" s="126" t="s">
        <v>83</v>
      </c>
    </row>
    <row r="43" spans="1:3">
      <c r="A43" s="460"/>
      <c r="B43" s="417" t="s">
        <v>486</v>
      </c>
    </row>
    <row r="44" spans="1:3">
      <c r="A44" s="460">
        <v>13</v>
      </c>
      <c r="B44" s="126" t="s">
        <v>84</v>
      </c>
    </row>
    <row r="45" spans="1:3">
      <c r="A45" s="460"/>
      <c r="B45" s="417" t="s">
        <v>487</v>
      </c>
    </row>
    <row r="46" spans="1:3">
      <c r="A46" s="460">
        <v>14</v>
      </c>
      <c r="B46" s="126" t="s">
        <v>488</v>
      </c>
    </row>
    <row r="47" spans="1:3" ht="48">
      <c r="B47" s="583" t="s">
        <v>537</v>
      </c>
    </row>
    <row r="48" spans="1:3" ht="52.5" customHeight="1">
      <c r="A48" s="460"/>
      <c r="B48" s="126"/>
    </row>
    <row r="49" spans="1:2">
      <c r="A49" s="460" t="s">
        <v>489</v>
      </c>
      <c r="B49" s="126" t="s">
        <v>490</v>
      </c>
    </row>
    <row r="50" spans="1:2" ht="63" customHeight="1">
      <c r="A50" s="460"/>
      <c r="B50" s="603" t="s">
        <v>491</v>
      </c>
    </row>
    <row r="51" spans="1:2" s="614" customFormat="1" ht="11.25" customHeight="1">
      <c r="A51" s="612"/>
      <c r="B51" s="613"/>
    </row>
    <row r="52" spans="1:2">
      <c r="B52" s="126" t="s">
        <v>492</v>
      </c>
    </row>
    <row r="53" spans="1:2" s="614" customFormat="1" ht="8.25"/>
    <row r="54" spans="1:2">
      <c r="B54" s="8" t="s">
        <v>544</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October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546</v>
      </c>
    </row>
    <row r="4" spans="2:2">
      <c r="B4" t="s">
        <v>545</v>
      </c>
    </row>
    <row r="5" spans="2:2">
      <c r="B5" t="s">
        <v>557</v>
      </c>
    </row>
    <row r="6" spans="2:2">
      <c r="B6" t="s">
        <v>558</v>
      </c>
    </row>
    <row r="7" spans="2:2">
      <c r="B7" t="s">
        <v>559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70" zoomScaleSheetLayoutView="85" zoomScalePageLayoutView="70" workbookViewId="0">
      <selection activeCell="B25" sqref="B25:Q2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92" t="s">
        <v>23</v>
      </c>
      <c r="C7" s="693" t="s">
        <v>24</v>
      </c>
      <c r="D7" s="693" t="s">
        <v>570</v>
      </c>
      <c r="E7" s="693" t="s">
        <v>25</v>
      </c>
      <c r="F7" s="71" t="s">
        <v>26</v>
      </c>
      <c r="G7" s="72" t="s">
        <v>27</v>
      </c>
    </row>
    <row r="8" spans="2:7">
      <c r="B8" s="692"/>
      <c r="C8" s="693"/>
      <c r="D8" s="693"/>
      <c r="E8" s="693"/>
      <c r="F8" s="71" t="s">
        <v>28</v>
      </c>
      <c r="G8" s="72" t="s">
        <v>29</v>
      </c>
    </row>
    <row r="9" spans="2:7">
      <c r="B9" s="692"/>
      <c r="C9" s="693"/>
      <c r="D9" s="693"/>
      <c r="E9" s="693"/>
      <c r="F9" s="71" t="s">
        <v>30</v>
      </c>
      <c r="G9" s="72" t="s">
        <v>31</v>
      </c>
    </row>
    <row r="10" spans="2:7">
      <c r="B10" s="692"/>
      <c r="C10" s="693"/>
      <c r="D10" s="693"/>
      <c r="E10" s="693"/>
      <c r="F10" s="71" t="s">
        <v>32</v>
      </c>
      <c r="G10" s="72" t="s">
        <v>33</v>
      </c>
    </row>
    <row r="11" spans="2:7">
      <c r="B11" s="692"/>
      <c r="C11" s="693"/>
      <c r="D11" s="693"/>
      <c r="E11" s="693"/>
      <c r="F11" s="71" t="s">
        <v>34</v>
      </c>
      <c r="G11" s="72" t="s">
        <v>35</v>
      </c>
    </row>
    <row r="12" spans="2:7" ht="24">
      <c r="B12" s="692"/>
      <c r="C12" s="693"/>
      <c r="D12" s="693"/>
      <c r="E12" s="693"/>
      <c r="F12" s="71" t="s">
        <v>26</v>
      </c>
      <c r="G12" s="72" t="s">
        <v>36</v>
      </c>
    </row>
    <row r="13" spans="2:7">
      <c r="B13" s="692"/>
      <c r="C13" s="693"/>
      <c r="D13" s="693"/>
      <c r="E13" s="693"/>
      <c r="F13" s="71" t="s">
        <v>37</v>
      </c>
      <c r="G13" s="72" t="s">
        <v>38</v>
      </c>
    </row>
    <row r="14" spans="2:7">
      <c r="B14" s="692"/>
      <c r="C14" s="693"/>
      <c r="D14" s="693"/>
      <c r="E14" s="693"/>
      <c r="F14" s="71" t="s">
        <v>39</v>
      </c>
      <c r="G14" s="72" t="s">
        <v>40</v>
      </c>
    </row>
    <row r="15" spans="2:7" ht="24">
      <c r="B15" s="59" t="s">
        <v>41</v>
      </c>
      <c r="C15" s="73" t="s">
        <v>24</v>
      </c>
      <c r="D15" s="73" t="s">
        <v>570</v>
      </c>
      <c r="E15" s="73" t="s">
        <v>25</v>
      </c>
      <c r="F15" s="74" t="s">
        <v>25</v>
      </c>
      <c r="G15" s="75" t="s">
        <v>42</v>
      </c>
    </row>
    <row r="16" spans="2:7">
      <c r="B16" s="574" t="s">
        <v>43</v>
      </c>
      <c r="C16" s="65" t="s">
        <v>24</v>
      </c>
      <c r="D16" s="65" t="s">
        <v>570</v>
      </c>
      <c r="E16" s="65" t="s">
        <v>25</v>
      </c>
      <c r="F16" s="76"/>
      <c r="G16" s="72"/>
    </row>
    <row r="17" spans="2:7" ht="13.5" customHeight="1">
      <c r="B17" s="59" t="s">
        <v>44</v>
      </c>
      <c r="C17" s="73" t="s">
        <v>24</v>
      </c>
      <c r="D17" s="73" t="s">
        <v>570</v>
      </c>
      <c r="E17" s="73" t="s">
        <v>25</v>
      </c>
      <c r="F17" s="74"/>
      <c r="G17" s="75"/>
    </row>
    <row r="18" spans="2:7" ht="96.75" customHeight="1">
      <c r="B18" s="574" t="s">
        <v>45</v>
      </c>
      <c r="C18" s="65" t="s">
        <v>46</v>
      </c>
      <c r="D18" s="65" t="s">
        <v>573</v>
      </c>
      <c r="E18" s="65" t="s">
        <v>571</v>
      </c>
      <c r="F18" s="77" t="s">
        <v>47</v>
      </c>
      <c r="G18" s="72" t="s">
        <v>48</v>
      </c>
    </row>
    <row r="19" spans="2:7">
      <c r="B19" s="694" t="s">
        <v>49</v>
      </c>
      <c r="C19" s="695" t="s">
        <v>24</v>
      </c>
      <c r="D19" s="695" t="s">
        <v>570</v>
      </c>
      <c r="E19" s="695" t="s">
        <v>25</v>
      </c>
      <c r="F19" s="78"/>
      <c r="G19" s="70"/>
    </row>
    <row r="20" spans="2:7" ht="126" customHeight="1">
      <c r="B20" s="694"/>
      <c r="C20" s="695"/>
      <c r="D20" s="695"/>
      <c r="E20" s="695"/>
      <c r="F20" s="78" t="s">
        <v>47</v>
      </c>
      <c r="G20" s="70" t="s">
        <v>50</v>
      </c>
    </row>
    <row r="21" spans="2:7" ht="133.5" customHeight="1">
      <c r="B21" s="696" t="s">
        <v>51</v>
      </c>
      <c r="C21" s="693" t="s">
        <v>24</v>
      </c>
      <c r="D21" s="693" t="s">
        <v>570</v>
      </c>
      <c r="E21" s="693" t="s">
        <v>25</v>
      </c>
      <c r="F21" s="71" t="s">
        <v>52</v>
      </c>
      <c r="G21" s="72" t="s">
        <v>53</v>
      </c>
    </row>
    <row r="22" spans="2:7" ht="103.5" customHeight="1">
      <c r="B22" s="696"/>
      <c r="C22" s="693"/>
      <c r="D22" s="693"/>
      <c r="E22" s="693"/>
      <c r="F22" s="71" t="s">
        <v>47</v>
      </c>
      <c r="G22" s="72" t="s">
        <v>54</v>
      </c>
    </row>
    <row r="23" spans="2:7" ht="123" customHeight="1">
      <c r="B23" s="696"/>
      <c r="C23" s="693"/>
      <c r="D23" s="693"/>
      <c r="E23" s="693"/>
      <c r="F23" s="71" t="s">
        <v>55</v>
      </c>
      <c r="G23" s="72" t="s">
        <v>56</v>
      </c>
    </row>
    <row r="24" spans="2:7" s="81" customFormat="1" ht="96" customHeight="1">
      <c r="B24" s="575" t="s">
        <v>57</v>
      </c>
      <c r="C24" s="68" t="s">
        <v>24</v>
      </c>
      <c r="D24" s="68" t="s">
        <v>570</v>
      </c>
      <c r="E24" s="68" t="s">
        <v>25</v>
      </c>
      <c r="F24" s="80" t="s">
        <v>58</v>
      </c>
      <c r="G24" s="70" t="s">
        <v>59</v>
      </c>
    </row>
    <row r="25" spans="2:7" ht="24">
      <c r="B25" s="692" t="s">
        <v>60</v>
      </c>
      <c r="C25" s="693" t="s">
        <v>24</v>
      </c>
      <c r="D25" s="693" t="s">
        <v>570</v>
      </c>
      <c r="E25" s="693" t="s">
        <v>25</v>
      </c>
      <c r="F25" s="71" t="s">
        <v>61</v>
      </c>
      <c r="G25" s="72" t="s">
        <v>62</v>
      </c>
    </row>
    <row r="26" spans="2:7" ht="24">
      <c r="B26" s="692"/>
      <c r="C26" s="693"/>
      <c r="D26" s="693"/>
      <c r="E26" s="693"/>
      <c r="F26" s="71" t="s">
        <v>63</v>
      </c>
      <c r="G26" s="72" t="s">
        <v>64</v>
      </c>
    </row>
    <row r="27" spans="2:7" ht="36" customHeight="1">
      <c r="B27" s="697" t="s">
        <v>65</v>
      </c>
      <c r="C27" s="695" t="s">
        <v>66</v>
      </c>
      <c r="D27" s="695" t="s">
        <v>570</v>
      </c>
      <c r="E27" s="695" t="s">
        <v>25</v>
      </c>
      <c r="F27" s="80" t="s">
        <v>67</v>
      </c>
      <c r="G27" s="70" t="s">
        <v>68</v>
      </c>
    </row>
    <row r="28" spans="2:7" ht="52.5" customHeight="1">
      <c r="B28" s="697"/>
      <c r="C28" s="695"/>
      <c r="D28" s="695"/>
      <c r="E28" s="695"/>
      <c r="F28" s="78" t="s">
        <v>63</v>
      </c>
      <c r="G28" s="70" t="s">
        <v>69</v>
      </c>
    </row>
    <row r="29" spans="2:7" ht="22.5" customHeight="1">
      <c r="B29" s="64" t="s">
        <v>70</v>
      </c>
      <c r="C29" s="65" t="s">
        <v>46</v>
      </c>
      <c r="D29" s="681" t="s">
        <v>573</v>
      </c>
      <c r="E29" s="65" t="s">
        <v>571</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98" t="s">
        <v>74</v>
      </c>
      <c r="C32" s="698"/>
      <c r="D32" s="698"/>
      <c r="E32" s="698"/>
      <c r="F32" s="698"/>
      <c r="G32" s="698"/>
    </row>
    <row r="33" spans="2:7">
      <c r="B33" s="699"/>
      <c r="C33" s="699"/>
      <c r="D33" s="699"/>
      <c r="E33" s="699"/>
      <c r="F33" s="699"/>
      <c r="G33" s="69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October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T74"/>
  <sheetViews>
    <sheetView view="pageLayout" zoomScale="85" zoomScaleNormal="85" zoomScaleSheetLayoutView="75" zoomScalePageLayoutView="85" workbookViewId="0">
      <selection activeCell="B25" sqref="B25:Q25"/>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7" width="9.140625" style="8"/>
    <col min="18" max="18" width="27.28515625" style="8" bestFit="1" customWidth="1"/>
    <col min="19" max="19" width="9.140625" style="8"/>
    <col min="20" max="20" width="20.5703125" style="8" customWidth="1"/>
    <col min="21" max="16384" width="9.140625" style="8"/>
  </cols>
  <sheetData>
    <row r="1" spans="2:20">
      <c r="L1" s="465"/>
    </row>
    <row r="2" spans="2:20" ht="12.75" thickBot="1">
      <c r="B2" s="89" t="s">
        <v>75</v>
      </c>
      <c r="C2" s="89"/>
      <c r="D2" s="89"/>
      <c r="E2" s="89"/>
      <c r="F2" s="89"/>
      <c r="G2" s="89"/>
      <c r="H2" s="89"/>
      <c r="I2" s="89"/>
      <c r="J2" s="89"/>
      <c r="K2" s="89"/>
      <c r="L2" s="89"/>
      <c r="M2" s="89"/>
      <c r="N2" s="89"/>
      <c r="R2" s="534" t="s">
        <v>520</v>
      </c>
      <c r="T2" s="534" t="s">
        <v>548</v>
      </c>
    </row>
    <row r="3" spans="2:20" ht="13.5" thickBot="1">
      <c r="T3" s="543" t="str">
        <f>IF('Page 3'!N10+'Page 3'!N9='Page 9'!C21+'Page 9'!C24,"OK","Check")</f>
        <v>OK</v>
      </c>
    </row>
    <row r="4" spans="2:20" ht="12.75">
      <c r="B4" s="90" t="s">
        <v>76</v>
      </c>
      <c r="C4" s="91"/>
      <c r="D4" s="92"/>
      <c r="E4" s="92"/>
      <c r="F4" s="93"/>
      <c r="J4" s="94" t="s">
        <v>77</v>
      </c>
      <c r="K4" s="95"/>
      <c r="L4" s="96"/>
      <c r="M4" s="97"/>
      <c r="N4" s="98"/>
      <c r="T4" s="543" t="str">
        <f>IF('Page 3'!N14+'Page 3'!N12='Page 3'!N7,"OK","Check")</f>
        <v>OK</v>
      </c>
    </row>
    <row r="5" spans="2:20" ht="13.5" thickBot="1">
      <c r="B5" s="99"/>
      <c r="C5" s="100"/>
      <c r="D5" s="100"/>
      <c r="E5" s="100"/>
      <c r="F5" s="101"/>
      <c r="H5" s="465"/>
      <c r="J5" s="102"/>
      <c r="K5" s="103"/>
      <c r="L5" s="104"/>
      <c r="M5" s="105"/>
      <c r="N5" s="106"/>
      <c r="R5" s="535"/>
      <c r="T5" s="543" t="str">
        <f>IF('Page 3'!N15+'Page 3'!N13=1,"OK","CHECK")</f>
        <v>OK</v>
      </c>
    </row>
    <row r="6" spans="2:20" ht="12.75">
      <c r="B6" s="107" t="s">
        <v>78</v>
      </c>
      <c r="C6" s="108"/>
      <c r="D6" s="109"/>
      <c r="E6" s="110"/>
      <c r="F6" s="476">
        <v>115191</v>
      </c>
      <c r="H6" s="111"/>
      <c r="J6" s="112" t="str">
        <f>"Current value of Mortgage Loans in Pool at"&amp;" "&amp;TEXT(EOMONTH('Page 1'!E15,-1)+1,"dd mmmm yyyy")</f>
        <v>Current value of Mortgage Loans in Pool at 01 October 2017</v>
      </c>
      <c r="K6" s="113"/>
      <c r="L6" s="114"/>
      <c r="M6" s="550"/>
      <c r="N6" s="123">
        <f>HLOOKUP(EOMONTH('Page 1'!E15,-1),'[3]Waterfall - Trustees'!$I$5:$DC$41,37,FALSE)</f>
        <v>4597187579.0600004</v>
      </c>
      <c r="R6" s="535" t="s">
        <v>521</v>
      </c>
      <c r="T6" s="543" t="str">
        <f>IF(N8='Page 9'!C9+'Page 9'!C12+'Page 9'!C13,"OK","Check")</f>
        <v>OK</v>
      </c>
    </row>
    <row r="7" spans="2:20" ht="13.5" thickBot="1">
      <c r="B7" s="115" t="s">
        <v>79</v>
      </c>
      <c r="C7" s="116"/>
      <c r="D7" s="117"/>
      <c r="E7" s="118"/>
      <c r="F7" s="477">
        <v>6399214137.6800003</v>
      </c>
      <c r="J7" s="551" t="str">
        <f>"Last months Closing Trust Assets at"&amp;" "&amp;TEXT(EOMONTH('Page 1'!E15,-2)+1,"dd mmmm yyyy")</f>
        <v>Last months Closing Trust Assets at 01 September 2017</v>
      </c>
      <c r="K7" s="119"/>
      <c r="L7" s="120"/>
      <c r="M7" s="121"/>
      <c r="N7" s="122">
        <f>HLOOKUP(EOMONTH('Page 1'!E15,-2),'[3]Waterfall - Trustees'!$I$5:$DC$41,37,FALSE)</f>
        <v>4707263744.9099998</v>
      </c>
      <c r="R7" s="535" t="s">
        <v>522</v>
      </c>
      <c r="T7" s="543" t="str">
        <f>IF('[3]Trustee Assets'!$BH$93=E39,"OK","Check")</f>
        <v>Check</v>
      </c>
    </row>
    <row r="8" spans="2:20" ht="12.75">
      <c r="B8" s="107" t="str">
        <f>"Current number of Mortgage Loans in Pool at"&amp;" "&amp;TEXT('Page 1'!E15,"dd-mmmm-yyyy")</f>
        <v>Current number of Mortgage Loans in Pool at 31-October-2017</v>
      </c>
      <c r="C8" s="108"/>
      <c r="D8" s="109"/>
      <c r="E8" s="110"/>
      <c r="F8" s="479">
        <f>D39</f>
        <v>50932</v>
      </c>
      <c r="G8" s="53"/>
      <c r="J8" s="112" t="str">
        <f>"Mortgage collections - Interest on"&amp;" "&amp;TEXT(EOMONTH('Page 1'!E15,-1)+1,"dd mmmmyyyy")</f>
        <v>Mortgage collections - Interest on 01 October2017</v>
      </c>
      <c r="K8" s="113"/>
      <c r="L8" s="114"/>
      <c r="M8" s="113"/>
      <c r="N8" s="123">
        <f>HLOOKUP(EOMONTH('Page 1'!E15,-1),'[3]Waterfall - Trustees'!$I$5:$DC$1048576,166,FALSE)</f>
        <v>10761698.390000001</v>
      </c>
      <c r="R8" s="535"/>
      <c r="T8" s="543" t="str">
        <f>IF(E53=E55,"OK","Check")</f>
        <v>OK</v>
      </c>
    </row>
    <row r="9" spans="2:20" ht="12.75">
      <c r="B9" s="124" t="str">
        <f>"Current £ value of Mortgage Loans in Pool at"&amp;" "&amp;TEXT('Page 1'!E15,"dd-mmmm-yyyy")</f>
        <v>Current £ value of Mortgage Loans in Pool at 31-October-2017</v>
      </c>
      <c r="C9" s="125"/>
      <c r="D9" s="126"/>
      <c r="E9" s="127"/>
      <c r="F9" s="480">
        <f>E39</f>
        <v>4491218977.2399998</v>
      </c>
      <c r="G9" s="53"/>
      <c r="J9" s="128" t="str">
        <f>"Mortgage collections - Principal (Scheduled) on"&amp;" "&amp;TEXT(EOMONTH('Page 1'!E15,-1)+1,"dd mmmm yyyy")</f>
        <v>Mortgage collections - Principal (Scheduled) on 01 October 2017</v>
      </c>
      <c r="K9" s="113"/>
      <c r="L9" s="114"/>
      <c r="M9" s="113"/>
      <c r="N9" s="615">
        <f>+INDEX('[3]Waterfall - Trustees'!$263:$263,MATCH(EOMONTH('Page 1'!E17,-1),'[3]Waterfall - Trustees'!$5:$5,0))</f>
        <v>30629997.190000534</v>
      </c>
      <c r="R9" s="535"/>
      <c r="T9" s="543" t="str">
        <f>IF(SUM(F28:F30)=0,"OK","Check")</f>
        <v>Check</v>
      </c>
    </row>
    <row r="10" spans="2:20" ht="13.5" thickBot="1">
      <c r="B10" s="115" t="str">
        <f>"Weighted Average Yield on"&amp;" "&amp;TEXT('Page 1'!E17,"dd-mmmm-yyyy")</f>
        <v>Weighted Average Yield on 09-October-2017</v>
      </c>
      <c r="C10" s="116"/>
      <c r="D10" s="117"/>
      <c r="E10" s="129"/>
      <c r="F10" s="593">
        <f>INDEX('[3]Waterfall - Trustees'!$257:$257,MATCH(EOMONTH('Page 1'!E15,-1),'[3]Waterfall - Trustees'!$5:$5,0))</f>
        <v>2.7781879874595017E-2</v>
      </c>
      <c r="J10" s="128" t="str">
        <f>"Mortgage collections - Principal (Unscheduled) on"&amp;" "&amp;TEXT(EOMONTH('Page 1'!E15,-1)+1,"dd mmmm yyyy")</f>
        <v>Mortgage collections - Principal (Unscheduled) on 01 October 2017</v>
      </c>
      <c r="K10" s="113"/>
      <c r="L10" s="114"/>
      <c r="M10" s="113"/>
      <c r="N10" s="616">
        <f>+('Page 9'!C21+'Page 9'!C24)-'Page 3'!N9</f>
        <v>79305813.829999462</v>
      </c>
      <c r="R10" s="535"/>
      <c r="S10" s="543" t="s">
        <v>549</v>
      </c>
      <c r="T10" s="543" t="str">
        <f>IF(IFERROR(SUM(B1:N70),"Check")&lt;&gt;"Check","Ok","Check")</f>
        <v>Ok</v>
      </c>
    </row>
    <row r="11" spans="2:20" ht="13.5" thickBot="1">
      <c r="F11" s="130"/>
      <c r="J11" s="131" t="str">
        <f>"Principal Ledger as calculated on"&amp;" "&amp;TEXT('Page 1'!E17,"dd mmmm yyyy")</f>
        <v>Principal Ledger as calculated on 09 October 2017</v>
      </c>
      <c r="K11" s="119"/>
      <c r="L11" s="120"/>
      <c r="M11" s="121"/>
      <c r="N11" s="122">
        <f>+INDEX('[3]Waterfall - Funding'!$130:$130,MATCH(EOMONTH('Page 1'!E15,-1)+1,'[3]Waterfall - Funding'!$15:$15,0))+INDEX('[3]Waterfall - Funding'!$131:$131,MATCH(EOMONTH('Page 1'!E15,-1)+1,'[3]Waterfall - Funding'!$15:$15,0))+INDEX('[3]Waterfall - Funding'!$132:$132,MATCH(EOMONTH('Page 1'!E15,-1)+1,'[3]Waterfall - Funding'!$15:$15,0))</f>
        <v>1036954222.8299999</v>
      </c>
      <c r="R11" s="535"/>
      <c r="T11" s="486"/>
    </row>
    <row r="12" spans="2:20" ht="12.75">
      <c r="B12" s="125"/>
      <c r="C12" s="125"/>
      <c r="D12" s="126"/>
      <c r="E12" s="126"/>
      <c r="F12" s="547"/>
      <c r="H12" s="111"/>
      <c r="J12" s="112" t="str">
        <f>"Funding Share as calculated on"&amp;" "&amp;TEXT(EOMONTH('Page 1'!E15,-1),"dd mmmm yyyy")</f>
        <v>Funding Share as calculated on 30 September 2017</v>
      </c>
      <c r="K12" s="113"/>
      <c r="L12" s="114"/>
      <c r="M12" s="133"/>
      <c r="N12" s="123">
        <f>INDEX('[3]Waterfall - Trustees'!$A:$BZ,
MATCH(R12,'[3]Waterfall - Trustees'!$C:$C,0),
MATCH(EOMONTH('Page 1'!$E$15,-1),'[3]Waterfall - Trustees'!$5:$5,0))</f>
        <v>1950845100.5499978</v>
      </c>
      <c r="R12" s="535" t="s">
        <v>523</v>
      </c>
    </row>
    <row r="13" spans="2:20" ht="12.75">
      <c r="B13" s="134"/>
      <c r="C13" s="134"/>
      <c r="D13" s="135"/>
      <c r="E13" s="126"/>
      <c r="F13" s="548"/>
      <c r="H13" s="466"/>
      <c r="J13" s="128" t="str">
        <f>"Funding Share % as calculated on"&amp;" "&amp;TEXT(EOMONTH('Page 1'!E15,-1),"dd mmmm yyyy")</f>
        <v>Funding Share % as calculated on 30 September 2017</v>
      </c>
      <c r="K13" s="113"/>
      <c r="L13" s="114"/>
      <c r="M13" s="133"/>
      <c r="N13" s="136">
        <f>INDEX('[3]Waterfall - Trustees'!$A:$BZ,
MATCH(R13,'[3]Waterfall - Trustees'!$C:$C,0),
MATCH(EOMONTH('Page 1'!$E$15,-1),'[3]Waterfall - Trustees'!$5:$5,0))</f>
        <v>0.41443289999999999</v>
      </c>
      <c r="R13" s="535" t="s">
        <v>524</v>
      </c>
    </row>
    <row r="14" spans="2:20" ht="12.75">
      <c r="B14" s="125"/>
      <c r="C14" s="134"/>
      <c r="D14" s="137"/>
      <c r="E14" s="137"/>
      <c r="F14" s="132"/>
      <c r="J14" s="128" t="str">
        <f>"Seller Share as calculated on"&amp;" "&amp;TEXT(EOMONTH('Page 1'!E15,-1),"dd mmmm yyyy")</f>
        <v>Seller Share as calculated on 30 September 2017</v>
      </c>
      <c r="K14" s="113"/>
      <c r="L14" s="114"/>
      <c r="M14" s="133"/>
      <c r="N14" s="142">
        <f>INDEX('[3]Waterfall - Trustees'!$A:$BZ,
MATCH(R14,'[3]Waterfall - Trustees'!$C:$C,0),
MATCH(EOMONTH('Page 1'!$E$15,-1),'[3]Waterfall - Trustees'!$5:$5,0))</f>
        <v>2756418644.360002</v>
      </c>
      <c r="R14" s="535" t="s">
        <v>525</v>
      </c>
    </row>
    <row r="15" spans="2:20" ht="12.75">
      <c r="B15" s="125"/>
      <c r="C15" s="134"/>
      <c r="D15" s="137"/>
      <c r="E15" s="135"/>
      <c r="F15" s="546"/>
      <c r="J15" s="128" t="str">
        <f>"Seller Share % as calculated on"&amp;" "&amp;TEXT(EOMONTH('Page 1'!E15,-1),"dd mmmm yyyy")</f>
        <v>Seller Share % as calculated on 30 September 2017</v>
      </c>
      <c r="K15" s="113"/>
      <c r="L15" s="114"/>
      <c r="M15" s="133"/>
      <c r="N15" s="136">
        <f>INDEX('[3]Waterfall - Trustees'!$A:$BZ,
MATCH(R15,'[3]Waterfall - Trustees'!$C:$C,0),
MATCH(EOMONTH('Page 1'!$E$15,-1),'[3]Waterfall - Trustees'!$5:$5,0))</f>
        <v>0.58556710000000001</v>
      </c>
      <c r="R15" s="535" t="s">
        <v>526</v>
      </c>
    </row>
    <row r="16" spans="2:20" ht="12.75">
      <c r="B16" s="125"/>
      <c r="C16" s="134"/>
      <c r="D16" s="137"/>
      <c r="E16" s="135"/>
      <c r="F16" s="138"/>
      <c r="J16" s="128" t="str">
        <f>"Minimum Seller Share (Amount)"&amp;" "&amp;TEXT(EOMONTH('Page 1'!E15,-1),"dd mmmm yyyy")</f>
        <v>Minimum Seller Share (Amount) 30 September 2017</v>
      </c>
      <c r="K16" s="113"/>
      <c r="L16" s="139"/>
      <c r="M16" s="140"/>
      <c r="N16" s="141"/>
      <c r="R16" s="535"/>
    </row>
    <row r="17" spans="2:18" ht="12" customHeight="1">
      <c r="B17" s="125"/>
      <c r="C17" s="134"/>
      <c r="D17" s="135"/>
      <c r="E17" s="135"/>
      <c r="F17" s="132"/>
      <c r="J17" s="128" t="s">
        <v>80</v>
      </c>
      <c r="K17" s="126"/>
      <c r="L17" s="11"/>
      <c r="M17" s="140"/>
      <c r="N17" s="142">
        <f>INDEX('[3]Waterfall - Trustees'!$A:$BZ,
MATCH(R17,'[3]Waterfall - Trustees'!$C:$C,0),
MATCH(EOMONTH('Page 1'!$E$15,-1),'[3]Waterfall - Trustees'!$5:$5,0))</f>
        <v>230948221.78999999</v>
      </c>
      <c r="R17" s="535" t="s">
        <v>527</v>
      </c>
    </row>
    <row r="18" spans="2:18" ht="12" customHeight="1">
      <c r="D18" s="143"/>
      <c r="E18" s="143"/>
      <c r="F18" s="125"/>
      <c r="G18" s="144"/>
      <c r="J18" s="128" t="s">
        <v>81</v>
      </c>
      <c r="K18" s="126"/>
      <c r="L18" s="145"/>
      <c r="M18" s="140"/>
      <c r="N18" s="142">
        <f>INDEX('[3]Waterfall - Trustees'!$A:$BZ,
MATCH(R18,'[3]Waterfall - Trustees'!$C:$C,0),
MATCH(EOMONTH('Page 1'!$E$15,-1),'[3]Waterfall - Trustees'!$5:$5,0))</f>
        <v>202276110.47864002</v>
      </c>
      <c r="R18" s="535" t="s">
        <v>528</v>
      </c>
    </row>
    <row r="19" spans="2:18" ht="12.75">
      <c r="C19" s="143"/>
      <c r="D19" s="143"/>
      <c r="E19" s="143"/>
      <c r="F19" s="144"/>
      <c r="J19" s="128" t="s">
        <v>82</v>
      </c>
      <c r="K19" s="126"/>
      <c r="L19" s="145"/>
      <c r="M19" s="140"/>
      <c r="N19" s="142">
        <f>INDEX('[3]Waterfall - Trustees'!$A:$BZ,
MATCH(R19,'[3]Waterfall - Trustees'!$C:$C,0),
MATCH(EOMONTH('Page 1'!$E$15,-1),'[3]Waterfall - Trustees'!$5:$5,0))</f>
        <v>198005473.46160001</v>
      </c>
      <c r="R19" s="535" t="s">
        <v>529</v>
      </c>
    </row>
    <row r="20" spans="2:18" ht="12.75">
      <c r="C20" s="143"/>
      <c r="D20" s="144"/>
      <c r="E20" s="143"/>
      <c r="F20" s="144"/>
      <c r="J20" s="128" t="s">
        <v>83</v>
      </c>
      <c r="K20" s="126"/>
      <c r="L20" s="145"/>
      <c r="M20" s="140"/>
      <c r="N20" s="142">
        <f>INDEX('[3]Waterfall - Trustees'!$A:$BZ,
MATCH(R20,'[3]Waterfall - Trustees'!$C:$C,0),
MATCH(EOMONTH('Page 1'!$E$15,-1),'[3]Waterfall - Trustees'!$5:$5,0))</f>
        <v>0</v>
      </c>
      <c r="R20" s="535" t="s">
        <v>530</v>
      </c>
    </row>
    <row r="21" spans="2:18" ht="12.75">
      <c r="B21" s="146"/>
      <c r="C21" s="143"/>
      <c r="D21" s="143"/>
      <c r="F21" s="144"/>
      <c r="G21" s="146"/>
      <c r="J21" s="128" t="s">
        <v>84</v>
      </c>
      <c r="K21" s="126"/>
      <c r="L21" s="145"/>
      <c r="M21" s="140"/>
      <c r="N21" s="142">
        <f>INDEX('[3]Waterfall - Trustees'!$A:$BZ,
MATCH(R21,'[3]Waterfall - Trustees'!$C:$C,0),
MATCH(EOMONTH('Page 1'!$E$15,-1),'[3]Waterfall - Trustees'!$5:$5,0))</f>
        <v>49854.39</v>
      </c>
      <c r="R21" s="535" t="s">
        <v>531</v>
      </c>
    </row>
    <row r="22" spans="2:18" ht="12.75">
      <c r="J22" s="128" t="s">
        <v>85</v>
      </c>
      <c r="K22" s="139"/>
      <c r="L22" s="11"/>
      <c r="M22" s="140"/>
      <c r="N22" s="142">
        <f>+SUM(N17:N21)</f>
        <v>631279660.12024009</v>
      </c>
      <c r="R22" s="535" t="s">
        <v>532</v>
      </c>
    </row>
    <row r="23" spans="2:18" ht="13.5" thickBot="1">
      <c r="J23" s="147" t="str">
        <f>"Minimum Seller Share (% of Total) on"&amp;" "&amp;TEXT(EOMONTH('Page 1'!E15,-1)+1,"dd mmmm yyyy")</f>
        <v>Minimum Seller Share (% of Total) on 01 October 2017</v>
      </c>
      <c r="K23" s="148"/>
      <c r="L23" s="149"/>
      <c r="M23" s="150"/>
      <c r="N23" s="151">
        <f>INDEX('[3]Waterfall - Trustees'!$A:$BZ,
MATCH(R23,'[3]Waterfall - Trustees'!$C:$C,0),
MATCH(EOMONTH('Page 1'!$E$15,-1),'[3]Waterfall - Trustees'!$5:$5,0))</f>
        <v>0.13731876186250716</v>
      </c>
      <c r="R23" s="535" t="s">
        <v>533</v>
      </c>
    </row>
    <row r="24" spans="2:18" ht="36" customHeight="1" thickBot="1">
      <c r="J24" s="702"/>
      <c r="K24" s="702"/>
      <c r="L24" s="702"/>
      <c r="M24" s="702"/>
      <c r="N24" s="702"/>
    </row>
    <row r="25" spans="2:18" ht="24.75" thickBot="1">
      <c r="B25" s="700" t="str">
        <f>"Arrears Analysis of Non Repossessed Mortgage Loans at"&amp;" "&amp;TEXT('Page 1'!E15,"dd mmmm yyyy")</f>
        <v>Arrears Analysis of Non Repossessed Mortgage Loans at 31 October 2017</v>
      </c>
      <c r="C25" s="701"/>
      <c r="D25" s="152" t="s">
        <v>86</v>
      </c>
      <c r="E25" s="153" t="s">
        <v>87</v>
      </c>
      <c r="F25" s="153" t="s">
        <v>88</v>
      </c>
      <c r="G25" s="153" t="s">
        <v>89</v>
      </c>
      <c r="H25" s="153" t="s">
        <v>90</v>
      </c>
      <c r="J25" s="154"/>
      <c r="K25" s="155"/>
      <c r="L25" s="156"/>
      <c r="M25" s="155"/>
    </row>
    <row r="26" spans="2:18" ht="15">
      <c r="B26" s="124" t="s">
        <v>91</v>
      </c>
      <c r="C26" s="140"/>
      <c r="D26" s="489">
        <f>HLOOKUP('Page 1'!$E$15,'[3]Trustee Assets'!$I$6:$ZZ$1048576,814,FALSE)</f>
        <v>50552</v>
      </c>
      <c r="E26" s="489">
        <f>HLOOKUP('Page 1'!$E$15,'[3]Trustee Assets'!$I$6:$ZZ$1048576,850,FALSE)</f>
        <v>4455432670.5299997</v>
      </c>
      <c r="F26" s="489">
        <f>IF(HLOOKUP('Page 1'!$E$15,'[3]Trustee Assets'!$I$6:$ZZ$1048576,888,FALSE)&gt;0,0,"Check")</f>
        <v>0</v>
      </c>
      <c r="G26" s="505">
        <f>(D26/$D$39)*100</f>
        <v>99.253907170344775</v>
      </c>
      <c r="H26" s="638">
        <f>(E26/$E$39)*100</f>
        <v>99.203193901447392</v>
      </c>
      <c r="J26" s="158"/>
      <c r="K26" s="159"/>
      <c r="L26" s="155"/>
      <c r="M26" s="159"/>
      <c r="N26" s="637"/>
    </row>
    <row r="27" spans="2:18" ht="15">
      <c r="B27" s="124" t="s">
        <v>92</v>
      </c>
      <c r="C27" s="140"/>
      <c r="D27" s="489">
        <f>HLOOKUP('Page 1'!$E$15,'[3]Trustee Assets'!$I$6:$ZZ$1048576,815,FALSE)</f>
        <v>334</v>
      </c>
      <c r="E27" s="157">
        <f>HLOOKUP('Page 1'!$E$15,'[3]Trustee Assets'!$I$6:$ZZ$1048576,851,FALSE)</f>
        <v>31635277.609999999</v>
      </c>
      <c r="F27" s="489">
        <f>HLOOKUP('Page 1'!$E$15,'[3]Trustee Assets'!$I$6:$ZZ$1048576,889,FALSE)</f>
        <v>213472.05</v>
      </c>
      <c r="G27" s="505">
        <f t="shared" ref="G27:G38" si="0">(D27/$D$39)*100</f>
        <v>0.65577632922327811</v>
      </c>
      <c r="H27" s="639">
        <f t="shared" ref="H27:H38" si="1">(E27/$E$39)*100</f>
        <v>0.70438065412345818</v>
      </c>
      <c r="J27" s="137"/>
      <c r="K27" s="155"/>
      <c r="L27" s="159"/>
      <c r="M27" s="155"/>
      <c r="N27" s="680"/>
    </row>
    <row r="28" spans="2:18" ht="15">
      <c r="B28" s="124" t="s">
        <v>93</v>
      </c>
      <c r="C28" s="140"/>
      <c r="D28" s="489">
        <f>HLOOKUP('Page 1'!$E$15,'[3]Trustee Assets'!$I$6:$ZZ$1048576,816,FALSE)</f>
        <v>44</v>
      </c>
      <c r="E28" s="157">
        <f>HLOOKUP('Page 1'!$E$15,'[3]Trustee Assets'!$I$6:$ZZ$1048576,852,FALSE)</f>
        <v>3993351.56</v>
      </c>
      <c r="F28" s="489">
        <f>HLOOKUP('Page 1'!$E$15,'[3]Trustee Assets'!$I$6:$ZZ$1048576,890,FALSE)</f>
        <v>43936.93</v>
      </c>
      <c r="G28" s="505">
        <f t="shared" si="0"/>
        <v>8.6389696065342025E-2</v>
      </c>
      <c r="H28" s="639">
        <f t="shared" si="1"/>
        <v>8.89146483446248E-2</v>
      </c>
      <c r="J28" s="137"/>
      <c r="K28" s="487"/>
      <c r="L28" s="155"/>
      <c r="M28" s="159"/>
    </row>
    <row r="29" spans="2:18" ht="15">
      <c r="B29" s="124" t="s">
        <v>94</v>
      </c>
      <c r="C29" s="140"/>
      <c r="D29" s="489">
        <f>HLOOKUP('Page 1'!$E$15,'[3]Trustee Assets'!$I$6:$ZZ$1048576,817,FALSE)</f>
        <v>2</v>
      </c>
      <c r="E29" s="157">
        <f>HLOOKUP('Page 1'!$E$15,'[3]Trustee Assets'!$I$6:$ZZ$1048576,853,FALSE)</f>
        <v>157677.54</v>
      </c>
      <c r="F29" s="489">
        <f>HLOOKUP('Page 1'!$E$15,'[3]Trustee Assets'!$I$6:$ZZ$1048576,891,FALSE)</f>
        <v>2760.62</v>
      </c>
      <c r="G29" s="505">
        <f t="shared" si="0"/>
        <v>3.926804366606456E-3</v>
      </c>
      <c r="H29" s="506">
        <f t="shared" si="1"/>
        <v>3.510796084516413E-3</v>
      </c>
      <c r="J29" s="160"/>
      <c r="K29" s="487"/>
      <c r="L29" s="155"/>
      <c r="M29" s="155"/>
      <c r="N29" s="111"/>
    </row>
    <row r="30" spans="2:18" ht="15">
      <c r="B30" s="124" t="s">
        <v>95</v>
      </c>
      <c r="C30" s="140"/>
      <c r="D30" s="489">
        <f>HLOOKUP('Page 1'!$E$15,'[3]Trustee Assets'!$I$6:$ZZ$1048576,818,FALSE)</f>
        <v>0</v>
      </c>
      <c r="E30" s="157">
        <f>HLOOKUP('Page 1'!$E$15,'[3]Trustee Assets'!$I$6:$ZZ$1048576,854,FALSE)</f>
        <v>0</v>
      </c>
      <c r="F30" s="489">
        <f>HLOOKUP('Page 1'!$E$15,'[3]Trustee Assets'!$I$6:$ZZ$1048576,892,FALSE)</f>
        <v>0</v>
      </c>
      <c r="G30" s="505">
        <f t="shared" si="0"/>
        <v>0</v>
      </c>
      <c r="H30" s="506">
        <f t="shared" si="1"/>
        <v>0</v>
      </c>
      <c r="J30" s="155"/>
      <c r="K30" s="487"/>
      <c r="L30" s="156"/>
      <c r="M30" s="155"/>
      <c r="N30" s="486"/>
    </row>
    <row r="31" spans="2:18" ht="15">
      <c r="B31" s="124" t="s">
        <v>96</v>
      </c>
      <c r="C31" s="140"/>
      <c r="D31" s="489">
        <f>HLOOKUP('Page 1'!$E$15,'[3]Trustee Assets'!$I$6:$ZZ$1048576,819,FALSE)</f>
        <v>0</v>
      </c>
      <c r="E31" s="157">
        <f>HLOOKUP('Page 1'!$E$15,'[3]Trustee Assets'!$I$6:$ZZ$1048576,855,FALSE)</f>
        <v>0</v>
      </c>
      <c r="F31" s="489">
        <f>HLOOKUP('Page 1'!$E$15,'[3]Trustee Assets'!$I$6:$ZZ$1048576,893,FALSE)</f>
        <v>0</v>
      </c>
      <c r="G31" s="505">
        <f t="shared" si="0"/>
        <v>0</v>
      </c>
      <c r="H31" s="506">
        <f t="shared" si="1"/>
        <v>0</v>
      </c>
      <c r="J31" s="161"/>
      <c r="K31" s="161"/>
      <c r="L31" s="161"/>
      <c r="M31" s="161"/>
      <c r="N31" s="486"/>
    </row>
    <row r="32" spans="2:18" ht="15">
      <c r="B32" s="124" t="s">
        <v>97</v>
      </c>
      <c r="C32" s="140"/>
      <c r="D32" s="489">
        <f>HLOOKUP('Page 1'!$E$15,'[3]Trustee Assets'!$I$6:$ZZ$1048576,820,FALSE)</f>
        <v>0</v>
      </c>
      <c r="E32" s="157">
        <f>HLOOKUP('Page 1'!$E$15,'[3]Trustee Assets'!$I$6:$ZZ$1048576,856,FALSE)</f>
        <v>0</v>
      </c>
      <c r="F32" s="489">
        <f>HLOOKUP('Page 1'!$E$15,'[3]Trustee Assets'!$I$6:$ZZ$1048576,894,FALSE)</f>
        <v>0</v>
      </c>
      <c r="G32" s="505">
        <f t="shared" si="0"/>
        <v>0</v>
      </c>
      <c r="H32" s="506">
        <f t="shared" si="1"/>
        <v>0</v>
      </c>
      <c r="J32" s="155"/>
      <c r="K32" s="155"/>
      <c r="L32" s="155"/>
      <c r="M32" s="155"/>
      <c r="N32" s="486"/>
    </row>
    <row r="33" spans="2:20" ht="15">
      <c r="B33" s="124" t="s">
        <v>98</v>
      </c>
      <c r="C33" s="140"/>
      <c r="D33" s="489">
        <f>HLOOKUP('Page 1'!$E$15,'[3]Trustee Assets'!$I$6:$ZZ$1048576,821,FALSE)</f>
        <v>0</v>
      </c>
      <c r="E33" s="157">
        <f>HLOOKUP('Page 1'!$E$15,'[3]Trustee Assets'!$I$6:$ZZ$1048576,857,FALSE)</f>
        <v>0</v>
      </c>
      <c r="F33" s="489">
        <f>HLOOKUP('Page 1'!$E$15,'[3]Trustee Assets'!$I$6:$ZZ$1048576,895,FALSE)</f>
        <v>0</v>
      </c>
      <c r="G33" s="505">
        <f t="shared" si="0"/>
        <v>0</v>
      </c>
      <c r="H33" s="506">
        <f t="shared" si="1"/>
        <v>0</v>
      </c>
      <c r="J33" s="155"/>
      <c r="K33" s="155"/>
      <c r="L33" s="155"/>
      <c r="M33" s="155"/>
      <c r="N33" s="486"/>
    </row>
    <row r="34" spans="2:20" ht="15">
      <c r="B34" s="124" t="s">
        <v>99</v>
      </c>
      <c r="C34" s="140"/>
      <c r="D34" s="489">
        <f>HLOOKUP('Page 1'!$E$15,'[3]Trustee Assets'!$I$6:$ZZ$1048576,822,FALSE)</f>
        <v>0</v>
      </c>
      <c r="E34" s="157">
        <f>HLOOKUP('Page 1'!$E$15,'[3]Trustee Assets'!$I$6:$ZZ$1048576,858,FALSE)</f>
        <v>0</v>
      </c>
      <c r="F34" s="489">
        <f>HLOOKUP('Page 1'!$E$15,'[3]Trustee Assets'!$I$6:$ZZ$1048576,896,FALSE)</f>
        <v>0</v>
      </c>
      <c r="G34" s="505">
        <f t="shared" si="0"/>
        <v>0</v>
      </c>
      <c r="H34" s="506">
        <f t="shared" si="1"/>
        <v>0</v>
      </c>
      <c r="J34" s="155"/>
      <c r="K34" s="155"/>
      <c r="L34" s="155"/>
      <c r="M34" s="155"/>
      <c r="N34" s="486"/>
    </row>
    <row r="35" spans="2:20" ht="15">
      <c r="B35" s="124" t="s">
        <v>100</v>
      </c>
      <c r="C35" s="140"/>
      <c r="D35" s="489">
        <f>HLOOKUP('Page 1'!$E$15,'[3]Trustee Assets'!$I$6:$ZZ$1048576,823,FALSE)</f>
        <v>0</v>
      </c>
      <c r="E35" s="157">
        <f>HLOOKUP('Page 1'!$E$15,'[3]Trustee Assets'!$I$6:$ZZ$1048576,859,FALSE)</f>
        <v>0</v>
      </c>
      <c r="F35" s="489">
        <f>HLOOKUP('Page 1'!$E$15,'[3]Trustee Assets'!$I$6:$ZZ$1048576,897,FALSE)</f>
        <v>0</v>
      </c>
      <c r="G35" s="505">
        <f t="shared" si="0"/>
        <v>0</v>
      </c>
      <c r="H35" s="506">
        <f t="shared" si="1"/>
        <v>0</v>
      </c>
      <c r="J35" s="155"/>
      <c r="K35" s="155"/>
      <c r="L35" s="155"/>
      <c r="M35" s="487"/>
    </row>
    <row r="36" spans="2:20" ht="15">
      <c r="B36" s="124" t="s">
        <v>101</v>
      </c>
      <c r="C36" s="140"/>
      <c r="D36" s="489">
        <f>HLOOKUP('Page 1'!$E$15,'[3]Trustee Assets'!$I$6:$ZZ$1048576,824,FALSE)</f>
        <v>0</v>
      </c>
      <c r="E36" s="157">
        <f>HLOOKUP('Page 1'!$E$15,'[3]Trustee Assets'!$I$6:$ZZ$1048576,860,FALSE)</f>
        <v>0</v>
      </c>
      <c r="F36" s="489">
        <f>HLOOKUP('Page 1'!$E$15,'[3]Trustee Assets'!$I$6:$ZZ$1048576,898,FALSE)</f>
        <v>0</v>
      </c>
      <c r="G36" s="505">
        <f t="shared" si="0"/>
        <v>0</v>
      </c>
      <c r="H36" s="506">
        <f t="shared" si="1"/>
        <v>0</v>
      </c>
      <c r="J36" s="155"/>
      <c r="K36" s="155"/>
      <c r="L36" s="155"/>
      <c r="M36" s="155"/>
    </row>
    <row r="37" spans="2:20" ht="15">
      <c r="B37" s="124" t="s">
        <v>102</v>
      </c>
      <c r="C37" s="140"/>
      <c r="D37" s="489">
        <f>HLOOKUP('Page 1'!$E$15,'[3]Trustee Assets'!$I$6:$ZZ$1048576,825,FALSE)</f>
        <v>0</v>
      </c>
      <c r="E37" s="157">
        <f>HLOOKUP('Page 1'!$E$15,'[3]Trustee Assets'!$I$6:$ZZ$1048576,861,FALSE)</f>
        <v>0</v>
      </c>
      <c r="F37" s="489">
        <f>HLOOKUP('Page 1'!$E$15,'[3]Trustee Assets'!$I$6:$ZZ$1048576,899,FALSE)</f>
        <v>0</v>
      </c>
      <c r="G37" s="505">
        <f t="shared" si="0"/>
        <v>0</v>
      </c>
      <c r="H37" s="506">
        <f t="shared" si="1"/>
        <v>0</v>
      </c>
      <c r="I37" s="163"/>
      <c r="J37" s="155"/>
      <c r="K37" s="155"/>
      <c r="L37" s="155"/>
      <c r="M37" s="155"/>
    </row>
    <row r="38" spans="2:20" ht="12.75" thickBot="1">
      <c r="B38" s="124" t="s">
        <v>103</v>
      </c>
      <c r="C38" s="162"/>
      <c r="D38" s="489">
        <f>HLOOKUP('Page 1'!$E$15,'[3]Trustee Assets'!$I$6:$ZZ$1048576,826,FALSE)</f>
        <v>0</v>
      </c>
      <c r="E38" s="157">
        <f>HLOOKUP('Page 1'!$E$15,'[3]Trustee Assets'!$I$6:$ZZ$1048576,862,FALSE)</f>
        <v>0</v>
      </c>
      <c r="F38" s="157">
        <f>HLOOKUP('Page 1'!$E$15,'[3]Trustee Assets'!$I$6:$ZZ$1048576,900,FALSE)</f>
        <v>0</v>
      </c>
      <c r="G38" s="505">
        <f t="shared" si="0"/>
        <v>0</v>
      </c>
      <c r="H38" s="506">
        <f t="shared" si="1"/>
        <v>0</v>
      </c>
      <c r="I38" s="163"/>
      <c r="J38" s="168"/>
      <c r="K38" s="168"/>
      <c r="L38" s="168"/>
      <c r="M38" s="168"/>
      <c r="N38" s="168"/>
      <c r="T38" s="168"/>
    </row>
    <row r="39" spans="2:20" s="168" customFormat="1" ht="12.75" thickBot="1">
      <c r="B39" s="164" t="s">
        <v>104</v>
      </c>
      <c r="C39" s="165"/>
      <c r="D39" s="166">
        <f>SUM(D26:D38)</f>
        <v>50932</v>
      </c>
      <c r="E39" s="166">
        <f>SUM(E26:E38)</f>
        <v>4491218977.2399998</v>
      </c>
      <c r="F39" s="166">
        <f>SUM(F26:F38)</f>
        <v>260169.59999999998</v>
      </c>
      <c r="G39" s="167">
        <f>SUM(G26:G38)</f>
        <v>99.999999999999986</v>
      </c>
      <c r="H39" s="167">
        <f>SUM(H26:H38)</f>
        <v>99.999999999999986</v>
      </c>
      <c r="J39" s="8"/>
      <c r="K39" s="8"/>
      <c r="L39" s="8"/>
      <c r="M39" s="8"/>
      <c r="N39" s="8"/>
    </row>
    <row r="40" spans="2:20" s="168" customFormat="1" ht="12.75">
      <c r="B40" s="169"/>
      <c r="D40" s="543"/>
      <c r="E40" s="543"/>
      <c r="G40" s="483"/>
      <c r="J40" s="8"/>
      <c r="K40" s="8"/>
      <c r="L40" s="8"/>
      <c r="M40" s="8"/>
      <c r="N40" s="8"/>
      <c r="T40" s="8"/>
    </row>
    <row r="41" spans="2:20" ht="12.75" thickBot="1">
      <c r="G41" s="170"/>
      <c r="H41" s="171"/>
      <c r="I41" s="171"/>
    </row>
    <row r="42" spans="2:20" ht="12" customHeight="1">
      <c r="B42" s="90" t="str">
        <f>"Arrears Capitalised at"&amp;" "&amp;TEXT('Page 1'!E15,"dd mmmm yyyy")</f>
        <v>Arrears Capitalised at 31 October 2017</v>
      </c>
      <c r="C42" s="172"/>
      <c r="D42" s="173" t="s">
        <v>86</v>
      </c>
      <c r="E42" s="174" t="s">
        <v>105</v>
      </c>
      <c r="F42" s="174" t="s">
        <v>106</v>
      </c>
      <c r="G42" s="171"/>
      <c r="H42" s="555"/>
      <c r="I42" s="171"/>
    </row>
    <row r="43" spans="2:20" ht="12.75" thickBot="1">
      <c r="B43" s="175"/>
      <c r="C43" s="176"/>
      <c r="D43" s="177"/>
      <c r="E43" s="178" t="s">
        <v>107</v>
      </c>
      <c r="F43" s="178" t="s">
        <v>107</v>
      </c>
      <c r="G43" s="171"/>
      <c r="H43" s="555"/>
      <c r="I43" s="171"/>
    </row>
    <row r="44" spans="2:20">
      <c r="B44" s="107"/>
      <c r="C44" s="179"/>
      <c r="D44" s="180"/>
      <c r="E44" s="181"/>
      <c r="F44" s="181"/>
      <c r="G44" s="171"/>
      <c r="H44" s="556"/>
      <c r="I44" s="171"/>
    </row>
    <row r="45" spans="2:20">
      <c r="B45" s="124" t="s">
        <v>108</v>
      </c>
      <c r="C45" s="140"/>
      <c r="D45" s="634">
        <f>INDEX('[3]Trustee Assets'!$390:$390,MATCH('Page 1'!E15,'[3]Trustee Assets'!$6:$6,0))</f>
        <v>4</v>
      </c>
      <c r="E45" s="634">
        <f>INDEX('[3]Trustee Assets'!$391:$391,MATCH('Page 1'!E15,'[3]Trustee Assets'!$6:$6,0))</f>
        <v>491270.11</v>
      </c>
      <c r="F45" s="634">
        <f>INDEX('[3]Trustee Assets'!$392:$392,MATCH('Page 1'!E15,'[3]Trustee Assets'!$6:$6,0))</f>
        <v>4975.71</v>
      </c>
      <c r="G45" s="171"/>
      <c r="H45" s="171"/>
      <c r="I45" s="171"/>
      <c r="M45" s="182"/>
      <c r="N45" s="183"/>
    </row>
    <row r="46" spans="2:20">
      <c r="B46" s="124" t="s">
        <v>109</v>
      </c>
      <c r="C46" s="140"/>
      <c r="D46" s="634">
        <f>INDEX('[3]Trustee Assets'!$395:$395,MATCH('Page 1'!E15,'[3]Trustee Assets'!$6:$6,0))</f>
        <v>959</v>
      </c>
      <c r="E46" s="634">
        <f>INDEX('[3]Trustee Assets'!$396:$396,MATCH('Page 1'!E15,'[3]Trustee Assets'!$6:$6,0))</f>
        <v>86955510.929999933</v>
      </c>
      <c r="F46" s="634">
        <f>INDEX('[3]Trustee Assets'!$397:$397,MATCH('Page 1'!E15,'[3]Trustee Assets'!$6:$6,0))</f>
        <v>1208517.0199999996</v>
      </c>
      <c r="G46" s="171"/>
      <c r="H46" s="171"/>
      <c r="I46" s="171"/>
      <c r="M46" s="182"/>
      <c r="N46" s="184"/>
    </row>
    <row r="47" spans="2:20" ht="12.75" thickBot="1">
      <c r="B47" s="115"/>
      <c r="C47" s="185"/>
      <c r="D47" s="186"/>
      <c r="E47" s="187"/>
      <c r="F47" s="187"/>
      <c r="G47" s="139"/>
      <c r="H47" s="139"/>
      <c r="I47" s="139"/>
      <c r="M47" s="182"/>
      <c r="N47" s="184"/>
    </row>
    <row r="48" spans="2:20" ht="27" customHeight="1">
      <c r="B48" s="703" t="s">
        <v>501</v>
      </c>
      <c r="C48" s="703"/>
      <c r="D48" s="703"/>
      <c r="E48" s="703"/>
      <c r="F48" s="703"/>
      <c r="G48" s="139"/>
      <c r="H48" s="139"/>
      <c r="I48" s="139"/>
      <c r="M48" s="182"/>
      <c r="N48" s="184"/>
    </row>
    <row r="49" spans="2:14" ht="12.75" thickBot="1">
      <c r="B49" s="125"/>
      <c r="C49" s="139"/>
      <c r="D49" s="188"/>
      <c r="E49" s="188"/>
      <c r="F49" s="189"/>
      <c r="G49" s="139"/>
      <c r="H49" s="139"/>
      <c r="I49" s="139"/>
      <c r="M49" s="182"/>
      <c r="N49" s="184"/>
    </row>
    <row r="50" spans="2:14" ht="12" customHeight="1">
      <c r="B50" s="704" t="str">
        <f>"Losses on Properties in Possession at "&amp;" "&amp;TEXT('Page 1'!E15,"dd mmmm yyyy")</f>
        <v>Losses on Properties in Possession at  31 October 2017</v>
      </c>
      <c r="C50" s="705"/>
      <c r="D50" s="173" t="s">
        <v>86</v>
      </c>
      <c r="E50" s="174" t="s">
        <v>110</v>
      </c>
      <c r="F50" s="189"/>
      <c r="G50" s="139"/>
      <c r="H50" s="139"/>
      <c r="I50" s="139"/>
      <c r="M50" s="190"/>
      <c r="N50" s="190"/>
    </row>
    <row r="51" spans="2:14" ht="12.75" thickBot="1">
      <c r="B51" s="706"/>
      <c r="C51" s="707"/>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f>INDEX('[3]Trustee Assets'!$403:$403,MATCH('Page 1'!E15,'[3]Trustee Assets'!$6:$6,0))</f>
        <v>2234</v>
      </c>
      <c r="E53" s="212">
        <f>INDEX('[3]Trustee Assets'!$404:$404,MATCH('Page 1'!E15,'[3]Trustee Assets'!$6:$6,0))</f>
        <v>71745264.419999972</v>
      </c>
      <c r="F53" s="53"/>
      <c r="G53" s="191"/>
      <c r="H53" s="191"/>
      <c r="I53" s="139"/>
    </row>
    <row r="54" spans="2:14">
      <c r="B54" s="124" t="s">
        <v>112</v>
      </c>
      <c r="C54" s="140"/>
      <c r="D54" s="212">
        <f>INDEX('[3]Trustee Assets'!$407:$407,MATCH('Page 1'!E15,'[3]Trustee Assets'!$6:$6,0))</f>
        <v>0</v>
      </c>
      <c r="E54" s="212">
        <f>INDEX('[3]Trustee Assets'!$408:$408,MATCH('Page 1'!E15,'[3]Trustee Assets'!$6:$6,0))</f>
        <v>0</v>
      </c>
      <c r="F54" s="53"/>
      <c r="G54" s="139"/>
      <c r="H54" s="139"/>
      <c r="I54" s="139"/>
    </row>
    <row r="55" spans="2:14">
      <c r="B55" s="124" t="s">
        <v>113</v>
      </c>
      <c r="C55" s="140"/>
      <c r="D55" s="212">
        <f>INDEX('[3]Trustee Assets'!$411:$411,MATCH('Page 1'!E15,'[3]Trustee Assets'!$6:$6,0))</f>
        <v>2234</v>
      </c>
      <c r="E55" s="212">
        <f>INDEX('[3]Trustee Assets'!$412:$412,MATCH('Page 1'!E15,'[3]Trustee Assets'!$6:$6,0))</f>
        <v>71745264.419999972</v>
      </c>
      <c r="F55" s="53"/>
      <c r="G55" s="191"/>
      <c r="H55" s="191"/>
      <c r="I55" s="139"/>
    </row>
    <row r="56" spans="2:14">
      <c r="B56" s="124" t="s">
        <v>114</v>
      </c>
      <c r="C56" s="140"/>
      <c r="D56" s="212">
        <f>INDEX('[3]Trustee Assets'!$414:$414,MATCH('Page 1'!E15,'[3]Trustee Assets'!$6:$6,0))</f>
        <v>56</v>
      </c>
      <c r="E56" s="212">
        <f>INDEX('[3]Trustee Assets'!$415:$415,MATCH('Page 1'!E15,'[3]Trustee Assets'!$6:$6,0))</f>
        <v>113651</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tr">
        <f>"Properties in Possession at"&amp;" "&amp;TEXT('Page 1'!E15,"dd mmmm yyyy")</f>
        <v>Properties in Possession at 31 October 2017</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f>INDEX('[3]Trustee Assets'!$434:$434,MATCH('Page 1'!E15,'[3]Trustee Assets'!$6:$6,0))</f>
        <v>4539</v>
      </c>
      <c r="E63" s="212">
        <f>INDEX('[3]Trustee Assets'!$420:$420,MATCH('Page 1'!E15,'[3]Trustee Assets'!$6:$6,0))</f>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f>INDEX('[3]Trustee Assets'!$423:$423,MATCH('Page 1'!E15,'[3]Trustee Assets'!$6:$6,0))</f>
        <v>0</v>
      </c>
      <c r="E65" s="212">
        <f>INDEX('[3]Trustee Assets'!$424:$424,MATCH('Page 1'!E15,'[3]Trustee Assets'!$6:$6,0))</f>
        <v>0</v>
      </c>
      <c r="F65" s="210"/>
      <c r="G65" s="139"/>
      <c r="H65" s="139"/>
      <c r="I65" s="139"/>
      <c r="J65" s="211"/>
      <c r="K65" s="211"/>
    </row>
    <row r="66" spans="2:11" ht="15">
      <c r="B66" s="124" t="s">
        <v>118</v>
      </c>
      <c r="C66" s="140"/>
      <c r="D66" s="212">
        <f>INDEX('[3]Trustee Assets'!$427:$427,MATCH('Page 1'!E15,'[3]Trustee Assets'!$6:$6,0))</f>
        <v>0</v>
      </c>
      <c r="E66" s="212">
        <f>INDEX('[3]Trustee Assets'!$428:$428,MATCH('Page 1'!E15,'[3]Trustee Assets'!$6:$6,0))</f>
        <v>0</v>
      </c>
      <c r="F66" s="210"/>
      <c r="G66" s="204"/>
      <c r="H66" s="139"/>
      <c r="I66" s="139"/>
      <c r="J66" s="211"/>
      <c r="K66" s="211"/>
    </row>
    <row r="67" spans="2:11" ht="15">
      <c r="B67" s="124" t="s">
        <v>119</v>
      </c>
      <c r="C67" s="140"/>
      <c r="D67" s="212">
        <f>INDEX('[3]Trustee Assets'!$431:$431,MATCH('Page 1'!E15,'[3]Trustee Assets'!$6:$6,0))</f>
        <v>0</v>
      </c>
      <c r="E67" s="212">
        <f>INDEX('[3]Trustee Assets'!$432:$432,MATCH('Page 1'!E15,'[3]Trustee Assets'!$6:$6,0))</f>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f>SUM(D63:D68)</f>
        <v>4539</v>
      </c>
      <c r="E69" s="212">
        <f>SUM(E63:E68)</f>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135" priority="36" stopIfTrue="1" operator="equal">
      <formula>" "</formula>
    </cfRule>
  </conditionalFormatting>
  <conditionalFormatting sqref="E39:H39">
    <cfRule type="cellIs" dxfId="134" priority="35" stopIfTrue="1" operator="equal">
      <formula>" "</formula>
    </cfRule>
  </conditionalFormatting>
  <conditionalFormatting sqref="S13">
    <cfRule type="cellIs" dxfId="133" priority="27" operator="equal">
      <formula>"CHECK"</formula>
    </cfRule>
    <cfRule type="cellIs" dxfId="132" priority="28" operator="equal">
      <formula>"OK"</formula>
    </cfRule>
  </conditionalFormatting>
  <conditionalFormatting sqref="S12">
    <cfRule type="cellIs" dxfId="131" priority="25" operator="equal">
      <formula>"CHECK"</formula>
    </cfRule>
    <cfRule type="cellIs" dxfId="130" priority="26" operator="equal">
      <formula>"OK"</formula>
    </cfRule>
  </conditionalFormatting>
  <conditionalFormatting sqref="S22">
    <cfRule type="cellIs" dxfId="129" priority="23" operator="equal">
      <formula>"CHECK"</formula>
    </cfRule>
    <cfRule type="cellIs" dxfId="128" priority="24" operator="equal">
      <formula>"OK"</formula>
    </cfRule>
  </conditionalFormatting>
  <conditionalFormatting sqref="E40">
    <cfRule type="cellIs" dxfId="127" priority="21" operator="equal">
      <formula>"OK"</formula>
    </cfRule>
    <cfRule type="cellIs" dxfId="126" priority="22" operator="equal">
      <formula>"CHECK"</formula>
    </cfRule>
  </conditionalFormatting>
  <conditionalFormatting sqref="D40">
    <cfRule type="cellIs" dxfId="125" priority="19" operator="equal">
      <formula>"OK"</formula>
    </cfRule>
    <cfRule type="cellIs" dxfId="124" priority="20" operator="equal">
      <formula>"CHECK"</formula>
    </cfRule>
  </conditionalFormatting>
  <conditionalFormatting sqref="S10">
    <cfRule type="cellIs" dxfId="123" priority="17" operator="equal">
      <formula>"OK"</formula>
    </cfRule>
    <cfRule type="cellIs" dxfId="122" priority="18" operator="equal">
      <formula>"CHECK"</formula>
    </cfRule>
  </conditionalFormatting>
  <conditionalFormatting sqref="T9">
    <cfRule type="cellIs" dxfId="121" priority="1" operator="equal">
      <formula>"OK"</formula>
    </cfRule>
    <cfRule type="cellIs" dxfId="120" priority="2" operator="equal">
      <formula>"CHECK"</formula>
    </cfRule>
  </conditionalFormatting>
  <conditionalFormatting sqref="T3">
    <cfRule type="cellIs" dxfId="119" priority="15" operator="equal">
      <formula>"OK"</formula>
    </cfRule>
    <cfRule type="cellIs" dxfId="118" priority="16" operator="equal">
      <formula>"CHECK"</formula>
    </cfRule>
  </conditionalFormatting>
  <conditionalFormatting sqref="T4">
    <cfRule type="cellIs" dxfId="117" priority="13" operator="equal">
      <formula>"OK"</formula>
    </cfRule>
    <cfRule type="cellIs" dxfId="116" priority="14" operator="equal">
      <formula>"CHECK"</formula>
    </cfRule>
  </conditionalFormatting>
  <conditionalFormatting sqref="T5">
    <cfRule type="cellIs" dxfId="115" priority="11" operator="equal">
      <formula>"OK"</formula>
    </cfRule>
    <cfRule type="cellIs" dxfId="114" priority="12" operator="equal">
      <formula>"CHECK"</formula>
    </cfRule>
  </conditionalFormatting>
  <conditionalFormatting sqref="T6">
    <cfRule type="cellIs" dxfId="113" priority="9" operator="equal">
      <formula>"OK"</formula>
    </cfRule>
    <cfRule type="cellIs" dxfId="112" priority="10" operator="equal">
      <formula>"CHECK"</formula>
    </cfRule>
  </conditionalFormatting>
  <conditionalFormatting sqref="T10">
    <cfRule type="cellIs" dxfId="111" priority="7" operator="equal">
      <formula>"OK"</formula>
    </cfRule>
    <cfRule type="cellIs" dxfId="110" priority="8" operator="equal">
      <formula>"CHECK"</formula>
    </cfRule>
  </conditionalFormatting>
  <conditionalFormatting sqref="T7">
    <cfRule type="cellIs" dxfId="109" priority="5" operator="equal">
      <formula>"OK"</formula>
    </cfRule>
    <cfRule type="cellIs" dxfId="108" priority="6" operator="equal">
      <formula>"CHECK"</formula>
    </cfRule>
  </conditionalFormatting>
  <conditionalFormatting sqref="T8">
    <cfRule type="cellIs" dxfId="107" priority="3" operator="equal">
      <formula>"OK"</formula>
    </cfRule>
    <cfRule type="cellIs" dxfId="106" priority="4"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October 2017</oddHeader>
    <oddFooter>&amp;C&amp;A</oddFooter>
  </headerFooter>
  <ignoredErrors>
    <ignoredError sqref="N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5" zoomScaleNormal="70" zoomScaleSheetLayoutView="85" zoomScalePageLayoutView="85" workbookViewId="0">
      <selection activeCell="B25" sqref="B25:Q25"/>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67" t="s">
        <v>121</v>
      </c>
      <c r="C2" s="172"/>
      <c r="D2" s="468" t="s">
        <v>86</v>
      </c>
      <c r="E2" s="174" t="s">
        <v>122</v>
      </c>
      <c r="F2" s="467" t="s">
        <v>123</v>
      </c>
      <c r="G2" s="174" t="s">
        <v>122</v>
      </c>
      <c r="I2" s="708" t="str">
        <f>"Substitution, redemptions and repurchases during period "&amp;TEXT(EOMONTH('Page 1'!E15,-2)+1,"dd mmmm yyyy")&amp;"- "&amp;TEXT(EOMONTH('Page 1'!E15,-1)+1,"dd mmmm yyyy")</f>
        <v>Substitution, redemptions and repurchases during period 01 September 2017- 01 October 2017</v>
      </c>
      <c r="J2" s="174" t="s">
        <v>124</v>
      </c>
      <c r="K2" s="174" t="s">
        <v>123</v>
      </c>
      <c r="L2" s="220"/>
      <c r="M2" s="221"/>
      <c r="N2" s="222"/>
      <c r="P2" s="543" t="s">
        <v>549</v>
      </c>
      <c r="Q2" s="543" t="str">
        <f>IF(IFERROR(SUM(B1:N70),"Check")&lt;&gt;"Check","Ok","Check")</f>
        <v>Ok</v>
      </c>
    </row>
    <row r="3" spans="2:18" ht="13.5" thickBot="1">
      <c r="B3" s="201" t="s">
        <v>125</v>
      </c>
      <c r="C3" s="202"/>
      <c r="D3" s="223" t="s">
        <v>126</v>
      </c>
      <c r="E3" s="203" t="s">
        <v>127</v>
      </c>
      <c r="F3" s="201" t="s">
        <v>107</v>
      </c>
      <c r="G3" s="203" t="s">
        <v>128</v>
      </c>
      <c r="I3" s="709"/>
      <c r="J3" s="224" t="s">
        <v>129</v>
      </c>
      <c r="K3" s="224" t="s">
        <v>129</v>
      </c>
      <c r="L3" s="580"/>
      <c r="M3" s="226"/>
      <c r="N3" s="222"/>
      <c r="P3" s="624" t="s">
        <v>121</v>
      </c>
      <c r="Q3" s="543" t="str">
        <f>IF(D9=INDEX('[3]Trustee Assets'!$37:$37,MATCH('Page 1'!E15,'[3]Trustee Assets'!$6:$6,0)),"OK","Check")</f>
        <v>OK</v>
      </c>
      <c r="R3" s="543" t="str">
        <f>IF(F9=INDEX('[3]Trustee Assets'!$93:$93,MATCH('Page 1'!E15,'[3]Trustee Assets'!$6:$6,0)),"OK","Check")</f>
        <v>OK</v>
      </c>
    </row>
    <row r="4" spans="2:18" ht="13.5" thickBot="1">
      <c r="B4" s="711" t="s">
        <v>130</v>
      </c>
      <c r="C4" s="712"/>
      <c r="D4" s="489">
        <f>HLOOKUP('Page 1'!$E$15,'[3]Trustee Assets'!$I$6:$ZZ$1048576,439,FALSE)</f>
        <v>125</v>
      </c>
      <c r="E4" s="536">
        <f>(D4/$D$9)*100</f>
        <v>0.24542527291290345</v>
      </c>
      <c r="F4" s="489">
        <f>HLOOKUP('Page 1'!$E$15,'[3]Trustee Assets'!$I$6:$ZZ$1048576,459,FALSE)</f>
        <v>2620614.9300000002</v>
      </c>
      <c r="G4" s="488">
        <f>(F4/$F$9)*100</f>
        <v>5.8349747435616099E-2</v>
      </c>
      <c r="I4" s="710"/>
      <c r="J4" s="227"/>
      <c r="K4" s="227" t="s">
        <v>107</v>
      </c>
      <c r="L4" s="225"/>
      <c r="M4" s="228"/>
      <c r="N4" s="222"/>
      <c r="P4" s="624" t="s">
        <v>140</v>
      </c>
      <c r="Q4" s="543" t="str">
        <f>IF(D16=INDEX('[3]Trustee Assets'!$37:$37,MATCH('Page 1'!E15,'[3]Trustee Assets'!$6:$6,0)),"OK","Check")</f>
        <v>OK</v>
      </c>
      <c r="R4" s="543" t="str">
        <f>IF(F16=INDEX('[3]Trustee Assets'!$93:$93,MATCH('Page 1'!E15,'[3]Trustee Assets'!$6:$6,0)),"OK","Check")</f>
        <v>OK</v>
      </c>
    </row>
    <row r="5" spans="2:18">
      <c r="B5" s="713" t="s">
        <v>131</v>
      </c>
      <c r="C5" s="714"/>
      <c r="D5" s="489">
        <f>HLOOKUP('Page 1'!$E$15,'[3]Trustee Assets'!$I$6:$ZZ$1048576,440,FALSE)</f>
        <v>1022</v>
      </c>
      <c r="E5" s="536">
        <f t="shared" ref="E5:E7" si="0">(D5/$D$9)*100</f>
        <v>2.0065970313358985</v>
      </c>
      <c r="F5" s="489">
        <f>HLOOKUP('Page 1'!$E$15,'[3]Trustee Assets'!$I$6:$ZZ$1048576,460,FALSE)</f>
        <v>85378297.030000001</v>
      </c>
      <c r="G5" s="488">
        <f t="shared" ref="G5:G7" si="1">(F5/$F$9)*100</f>
        <v>1.9010049935812248</v>
      </c>
      <c r="I5" s="470" t="s">
        <v>539</v>
      </c>
      <c r="J5" s="549">
        <v>0</v>
      </c>
      <c r="K5" s="549">
        <v>0</v>
      </c>
      <c r="L5" s="723"/>
      <c r="M5" s="723"/>
      <c r="N5" s="723"/>
      <c r="P5" s="624" t="s">
        <v>152</v>
      </c>
      <c r="Q5" s="543" t="str">
        <f>IF(D24=INDEX('[3]Trustee Assets'!$37:$37,MATCH('Page 1'!E15,'[3]Trustee Assets'!$6:$6,0)),"OK","Check")</f>
        <v>OK</v>
      </c>
      <c r="R5" s="543" t="str">
        <f>IF(F24=INDEX('[3]Trustee Assets'!$93:$93,MATCH('Page 1'!E15,'[3]Trustee Assets'!$6:$6,0)),"OK","Check")</f>
        <v>OK</v>
      </c>
    </row>
    <row r="6" spans="2:18">
      <c r="B6" s="713" t="s">
        <v>132</v>
      </c>
      <c r="C6" s="714"/>
      <c r="D6" s="489">
        <f>HLOOKUP('Page 1'!$E$15,'[3]Trustee Assets'!$I$6:$ZZ$1048576,441,FALSE)</f>
        <v>25356</v>
      </c>
      <c r="E6" s="536">
        <f t="shared" si="0"/>
        <v>49.784025759836645</v>
      </c>
      <c r="F6" s="489">
        <f>HLOOKUP('Page 1'!$E$15,'[3]Trustee Assets'!$I$6:$ZZ$1048576,461,FALSE)</f>
        <v>2442266647.6100001</v>
      </c>
      <c r="G6" s="488">
        <f t="shared" si="1"/>
        <v>54.378703420754881</v>
      </c>
      <c r="I6" s="471" t="s">
        <v>133</v>
      </c>
      <c r="J6" s="552">
        <f>INDEX('[3]Trustee Assets'!$37:$37,MATCH(EOMONTH('Page 1'!E15,-1),'[3]Trustee Assets'!$6:$6,0))-INDEX('[3]Trustee Assets'!$37:$37,MATCH('Page 1'!E15,'[3]Trustee Assets'!$6:$6,0))-J7</f>
        <v>632</v>
      </c>
      <c r="K6" s="552">
        <f>'Page 3'!N10-'Page 4'!K7</f>
        <v>35261441.209999479</v>
      </c>
      <c r="L6" s="723"/>
      <c r="M6" s="723"/>
      <c r="N6" s="723"/>
      <c r="P6" s="624" t="s">
        <v>550</v>
      </c>
      <c r="Q6" s="543" t="str">
        <f>IF(D45=INDEX('[3]Trustee Assets'!$37:$37,MATCH('Page 1'!E15,'[3]Trustee Assets'!$6:$6,0)),"OK","Check")</f>
        <v>OK</v>
      </c>
      <c r="R6" s="543" t="str">
        <f>IF(F45=INDEX('[3]Trustee Assets'!$93:$93,MATCH('Page 1'!$E$15,'[3]Trustee Assets'!$6:$6,0)),"OK","Check")</f>
        <v>OK</v>
      </c>
    </row>
    <row r="7" spans="2:18">
      <c r="B7" s="713" t="s">
        <v>134</v>
      </c>
      <c r="C7" s="714"/>
      <c r="D7" s="489">
        <f>HLOOKUP('Page 1'!$E$15,'[3]Trustee Assets'!$I$6:$ZZ$1048576,442,FALSE)</f>
        <v>24429</v>
      </c>
      <c r="E7" s="536">
        <f t="shared" si="0"/>
        <v>47.963951935914551</v>
      </c>
      <c r="F7" s="489">
        <f>HLOOKUP('Page 1'!$E$15,'[3]Trustee Assets'!$I$6:$ZZ$1048576,462,FALSE)</f>
        <v>1960953417.6700001</v>
      </c>
      <c r="G7" s="488">
        <f t="shared" si="1"/>
        <v>43.661941838228287</v>
      </c>
      <c r="I7" s="471" t="s">
        <v>135</v>
      </c>
      <c r="J7" s="552">
        <f>INDEX('[3]Trustee Assets'!$931:$931,MATCH('Page 1'!E15,'[3]Trustee Assets'!$6:$6,0))</f>
        <v>441</v>
      </c>
      <c r="K7" s="552">
        <f>-INDEX('[3]Trustee Assets'!$932:$932,MATCH('Page 1'!E15,'[3]Trustee Assets'!$6:$6,0))</f>
        <v>44044372.619999982</v>
      </c>
      <c r="L7" s="723"/>
      <c r="M7" s="723"/>
      <c r="N7" s="723"/>
      <c r="P7" s="624" t="s">
        <v>551</v>
      </c>
      <c r="Q7" s="543" t="str">
        <f>IF(D63=INDEX('[3]Trustee Assets'!$37:$37,MATCH('Page 1'!$E$15,'[3]Trustee Assets'!$6:$6,0)),"OK","Check")</f>
        <v>OK</v>
      </c>
      <c r="R7" s="543" t="str">
        <f>IF(ROUND(F63,2)=INDEX('[3]Trustee Assets'!$93:$93,MATCH('Page 1'!$E$15,'[3]Trustee Assets'!$6:$6,0)),"OK","Check")</f>
        <v>OK</v>
      </c>
    </row>
    <row r="8" spans="2:18" ht="13.5" thickBot="1">
      <c r="B8" s="471" t="s">
        <v>136</v>
      </c>
      <c r="C8" s="472"/>
      <c r="D8" s="489">
        <f>HLOOKUP('Page 1'!$E$15,'[3]Trustee Assets'!$I$6:$ZZ$1048576,443,FALSE)</f>
        <v>0</v>
      </c>
      <c r="E8" s="536">
        <f t="shared" ref="E8" si="2">D8/$D$9</f>
        <v>0</v>
      </c>
      <c r="F8" s="490">
        <v>0</v>
      </c>
      <c r="G8" s="488">
        <v>0</v>
      </c>
      <c r="I8" s="471" t="s">
        <v>137</v>
      </c>
      <c r="J8" s="552">
        <f>INDEX('[3]Trustee Assets'!$920:$920,MATCH('Page 1'!E15,'[3]Trustee Assets'!$6:$6,0))</f>
        <v>123</v>
      </c>
      <c r="K8" s="552">
        <f>-INDEX('[3]Trustee Assets'!$921:$921,MATCH('Page 1'!E15,'[3]Trustee Assets'!$6:$6,0))</f>
        <v>11535071.920000002</v>
      </c>
      <c r="L8" s="726"/>
      <c r="M8" s="726"/>
      <c r="N8" s="726"/>
    </row>
    <row r="9" spans="2:18" ht="13.5" thickBot="1">
      <c r="B9" s="727" t="s">
        <v>104</v>
      </c>
      <c r="C9" s="728"/>
      <c r="D9" s="229">
        <f>SUM(D4:D8)</f>
        <v>50932</v>
      </c>
      <c r="E9" s="685">
        <f>SUM(E4:E8)</f>
        <v>100</v>
      </c>
      <c r="F9" s="230">
        <f>SUM(F4:F7)</f>
        <v>4491218977.2399998</v>
      </c>
      <c r="G9" s="492">
        <f>SUM(G4:G7)</f>
        <v>100</v>
      </c>
      <c r="I9" s="231" t="s">
        <v>138</v>
      </c>
      <c r="J9" s="602">
        <f>INDEX('[3]Trustee Assets'!$935:$935,MATCH('Page 1'!E15,'[3]Trustee Assets'!$6:$6,0))</f>
        <v>8049</v>
      </c>
      <c r="K9" s="602">
        <f>-INDEX('[3]Trustee Assets'!$936:$936,MATCH('Page 1'!E15,'[3]Trustee Assets'!$6:$6,0))</f>
        <v>882088832.3499999</v>
      </c>
      <c r="L9" s="726"/>
      <c r="M9" s="726"/>
      <c r="N9" s="726"/>
    </row>
    <row r="10" spans="2:18" ht="12.75" customHeight="1">
      <c r="B10" s="232"/>
      <c r="C10" s="108"/>
      <c r="D10" s="543"/>
      <c r="F10" s="543"/>
      <c r="G10" s="233"/>
      <c r="I10" s="722" t="s">
        <v>139</v>
      </c>
      <c r="J10" s="722"/>
      <c r="K10" s="722"/>
      <c r="L10" s="595"/>
      <c r="M10" s="234"/>
      <c r="N10" s="248"/>
    </row>
    <row r="11" spans="2:18" ht="26.25" customHeight="1" thickBot="1">
      <c r="I11" s="723"/>
      <c r="J11" s="723"/>
      <c r="K11" s="723"/>
      <c r="L11" s="234"/>
      <c r="M11" s="234"/>
      <c r="N11" s="222"/>
    </row>
    <row r="12" spans="2:18" ht="12.75" customHeight="1" thickBot="1">
      <c r="B12" s="236" t="s">
        <v>140</v>
      </c>
      <c r="C12" s="172"/>
      <c r="D12" s="468" t="s">
        <v>86</v>
      </c>
      <c r="E12" s="496" t="s">
        <v>122</v>
      </c>
      <c r="F12" s="478" t="s">
        <v>123</v>
      </c>
      <c r="G12" s="174" t="s">
        <v>122</v>
      </c>
      <c r="H12" s="238"/>
    </row>
    <row r="13" spans="2:18" ht="12.75" customHeight="1" thickBot="1">
      <c r="B13" s="175" t="s">
        <v>125</v>
      </c>
      <c r="C13" s="176"/>
      <c r="D13" s="223" t="s">
        <v>126</v>
      </c>
      <c r="E13" s="499" t="s">
        <v>127</v>
      </c>
      <c r="F13" s="201" t="s">
        <v>107</v>
      </c>
      <c r="G13" s="203" t="s">
        <v>128</v>
      </c>
      <c r="H13" s="239"/>
      <c r="I13" s="724" t="str">
        <f>"PPR/CPR Analysis* "&amp;TEXT(EOMONTH('Page 1'!E17,-2)+1,"dd mmmm yyyy")&amp;"- "&amp;TEXT(EOMONTH('Page 1'!E17,-1)+1,"dd mmmm yyyy")</f>
        <v>PPR/CPR Analysis* 01 September 2017- 01 October 2017</v>
      </c>
      <c r="J13" s="240" t="s">
        <v>141</v>
      </c>
      <c r="K13" s="240" t="s">
        <v>142</v>
      </c>
      <c r="L13" s="240" t="s">
        <v>143</v>
      </c>
      <c r="M13" s="240" t="s">
        <v>144</v>
      </c>
      <c r="N13" s="241" t="s">
        <v>145</v>
      </c>
    </row>
    <row r="14" spans="2:18" ht="13.5" thickBot="1">
      <c r="B14" s="470" t="s">
        <v>146</v>
      </c>
      <c r="C14" s="242"/>
      <c r="D14" s="489">
        <f>HLOOKUP('Page 1'!$E$15,'[3]Trustee Assets'!$I$6:$ZZ$1048576,481,FALSE)</f>
        <v>22404</v>
      </c>
      <c r="E14" s="537">
        <f>(D14/D16)*100</f>
        <v>43.98806251472552</v>
      </c>
      <c r="F14" s="489">
        <f>HLOOKUP('Page 1'!$E$15,'[3]Trustee Assets'!$I$6:$ZZ$1048576,495,FALSE)</f>
        <v>2931315936.9899998</v>
      </c>
      <c r="G14" s="537">
        <f>(F14/$F$16)*100</f>
        <v>65.26771355048443</v>
      </c>
      <c r="H14" s="243"/>
      <c r="I14" s="725"/>
      <c r="J14" s="244" t="s">
        <v>122</v>
      </c>
      <c r="K14" s="244" t="s">
        <v>122</v>
      </c>
      <c r="L14" s="244" t="s">
        <v>122</v>
      </c>
      <c r="M14" s="244" t="s">
        <v>122</v>
      </c>
      <c r="N14" s="245" t="s">
        <v>122</v>
      </c>
    </row>
    <row r="15" spans="2:18" ht="15.75" customHeight="1" thickBot="1">
      <c r="B15" s="115" t="s">
        <v>147</v>
      </c>
      <c r="C15" s="150"/>
      <c r="D15" s="489">
        <f>HLOOKUP('Page 1'!$E$15,'[3]Trustee Assets'!$I$6:$ZZ$1048576,482,FALSE)</f>
        <v>28528</v>
      </c>
      <c r="E15" s="537">
        <f>(D15/D16)*100</f>
        <v>56.011937485274487</v>
      </c>
      <c r="F15" s="489">
        <f>HLOOKUP('Page 1'!$E$15,'[3]Trustee Assets'!$I$6:$ZZ$1048576,496,FALSE)</f>
        <v>1559903040.25</v>
      </c>
      <c r="G15" s="537">
        <f>(F15/$F$16)*100</f>
        <v>34.732286449515563</v>
      </c>
      <c r="I15" s="569" t="s">
        <v>148</v>
      </c>
      <c r="J15" s="570"/>
      <c r="K15" s="570"/>
      <c r="L15" s="570"/>
      <c r="M15" s="570"/>
      <c r="N15" s="571"/>
    </row>
    <row r="16" spans="2:18" ht="13.5" thickBot="1">
      <c r="B16" s="469" t="s">
        <v>104</v>
      </c>
      <c r="C16" s="246"/>
      <c r="D16" s="493">
        <f>SUM(D14:D15)</f>
        <v>50932</v>
      </c>
      <c r="E16" s="491">
        <v>100</v>
      </c>
      <c r="F16" s="493">
        <f>SUM(F14:F15)</f>
        <v>4491218977.2399998</v>
      </c>
      <c r="G16" s="491">
        <f>SUM(G14:G15)</f>
        <v>100</v>
      </c>
      <c r="I16" s="209" t="s">
        <v>149</v>
      </c>
      <c r="J16" s="553">
        <f>INDEX('[3]Waterfall - Trustees'!$267:$267,MATCH(EOMONTH('Page 1'!E15,-1),'[3]Waterfall - Trustees'!$5:$5,0))</f>
        <v>2.3354504225278294E-2</v>
      </c>
      <c r="K16" s="553">
        <f>INDEX('[3]Waterfall - Trustees'!$268:$268,MATCH(EOMONTH('Page 1'!E15,-1),'[3]Waterfall - Trustees'!$5:$5,0))</f>
        <v>0.24691600530467905</v>
      </c>
      <c r="L16" s="553">
        <f>INDEX('[3]Waterfall - Trustees'!$273:$273,MATCH(EOMONTH('Page 1'!E15,-1),'[3]Waterfall - Trustees'!$5:$5,0))</f>
        <v>2.4101766591060374E-2</v>
      </c>
      <c r="M16" s="553">
        <f>INDEX('[3]Waterfall - Trustees'!$274:$274,MATCH(EOMONTH('Page 1'!E15,-1),'[3]Waterfall - Trustees'!$5:$5,0))</f>
        <v>0.25379707222551662</v>
      </c>
      <c r="N16" s="553">
        <f>INDEX('[3]Waterfall - Trustees'!$271:$271,MATCH(EOMONTH('Page 1'!E15,-1),'[3]Waterfall - Trustees'!$5:$5,0))</f>
        <v>0.2193085854993678</v>
      </c>
    </row>
    <row r="17" spans="2:19" ht="13.5" thickBot="1">
      <c r="B17" s="33"/>
      <c r="C17" s="235"/>
      <c r="D17" s="543"/>
      <c r="F17" s="543"/>
      <c r="G17" s="494"/>
      <c r="I17" s="209" t="s">
        <v>150</v>
      </c>
      <c r="J17" s="554">
        <f>INDEX('[3]Waterfall - Trustees'!$267:$267,MATCH(EOMONTH('Page 1'!E15,-2),'[3]Waterfall - Trustees'!$5:$5,0))</f>
        <v>2.5102140324379851E-2</v>
      </c>
      <c r="K17" s="554">
        <f>INDEX('[3]Waterfall - Trustees'!$268:$268,MATCH(EOMONTH('Page 1'!E15,-2),'[3]Waterfall - Trustees'!$5:$5,0))</f>
        <v>0.2629288661584237</v>
      </c>
      <c r="L17" s="554">
        <f>INDEX('[3]Waterfall - Trustees'!$273:$273,MATCH(EOMONTH('Page 1'!E15,-2),'[3]Waterfall - Trustees'!$5:$5,0))</f>
        <v>2.3424089599257458E-2</v>
      </c>
      <c r="M17" s="553">
        <f>INDEX('[3]Waterfall - Trustees'!$274:$274,MATCH(EOMONTH('Page 1'!E15,-2),'[3]Waterfall - Trustees'!$5:$5,0))</f>
        <v>0.24756392218692291</v>
      </c>
      <c r="N17" s="553">
        <f>INDEX('[3]Waterfall - Trustees'!$271:$271,MATCH(EOMONTH('Page 1'!E15,-2),'[3]Waterfall - Trustees'!$5:$5,0))</f>
        <v>0.21651881178250779</v>
      </c>
    </row>
    <row r="18" spans="2:19" ht="13.5" thickBot="1">
      <c r="D18" s="264"/>
      <c r="E18" s="264"/>
      <c r="F18" s="264"/>
      <c r="G18" s="264"/>
      <c r="H18" s="171"/>
      <c r="I18" s="569" t="s">
        <v>151</v>
      </c>
      <c r="J18" s="570"/>
      <c r="K18" s="570"/>
      <c r="L18" s="570"/>
      <c r="M18" s="570"/>
      <c r="N18" s="571"/>
    </row>
    <row r="19" spans="2:19" ht="12.75" customHeight="1">
      <c r="B19" s="467" t="s">
        <v>152</v>
      </c>
      <c r="C19" s="172"/>
      <c r="D19" s="495" t="s">
        <v>86</v>
      </c>
      <c r="E19" s="496" t="s">
        <v>122</v>
      </c>
      <c r="F19" s="497" t="s">
        <v>123</v>
      </c>
      <c r="G19" s="496" t="s">
        <v>122</v>
      </c>
      <c r="H19" s="171"/>
      <c r="I19" s="209" t="s">
        <v>149</v>
      </c>
      <c r="J19" s="553">
        <f>INDEX('[3]Waterfall - Trustees'!$269:$269,MATCH(EOMONTH('Page 1'!E15,-1),'[3]Waterfall - Trustees'!$5:$5,0))</f>
        <v>1.6957884262085623E-2</v>
      </c>
      <c r="K19" s="553">
        <f>INDEX('[3]Waterfall - Trustees'!$270:$270,MATCH(EOMONTH('Page 1'!E15,-1),'[3]Waterfall - Trustees'!$5:$5,0))</f>
        <v>0.18554800280790495</v>
      </c>
      <c r="L19" s="553">
        <f>INDEX('[3]Waterfall - Trustees'!$275:$275,MATCH(EOMONTH('Page 1'!E15,-1),'[3]Waterfall - Trustees'!$5:$5,0))</f>
        <v>1.7775867816361608E-2</v>
      </c>
      <c r="M19" s="553">
        <f>INDEX('[3]Waterfall - Trustees'!$276:$276,MATCH(EOMONTH('Page 1'!E15,-1),'[3]Waterfall - Trustees'!$5:$5,0))</f>
        <v>0.19477841120431894</v>
      </c>
      <c r="N19" s="553">
        <f>INDEX('[3]Waterfall - Trustees'!$272:$272,MATCH(EOMONTH('Page 1'!E15,-1),'[3]Waterfall - Trustees'!$5:$5,0))</f>
        <v>0.15853540539627742</v>
      </c>
    </row>
    <row r="20" spans="2:19" ht="13.5" thickBot="1">
      <c r="B20" s="175" t="s">
        <v>125</v>
      </c>
      <c r="C20" s="176"/>
      <c r="D20" s="498" t="s">
        <v>126</v>
      </c>
      <c r="E20" s="499" t="s">
        <v>127</v>
      </c>
      <c r="F20" s="500" t="s">
        <v>107</v>
      </c>
      <c r="G20" s="499" t="s">
        <v>128</v>
      </c>
      <c r="H20" s="239"/>
      <c r="I20" s="231" t="s">
        <v>150</v>
      </c>
      <c r="J20" s="553">
        <f>INDEX('[3]Waterfall - Trustees'!$269:$269,MATCH(EOMONTH('Page 1'!E15,-2),'[3]Waterfall - Trustees'!$5:$5,0))</f>
        <v>1.8686009579749158E-2</v>
      </c>
      <c r="K20" s="553">
        <f>INDEX('[3]Waterfall - Trustees'!$270:$270,MATCH(EOMONTH('Page 1'!E15,-2),'[3]Waterfall - Trustees'!$5:$5,0))</f>
        <v>0.20256391053480682</v>
      </c>
      <c r="L20" s="576">
        <f>INDEX('[3]Waterfall - Trustees'!$275:$275,MATCH(EOMONTH('Page 1'!E15,-2),'[3]Waterfall - Trustees'!$5:$5,0))</f>
        <v>1.7175403794611854E-2</v>
      </c>
      <c r="M20" s="553">
        <f>INDEX('[3]Waterfall - Trustees'!$276:$276,MATCH(EOMONTH('Page 1'!E15,-2),'[3]Waterfall - Trustees'!$5:$5,0))</f>
        <v>0.18872185480903703</v>
      </c>
      <c r="N20" s="579">
        <f>INDEX('[3]Waterfall - Trustees'!$272:$272,MATCH(EOMONTH('Page 1'!E15,-2),'[3]Waterfall - Trustees'!$5:$5,0))</f>
        <v>0.15611936640185184</v>
      </c>
    </row>
    <row r="21" spans="2:19">
      <c r="B21" s="470" t="s">
        <v>153</v>
      </c>
      <c r="C21" s="247"/>
      <c r="D21" s="489">
        <f>HLOOKUP('Page 1'!$E$15,'[3]Trustee Assets'!$I$6:$ZZ$1048576,512,FALSE)</f>
        <v>30507</v>
      </c>
      <c r="E21" s="537">
        <f>(D21/$D$24)*100</f>
        <v>59.897510406031572</v>
      </c>
      <c r="F21" s="489">
        <f>HLOOKUP('Page 1'!$E$15,'[3]Trustee Assets'!$I$6:$ZZ$1048576,526,FALSE)</f>
        <v>2586337324.1900001</v>
      </c>
      <c r="G21" s="537">
        <f>(F21/$F$24)*100</f>
        <v>57.586533573550859</v>
      </c>
      <c r="H21" s="243"/>
      <c r="I21" s="572" t="s">
        <v>154</v>
      </c>
      <c r="J21" s="572"/>
      <c r="K21" s="572"/>
      <c r="L21" s="572"/>
      <c r="M21" s="572"/>
      <c r="N21" s="572"/>
    </row>
    <row r="22" spans="2:19" ht="12.75" customHeight="1" thickBot="1">
      <c r="B22" s="471" t="s">
        <v>155</v>
      </c>
      <c r="C22" s="140"/>
      <c r="D22" s="489">
        <f>HLOOKUP('Page 1'!$E$15,'[3]Trustee Assets'!$I$6:$ZZ$1048576,513,FALSE)</f>
        <v>20425</v>
      </c>
      <c r="E22" s="537">
        <f t="shared" ref="E22:E23" si="3">(D22/$D$24)*100</f>
        <v>40.102489593968428</v>
      </c>
      <c r="F22" s="489">
        <f>HLOOKUP('Page 1'!$E$15,'[3]Trustee Assets'!$I$6:$ZZ$1048576,527,FALSE)</f>
        <v>1904881653.05</v>
      </c>
      <c r="G22" s="537">
        <f t="shared" ref="G22:G23" si="4">(F22/$F$24)*100</f>
        <v>42.413466426449141</v>
      </c>
      <c r="I22" s="573" t="s">
        <v>156</v>
      </c>
      <c r="J22" s="573"/>
      <c r="K22" s="251"/>
      <c r="L22" s="251"/>
      <c r="M22" s="210"/>
    </row>
    <row r="23" spans="2:19" ht="12.75" customHeight="1" thickBot="1">
      <c r="B23" s="471" t="s">
        <v>136</v>
      </c>
      <c r="C23" s="140"/>
      <c r="D23" s="489">
        <f>HLOOKUP('Page 1'!$E$15,'[3]Trustee Assets'!$I$6:$ZZ$1048576,514,FALSE)</f>
        <v>0</v>
      </c>
      <c r="E23" s="537">
        <f t="shared" si="3"/>
        <v>0</v>
      </c>
      <c r="F23" s="489">
        <f>HLOOKUP('Page 1'!$E$15,'[3]Trustee Assets'!$I$6:$ZZ$1048576,528,FALSE)</f>
        <v>0</v>
      </c>
      <c r="G23" s="537">
        <f t="shared" si="4"/>
        <v>0</v>
      </c>
      <c r="I23" s="718" t="s">
        <v>156</v>
      </c>
      <c r="J23" s="719"/>
      <c r="K23" s="253"/>
      <c r="L23" s="251"/>
      <c r="M23" s="210"/>
    </row>
    <row r="24" spans="2:19" ht="15.75" customHeight="1" thickBot="1">
      <c r="B24" s="469" t="s">
        <v>104</v>
      </c>
      <c r="C24" s="165"/>
      <c r="D24" s="249">
        <f>SUM(D21:D23)</f>
        <v>50932</v>
      </c>
      <c r="E24" s="492">
        <f>SUM(E21:E23)</f>
        <v>100</v>
      </c>
      <c r="F24" s="250">
        <f>SUM(F21:F23)</f>
        <v>4491218977.2399998</v>
      </c>
      <c r="G24" s="492">
        <f>SUM(G21:G23)</f>
        <v>100</v>
      </c>
      <c r="I24" s="720"/>
      <c r="J24" s="721"/>
      <c r="K24" s="251"/>
      <c r="L24" s="618"/>
      <c r="M24" s="210"/>
      <c r="N24" s="8"/>
    </row>
    <row r="25" spans="2:19" ht="15">
      <c r="B25" s="33"/>
      <c r="C25" s="252"/>
      <c r="D25" s="543"/>
      <c r="F25" s="543"/>
      <c r="G25" s="501"/>
      <c r="I25" s="254" t="s">
        <v>157</v>
      </c>
      <c r="J25" s="628">
        <f>+'[3]Check-Data'!D13</f>
        <v>4.4900000000000002E-2</v>
      </c>
      <c r="K25" s="256"/>
      <c r="L25" s="265"/>
      <c r="M25" s="210"/>
    </row>
    <row r="26" spans="2:19" ht="14.25" customHeight="1" thickBot="1">
      <c r="B26" s="8"/>
      <c r="C26" s="8"/>
      <c r="D26" s="502"/>
      <c r="E26" s="502"/>
      <c r="F26" s="502"/>
      <c r="G26" s="502"/>
      <c r="H26" s="171"/>
      <c r="I26" s="255" t="s">
        <v>159</v>
      </c>
      <c r="J26" s="629">
        <f>+'[3]Check-Data'!D14</f>
        <v>42614</v>
      </c>
      <c r="L26" s="635"/>
      <c r="P26" s="8"/>
      <c r="Q26" s="8"/>
      <c r="R26" s="8"/>
      <c r="S26" s="8"/>
    </row>
    <row r="27" spans="2:19" ht="15">
      <c r="B27" s="715" t="s">
        <v>158</v>
      </c>
      <c r="C27" s="716"/>
      <c r="D27" s="495" t="s">
        <v>86</v>
      </c>
      <c r="E27" s="496" t="s">
        <v>122</v>
      </c>
      <c r="F27" s="497" t="s">
        <v>123</v>
      </c>
      <c r="G27" s="496" t="s">
        <v>122</v>
      </c>
      <c r="I27" s="255" t="s">
        <v>160</v>
      </c>
      <c r="J27" s="630">
        <f>+'[3]Check-Data'!D15</f>
        <v>4.7399999999999998E-2</v>
      </c>
      <c r="L27" s="210"/>
    </row>
    <row r="28" spans="2:19" ht="12.75" customHeight="1" thickBot="1">
      <c r="B28" s="201" t="s">
        <v>107</v>
      </c>
      <c r="C28" s="202"/>
      <c r="D28" s="498" t="s">
        <v>126</v>
      </c>
      <c r="E28" s="499" t="s">
        <v>127</v>
      </c>
      <c r="F28" s="500" t="s">
        <v>107</v>
      </c>
      <c r="G28" s="499" t="s">
        <v>128</v>
      </c>
      <c r="I28" s="258" t="s">
        <v>159</v>
      </c>
      <c r="J28" s="631">
        <f>+'[3]Check-Data'!D16</f>
        <v>41185</v>
      </c>
      <c r="K28" s="557"/>
      <c r="L28" s="260"/>
      <c r="M28" s="260"/>
      <c r="N28" s="261"/>
    </row>
    <row r="29" spans="2:19">
      <c r="B29" s="257" t="s">
        <v>161</v>
      </c>
      <c r="C29" s="247"/>
      <c r="D29" s="489">
        <f>HLOOKUP('Page 1'!$E$15,'[3]Trustee Assets'!$I$6:$ZZ$1048576,10,FALSE)+HLOOKUP('Page 1'!$E$15,'[3]Trustee Assets'!$I$6:$ZZ$1048576,9,FALSE)</f>
        <v>21316</v>
      </c>
      <c r="E29" s="538">
        <f>(D29/$D$45)*100</f>
        <v>41.851880939291604</v>
      </c>
      <c r="F29" s="489">
        <f>HLOOKUP('Page 1'!$E$15,'[3]Trustee Assets'!$I$6:$ZZ$1048576,66,FALSE)</f>
        <v>490096154.17000002</v>
      </c>
      <c r="G29" s="538">
        <f>(F29/$F$45)*100</f>
        <v>10.912319275761075</v>
      </c>
    </row>
    <row r="30" spans="2:19">
      <c r="B30" s="259" t="s">
        <v>162</v>
      </c>
      <c r="C30" s="140"/>
      <c r="D30" s="489">
        <f>HLOOKUP('Page 1'!$E$15,'[3]Trustee Assets'!$I$6:$ZZ$1048576,11,FALSE)</f>
        <v>12713</v>
      </c>
      <c r="E30" s="538">
        <f t="shared" ref="E30:E44" si="5">(D30/$D$45)*100</f>
        <v>24.960731956333934</v>
      </c>
      <c r="F30" s="489">
        <f>HLOOKUP('Page 1'!$E$15,'[3]Trustee Assets'!$I$6:$ZZ$1048576,67,FALSE)</f>
        <v>924542163.14999998</v>
      </c>
      <c r="G30" s="538">
        <f t="shared" ref="G30:G44" si="6">(F30/$F$45)*100</f>
        <v>20.585550778870306</v>
      </c>
    </row>
    <row r="31" spans="2:19">
      <c r="B31" s="259" t="s">
        <v>163</v>
      </c>
      <c r="C31" s="140"/>
      <c r="D31" s="489">
        <f>HLOOKUP('Page 1'!$E$15,'[3]Trustee Assets'!$I$6:$ZZ$1048576,12,FALSE)</f>
        <v>7903</v>
      </c>
      <c r="E31" s="538">
        <f t="shared" si="5"/>
        <v>15.516767454645407</v>
      </c>
      <c r="F31" s="489">
        <f>HLOOKUP('Page 1'!$E$15,'[3]Trustee Assets'!$I$6:$ZZ$1048576,68,FALSE)</f>
        <v>970729069.19000006</v>
      </c>
      <c r="G31" s="538">
        <f t="shared" si="6"/>
        <v>21.613933190729089</v>
      </c>
    </row>
    <row r="32" spans="2:19">
      <c r="B32" s="259" t="s">
        <v>164</v>
      </c>
      <c r="C32" s="140"/>
      <c r="D32" s="489">
        <f>HLOOKUP('Page 1'!$E$15,'[3]Trustee Assets'!$I$6:$ZZ$1048576,13,FALSE)</f>
        <v>4326</v>
      </c>
      <c r="E32" s="538">
        <f t="shared" si="5"/>
        <v>8.4936778449697634</v>
      </c>
      <c r="F32" s="489">
        <f>HLOOKUP('Page 1'!$E$15,'[3]Trustee Assets'!$I$6:$ZZ$1048576,69,FALSE)</f>
        <v>744150477.24000001</v>
      </c>
      <c r="G32" s="538">
        <f t="shared" si="6"/>
        <v>16.569009015394403</v>
      </c>
    </row>
    <row r="33" spans="2:13">
      <c r="B33" s="259" t="s">
        <v>165</v>
      </c>
      <c r="C33" s="140"/>
      <c r="D33" s="489">
        <f>HLOOKUP('Page 1'!$E$15,'[3]Trustee Assets'!$I$6:$ZZ$1048576,14,FALSE)</f>
        <v>2098</v>
      </c>
      <c r="E33" s="538">
        <f t="shared" si="5"/>
        <v>4.119217780570172</v>
      </c>
      <c r="F33" s="489">
        <f>HLOOKUP('Page 1'!$E$15,'[3]Trustee Assets'!$I$6:$ZZ$1048576,70,FALSE)</f>
        <v>467774583.12</v>
      </c>
      <c r="G33" s="538">
        <f t="shared" si="6"/>
        <v>10.415314539115672</v>
      </c>
    </row>
    <row r="34" spans="2:13">
      <c r="B34" s="259" t="s">
        <v>166</v>
      </c>
      <c r="C34" s="140"/>
      <c r="D34" s="489">
        <f>HLOOKUP('Page 1'!$E$15,'[3]Trustee Assets'!$I$6:$ZZ$1048576,15,FALSE)</f>
        <v>1040</v>
      </c>
      <c r="E34" s="538">
        <f t="shared" si="5"/>
        <v>2.0419382706353568</v>
      </c>
      <c r="F34" s="489">
        <f>HLOOKUP('Page 1'!$E$15,'[3]Trustee Assets'!$I$6:$ZZ$1048576,71,FALSE)</f>
        <v>284025875.87</v>
      </c>
      <c r="G34" s="538">
        <f t="shared" si="6"/>
        <v>6.3240264460349929</v>
      </c>
    </row>
    <row r="35" spans="2:13">
      <c r="B35" s="259" t="s">
        <v>167</v>
      </c>
      <c r="C35" s="140"/>
      <c r="D35" s="489">
        <f>HLOOKUP('Page 1'!$E$15,'[3]Trustee Assets'!$I$6:$ZZ$1048576,16,FALSE)</f>
        <v>603</v>
      </c>
      <c r="E35" s="538">
        <f t="shared" si="5"/>
        <v>1.1839315165318463</v>
      </c>
      <c r="F35" s="489">
        <f>HLOOKUP('Page 1'!$E$15,'[3]Trustee Assets'!$I$6:$ZZ$1048576,72,FALSE)</f>
        <v>194913618.11000001</v>
      </c>
      <c r="G35" s="538">
        <f t="shared" si="6"/>
        <v>4.3398823147514562</v>
      </c>
    </row>
    <row r="36" spans="2:13" ht="15">
      <c r="B36" s="259" t="s">
        <v>168</v>
      </c>
      <c r="C36" s="140"/>
      <c r="D36" s="489">
        <f>HLOOKUP('Page 1'!$E$15,'[3]Trustee Assets'!$I$6:$ZZ$1048576,17,FALSE)</f>
        <v>373</v>
      </c>
      <c r="E36" s="538">
        <f t="shared" si="5"/>
        <v>0.73234901437210398</v>
      </c>
      <c r="F36" s="489">
        <f>HLOOKUP('Page 1'!$E$15,'[3]Trustee Assets'!$I$6:$ZZ$1048576,73,FALSE)</f>
        <v>139033301.69</v>
      </c>
      <c r="G36" s="538">
        <f t="shared" si="6"/>
        <v>3.0956696254307436</v>
      </c>
      <c r="I36" s="559"/>
      <c r="J36" s="560"/>
      <c r="K36" s="558"/>
      <c r="L36" s="262"/>
      <c r="M36" s="262"/>
    </row>
    <row r="37" spans="2:13" ht="15">
      <c r="B37" s="259" t="s">
        <v>169</v>
      </c>
      <c r="C37" s="140"/>
      <c r="D37" s="489">
        <f>HLOOKUP('Page 1'!$E$15,'[3]Trustee Assets'!$I$6:$ZZ$1048576,18,FALSE)</f>
        <v>212</v>
      </c>
      <c r="E37" s="538">
        <f t="shared" si="5"/>
        <v>0.41624126286028434</v>
      </c>
      <c r="F37" s="489">
        <f>HLOOKUP('Page 1'!$E$15,'[3]Trustee Assets'!$I$6:$ZZ$1048576,74,FALSE)</f>
        <v>89668751.510000005</v>
      </c>
      <c r="G37" s="538">
        <f t="shared" si="6"/>
        <v>1.9965348375220917</v>
      </c>
      <c r="I37" s="263"/>
      <c r="J37" s="265"/>
      <c r="K37" s="262"/>
      <c r="L37" s="262"/>
      <c r="M37" s="262"/>
    </row>
    <row r="38" spans="2:13" ht="15">
      <c r="B38" s="259" t="s">
        <v>170</v>
      </c>
      <c r="C38" s="140"/>
      <c r="D38" s="489">
        <f>HLOOKUP('Page 1'!$E$15,'[3]Trustee Assets'!$I$6:$ZZ$1048576,19,FALSE)</f>
        <v>153</v>
      </c>
      <c r="E38" s="538">
        <f t="shared" si="5"/>
        <v>0.30040053404539385</v>
      </c>
      <c r="F38" s="489">
        <f>HLOOKUP('Page 1'!$E$15,'[3]Trustee Assets'!$I$6:$ZZ$1048576,75,FALSE)</f>
        <v>73106983.819999993</v>
      </c>
      <c r="G38" s="538">
        <f t="shared" si="6"/>
        <v>1.6277759822106603</v>
      </c>
      <c r="I38" s="264"/>
      <c r="J38" s="262"/>
      <c r="K38" s="262"/>
      <c r="L38" s="262"/>
      <c r="M38" s="262"/>
    </row>
    <row r="39" spans="2:13" ht="15">
      <c r="B39" s="259" t="s">
        <v>171</v>
      </c>
      <c r="C39" s="140"/>
      <c r="D39" s="489">
        <f>HLOOKUP('Page 1'!$E$15,'[3]Trustee Assets'!$I$6:$ZZ$1048576,20,FALSE)</f>
        <v>85</v>
      </c>
      <c r="E39" s="538">
        <f t="shared" si="5"/>
        <v>0.16688918558077437</v>
      </c>
      <c r="F39" s="489">
        <f>HLOOKUP('Page 1'!$E$15,'[3]Trustee Assets'!$I$6:$ZZ$1048576,76,FALSE)</f>
        <v>43871149.719999999</v>
      </c>
      <c r="G39" s="538">
        <f t="shared" si="6"/>
        <v>0.97682054565418308</v>
      </c>
      <c r="I39" s="266"/>
      <c r="J39" s="262"/>
      <c r="K39" s="262"/>
      <c r="L39" s="262"/>
      <c r="M39" s="262"/>
    </row>
    <row r="40" spans="2:13" ht="15">
      <c r="B40" s="259" t="s">
        <v>172</v>
      </c>
      <c r="C40" s="140"/>
      <c r="D40" s="489">
        <f>HLOOKUP('Page 1'!$E$15,'[3]Trustee Assets'!$I$6:$ZZ$1048576,21,FALSE)</f>
        <v>41</v>
      </c>
      <c r="E40" s="538">
        <f t="shared" si="5"/>
        <v>8.0499489515432343E-2</v>
      </c>
      <c r="F40" s="489">
        <f>HLOOKUP('Page 1'!$E$15,'[3]Trustee Assets'!$I$6:$ZZ$1048576,77,FALSE)</f>
        <v>23656695.879999999</v>
      </c>
      <c r="G40" s="538">
        <f t="shared" si="6"/>
        <v>0.52673218562453183</v>
      </c>
      <c r="J40" s="262"/>
      <c r="K40" s="262"/>
      <c r="L40" s="262"/>
      <c r="M40" s="262"/>
    </row>
    <row r="41" spans="2:13" ht="15">
      <c r="B41" s="259" t="s">
        <v>173</v>
      </c>
      <c r="C41" s="140"/>
      <c r="D41" s="489">
        <f>HLOOKUP('Page 1'!$E$15,'[3]Trustee Assets'!$I$6:$ZZ$1048576,22,FALSE)</f>
        <v>33</v>
      </c>
      <c r="E41" s="538">
        <f t="shared" si="5"/>
        <v>6.4792272049006519E-2</v>
      </c>
      <c r="F41" s="489">
        <f>HLOOKUP('Page 1'!$E$15,'[3]Trustee Assets'!$I$6:$ZZ$1048576,78,FALSE)</f>
        <v>20556693.039999999</v>
      </c>
      <c r="G41" s="538">
        <f t="shared" si="6"/>
        <v>0.45770854514496978</v>
      </c>
      <c r="J41" s="262"/>
      <c r="K41" s="262"/>
      <c r="L41" s="262"/>
      <c r="M41" s="262"/>
    </row>
    <row r="42" spans="2:13" ht="15">
      <c r="B42" s="259" t="s">
        <v>174</v>
      </c>
      <c r="C42" s="140"/>
      <c r="D42" s="489">
        <f>HLOOKUP('Page 1'!$E$15,'[3]Trustee Assets'!$I$6:$ZZ$1048576,23,FALSE)</f>
        <v>17</v>
      </c>
      <c r="E42" s="538">
        <f t="shared" si="5"/>
        <v>3.3377837116154871E-2</v>
      </c>
      <c r="F42" s="489">
        <f>HLOOKUP('Page 1'!$E$15,'[3]Trustee Assets'!$I$6:$ZZ$1048576,79,FALSE)</f>
        <v>11421110.85</v>
      </c>
      <c r="G42" s="538">
        <f t="shared" si="6"/>
        <v>0.254298686122373</v>
      </c>
      <c r="J42" s="262"/>
      <c r="K42" s="262"/>
      <c r="L42" s="262"/>
      <c r="M42" s="262"/>
    </row>
    <row r="43" spans="2:13" ht="15">
      <c r="B43" s="259" t="s">
        <v>175</v>
      </c>
      <c r="C43" s="140"/>
      <c r="D43" s="489">
        <f>HLOOKUP('Page 1'!$E$15,'[3]Trustee Assets'!$I$6:$ZZ$1048576,24,FALSE)</f>
        <v>19</v>
      </c>
      <c r="E43" s="538">
        <f t="shared" si="5"/>
        <v>3.7304641482761323E-2</v>
      </c>
      <c r="F43" s="489">
        <f>HLOOKUP('Page 1'!$E$15,'[3]Trustee Assets'!$I$6:$ZZ$1048576,80,FALSE)</f>
        <v>13672349.880000001</v>
      </c>
      <c r="G43" s="538">
        <f t="shared" si="6"/>
        <v>0.30442403163343645</v>
      </c>
      <c r="J43" s="262"/>
      <c r="K43" s="262"/>
      <c r="L43" s="262"/>
      <c r="M43" s="262"/>
    </row>
    <row r="44" spans="2:13" ht="15.75" thickBot="1">
      <c r="B44" s="267" t="s">
        <v>176</v>
      </c>
      <c r="C44" s="162"/>
      <c r="D44" s="490">
        <v>0</v>
      </c>
      <c r="E44" s="539">
        <f t="shared" si="5"/>
        <v>0</v>
      </c>
      <c r="F44" s="490">
        <f>HLOOKUP('Page 1'!$E$15,'[3]Trustee Assets'!$I$6:$ZZ$1048576,81,FALSE)</f>
        <v>0</v>
      </c>
      <c r="G44" s="539">
        <f t="shared" si="6"/>
        <v>0</v>
      </c>
      <c r="J44" s="262"/>
      <c r="K44" s="262"/>
      <c r="L44" s="262"/>
      <c r="M44" s="262"/>
    </row>
    <row r="45" spans="2:13" ht="15.75" thickBot="1">
      <c r="B45" s="469" t="s">
        <v>104</v>
      </c>
      <c r="C45" s="165"/>
      <c r="D45" s="268">
        <f>SUM(D29:D44)</f>
        <v>50932</v>
      </c>
      <c r="E45" s="540">
        <f>SUM(E29:E44)</f>
        <v>99.999999999999972</v>
      </c>
      <c r="F45" s="268">
        <f>SUM(F29:F44)</f>
        <v>4491218977.2400007</v>
      </c>
      <c r="G45" s="540">
        <f>SUM(G29:G44)</f>
        <v>99.999999999999986</v>
      </c>
      <c r="I45" s="484"/>
      <c r="J45" s="262"/>
      <c r="K45" s="262"/>
      <c r="L45" s="262"/>
      <c r="M45" s="262"/>
    </row>
    <row r="46" spans="2:13" ht="12.75" customHeight="1">
      <c r="B46" s="717" t="str">
        <f>[4]Data!$A$29</f>
        <v>As at the report date, the maximum loan size was £749,908.73, the minimum loan size was £0.00 and the average loan size was £88,180.69.</v>
      </c>
      <c r="C46" s="717"/>
      <c r="D46" s="717"/>
      <c r="E46" s="717"/>
      <c r="F46" s="717"/>
      <c r="G46" s="717"/>
      <c r="J46" s="262"/>
      <c r="K46" s="262"/>
      <c r="L46" s="262"/>
      <c r="M46" s="262"/>
    </row>
    <row r="47" spans="2:13" ht="15">
      <c r="D47" s="543"/>
      <c r="F47" s="543"/>
      <c r="J47" s="262"/>
      <c r="K47" s="262"/>
      <c r="L47" s="262"/>
      <c r="M47" s="262"/>
    </row>
    <row r="48" spans="2:13" ht="15.75" thickBot="1">
      <c r="J48" s="262"/>
      <c r="K48" s="262"/>
      <c r="L48" s="262"/>
      <c r="M48" s="262"/>
    </row>
    <row r="49" spans="2:13" ht="15">
      <c r="B49" s="718" t="s">
        <v>177</v>
      </c>
      <c r="C49" s="719"/>
      <c r="D49" s="174" t="s">
        <v>86</v>
      </c>
      <c r="E49" s="174" t="s">
        <v>122</v>
      </c>
      <c r="F49" s="467" t="s">
        <v>123</v>
      </c>
      <c r="G49" s="174" t="s">
        <v>122</v>
      </c>
      <c r="I49" s="561"/>
      <c r="J49"/>
      <c r="K49"/>
      <c r="L49"/>
      <c r="M49"/>
    </row>
    <row r="50" spans="2:13" ht="13.5" thickBot="1">
      <c r="B50" s="720"/>
      <c r="C50" s="721"/>
      <c r="D50" s="203" t="s">
        <v>126</v>
      </c>
      <c r="E50" s="203" t="s">
        <v>127</v>
      </c>
      <c r="F50" s="201" t="s">
        <v>107</v>
      </c>
      <c r="G50" s="203" t="s">
        <v>128</v>
      </c>
      <c r="I50" s="562"/>
      <c r="J50" s="562"/>
      <c r="K50" s="562"/>
      <c r="L50" s="562"/>
      <c r="M50" s="562"/>
    </row>
    <row r="51" spans="2:13" ht="15">
      <c r="B51" s="544" t="s">
        <v>178</v>
      </c>
      <c r="C51" s="248"/>
      <c r="D51" s="489">
        <f>HLOOKUP('Page 1'!$E$15,'[3]Trustee Assets'!$I$6:$DC$1048576,543,FALSE)</f>
        <v>1846</v>
      </c>
      <c r="E51" s="488">
        <f>(D51/$D$63)*100</f>
        <v>3.6244404303777586</v>
      </c>
      <c r="F51" s="489">
        <f>HLOOKUP('Page 1'!$E$15,'[3]Trustee Assets'!$I$6:$ZZ$1048576,577,FALSE)</f>
        <v>158383291.38999999</v>
      </c>
      <c r="G51" s="488">
        <f>(F51/$F$63)*100</f>
        <v>3.5265101121239844</v>
      </c>
      <c r="I51" s="617"/>
      <c r="J51" s="563"/>
      <c r="K51" s="564"/>
      <c r="L51" s="565"/>
      <c r="M51" s="564"/>
    </row>
    <row r="52" spans="2:13" ht="15">
      <c r="B52" s="544" t="s">
        <v>179</v>
      </c>
      <c r="C52" s="248"/>
      <c r="D52" s="489">
        <f>HLOOKUP('Page 1'!$E$15,'[3]Trustee Assets'!$I$6:$ZZ$1048576,544,FALSE)</f>
        <v>2841</v>
      </c>
      <c r="E52" s="488">
        <f t="shared" ref="E52:E62" si="7">(D52/$D$63)*100</f>
        <v>5.5780256027644697</v>
      </c>
      <c r="F52" s="489">
        <f>HLOOKUP('Page 1'!$E$15,'[3]Trustee Assets'!$I$6:$ZZ$1048576,578,FALSE)</f>
        <v>208170522.59</v>
      </c>
      <c r="G52" s="488">
        <f t="shared" ref="G52:G62" si="8">(F52/$F$63)*100</f>
        <v>4.6350561761726343</v>
      </c>
      <c r="I52" s="617"/>
      <c r="J52" s="563"/>
      <c r="K52" s="564"/>
      <c r="L52" s="565"/>
      <c r="M52" s="564"/>
    </row>
    <row r="53" spans="2:13" ht="15">
      <c r="B53" s="544" t="s">
        <v>180</v>
      </c>
      <c r="C53" s="248"/>
      <c r="D53" s="489">
        <f>HLOOKUP('Page 1'!$E$15,'[3]Trustee Assets'!$I$6:$ZZ$1048576,545,FALSE)</f>
        <v>7874</v>
      </c>
      <c r="E53" s="488">
        <f t="shared" si="7"/>
        <v>15.459828791329617</v>
      </c>
      <c r="F53" s="489">
        <f>HLOOKUP('Page 1'!$E$15,'[3]Trustee Assets'!$I$6:$ZZ$1048576,579,FALSE)</f>
        <v>954101345.52999997</v>
      </c>
      <c r="G53" s="488">
        <f t="shared" si="8"/>
        <v>21.243705781549895</v>
      </c>
      <c r="I53" s="617"/>
      <c r="J53" s="563"/>
      <c r="K53" s="564"/>
      <c r="L53" s="565"/>
      <c r="M53" s="564"/>
    </row>
    <row r="54" spans="2:13" ht="15">
      <c r="B54" s="544" t="s">
        <v>181</v>
      </c>
      <c r="C54" s="248"/>
      <c r="D54" s="489">
        <f>HLOOKUP('Page 1'!$E$15,'[3]Trustee Assets'!$I$6:$ZZ$1048576,546,FALSE)</f>
        <v>2139</v>
      </c>
      <c r="E54" s="488">
        <f t="shared" si="7"/>
        <v>4.1997172700856042</v>
      </c>
      <c r="F54" s="489">
        <f>HLOOKUP('Page 1'!$E$15,'[3]Trustee Assets'!$I$6:$ZZ$1048576,580,FALSE)</f>
        <v>130068614.03</v>
      </c>
      <c r="G54" s="488">
        <f t="shared" si="8"/>
        <v>2.8960648476314419</v>
      </c>
      <c r="I54" s="617"/>
      <c r="J54" s="566"/>
      <c r="K54" s="564"/>
      <c r="L54" s="566"/>
      <c r="M54" s="564"/>
    </row>
    <row r="55" spans="2:13" ht="15">
      <c r="B55" s="544" t="s">
        <v>182</v>
      </c>
      <c r="C55" s="248"/>
      <c r="D55" s="489">
        <f>HLOOKUP('Page 1'!$E$15,'[3]Trustee Assets'!$I$6:$ZZ$1048576,547,FALSE)</f>
        <v>6421</v>
      </c>
      <c r="E55" s="488">
        <f t="shared" si="7"/>
        <v>12.607005418990024</v>
      </c>
      <c r="F55" s="489">
        <f>HLOOKUP('Page 1'!$E$15,'[3]Trustee Assets'!$I$6:$ZZ$1048576,581,FALSE)</f>
        <v>447414998.25</v>
      </c>
      <c r="G55" s="488">
        <f t="shared" si="8"/>
        <v>9.9619947394538091</v>
      </c>
      <c r="I55" s="617"/>
      <c r="J55" s="563"/>
      <c r="K55" s="564"/>
      <c r="L55" s="565"/>
      <c r="M55" s="564"/>
    </row>
    <row r="56" spans="2:13" ht="15">
      <c r="B56" s="544" t="s">
        <v>183</v>
      </c>
      <c r="C56" s="248"/>
      <c r="D56" s="489">
        <f>HLOOKUP('Page 1'!$E$15,'[3]Trustee Assets'!$I$6:$ZZ$1048576,548,FALSE)</f>
        <v>3690</v>
      </c>
      <c r="E56" s="488">
        <f t="shared" si="7"/>
        <v>7.2449540563889112</v>
      </c>
      <c r="F56" s="489">
        <f>HLOOKUP('Page 1'!E15,'[3]Trustee Assets'!$I$6:$ZZ$1048576,582,FALSE)</f>
        <v>226859317.56</v>
      </c>
      <c r="G56" s="488">
        <f t="shared" si="8"/>
        <v>5.051174719149687</v>
      </c>
      <c r="I56" s="617"/>
      <c r="J56" s="563"/>
      <c r="K56" s="564"/>
      <c r="L56" s="565"/>
      <c r="M56" s="564"/>
    </row>
    <row r="57" spans="2:13" ht="15">
      <c r="B57" s="544" t="s">
        <v>184</v>
      </c>
      <c r="C57" s="248"/>
      <c r="D57" s="489">
        <f>HLOOKUP('Page 1'!$E$15,'[3]Trustee Assets'!$I$6:$ZZ$1048576,549,FALSE)</f>
        <v>12608</v>
      </c>
      <c r="E57" s="488">
        <f t="shared" si="7"/>
        <v>24.754574727087096</v>
      </c>
      <c r="F57" s="489">
        <f>HLOOKUP('Page 1'!$E$15,'[3]Trustee Assets'!$I$6:$ZZ$1048576,583,FALSE)</f>
        <v>1330278669.75</v>
      </c>
      <c r="G57" s="488">
        <f t="shared" si="8"/>
        <v>29.61954597385273</v>
      </c>
      <c r="I57" s="617"/>
      <c r="J57" s="563"/>
      <c r="K57" s="564"/>
      <c r="L57" s="565"/>
      <c r="M57" s="564"/>
    </row>
    <row r="58" spans="2:13" ht="15">
      <c r="B58" s="544" t="s">
        <v>185</v>
      </c>
      <c r="C58" s="248"/>
      <c r="D58" s="489">
        <f>HLOOKUP('Page 1'!$E$15,'[3]Trustee Assets'!$I$6:$ZZ$1048576,550,FALSE)</f>
        <v>4135</v>
      </c>
      <c r="E58" s="488">
        <f t="shared" si="7"/>
        <v>8.1186680279588472</v>
      </c>
      <c r="F58" s="489">
        <f>HLOOKUP('Page 1'!$E$15,'[3]Trustee Assets'!$I$6:$ZZ$1048576,584,FALSE)</f>
        <v>385005722.93000001</v>
      </c>
      <c r="G58" s="488">
        <f t="shared" si="8"/>
        <v>8.5724104053060124</v>
      </c>
      <c r="I58" s="617"/>
      <c r="J58" s="563"/>
      <c r="K58" s="564"/>
      <c r="L58" s="565"/>
      <c r="M58" s="564"/>
    </row>
    <row r="59" spans="2:13" ht="15">
      <c r="B59" s="544" t="s">
        <v>186</v>
      </c>
      <c r="C59" s="248"/>
      <c r="D59" s="489">
        <f>HLOOKUP('Page 1'!$E$15,'[3]Trustee Assets'!$I$6:$ZZ$1048576,551,FALSE)</f>
        <v>3388</v>
      </c>
      <c r="E59" s="488">
        <f t="shared" si="7"/>
        <v>6.6520065970313365</v>
      </c>
      <c r="F59" s="489">
        <f>HLOOKUP('Page 1'!E15,'[3]Trustee Assets'!$I$6:$ZZ$991,585,FALSE)</f>
        <v>225667546.55000001</v>
      </c>
      <c r="G59" s="488">
        <f t="shared" si="8"/>
        <v>5.0246391390312493</v>
      </c>
      <c r="I59" s="617"/>
      <c r="J59" s="563"/>
      <c r="K59" s="564"/>
      <c r="L59" s="565"/>
      <c r="M59" s="564"/>
    </row>
    <row r="60" spans="2:13" ht="15">
      <c r="B60" s="544" t="s">
        <v>187</v>
      </c>
      <c r="C60" s="248"/>
      <c r="D60" s="489">
        <f>HLOOKUP('Page 1'!$E$15,'[3]Trustee Assets'!$I$6:$ZZ$1048576,552,FALSE)</f>
        <v>2665</v>
      </c>
      <c r="E60" s="488">
        <f t="shared" si="7"/>
        <v>5.2324668185031022</v>
      </c>
      <c r="F60" s="489">
        <f>HLOOKUP('Page 1'!$E$15,'[3]Trustee Assets'!$I$6:$ZZ$1048576,586,FALSE)</f>
        <v>185447205.59</v>
      </c>
      <c r="G60" s="488">
        <f t="shared" si="8"/>
        <v>4.1291062967489367</v>
      </c>
      <c r="I60" s="617"/>
      <c r="J60" s="563"/>
      <c r="K60" s="564"/>
      <c r="L60" s="565"/>
      <c r="M60" s="564"/>
    </row>
    <row r="61" spans="2:13" ht="15">
      <c r="B61" s="544" t="s">
        <v>188</v>
      </c>
      <c r="C61" s="248"/>
      <c r="D61" s="489">
        <f>HLOOKUP('Page 1'!$E$15,'[3]Trustee Assets'!$I$6:$ZZ$1048576,553,FALSE)</f>
        <v>3325</v>
      </c>
      <c r="E61" s="488">
        <f t="shared" si="7"/>
        <v>6.5283122594832319</v>
      </c>
      <c r="F61" s="489">
        <f>HLOOKUP('Page 1'!$E$15,'[3]Trustee Assets'!$I$6:$ZZ$1048576,587,FALSE)</f>
        <v>239821743.06999999</v>
      </c>
      <c r="G61" s="488">
        <f t="shared" si="8"/>
        <v>5.3397918089796246</v>
      </c>
      <c r="I61" s="625"/>
      <c r="J61" s="563"/>
      <c r="K61" s="564"/>
      <c r="L61" s="565"/>
      <c r="M61" s="564"/>
    </row>
    <row r="62" spans="2:13" ht="15.75" thickBot="1">
      <c r="B62" s="544" t="s">
        <v>136</v>
      </c>
      <c r="C62" s="248"/>
      <c r="D62" s="490">
        <f>HLOOKUP('Page 1'!$E$15,'[3]Trustee Assets'!$I$6:$ZZ$1048576,554,FALSE)</f>
        <v>0</v>
      </c>
      <c r="E62" s="488">
        <f t="shared" si="7"/>
        <v>0</v>
      </c>
      <c r="F62" s="489">
        <f>HLOOKUP('Page 1'!$E$15,'[3]Trustee Assets'!$I$6:$ZZ$1048576,588,FALSE)</f>
        <v>0</v>
      </c>
      <c r="G62" s="488">
        <f t="shared" si="8"/>
        <v>0</v>
      </c>
      <c r="I62" s="617"/>
      <c r="J62" s="563"/>
      <c r="K62" s="564"/>
      <c r="L62" s="565"/>
      <c r="M62" s="564"/>
    </row>
    <row r="63" spans="2:13" ht="15.75" thickBot="1">
      <c r="B63" s="469" t="s">
        <v>104</v>
      </c>
      <c r="C63" s="246"/>
      <c r="D63" s="503">
        <f>SUM(D51:D62)</f>
        <v>50932</v>
      </c>
      <c r="E63" s="504">
        <f>SUM(E51:E62)</f>
        <v>99.999999999999986</v>
      </c>
      <c r="F63" s="503">
        <f>SUM(F51:F62)</f>
        <v>4491218977.2399998</v>
      </c>
      <c r="G63" s="504">
        <f>SUM(G51:G62)</f>
        <v>100.00000000000001</v>
      </c>
      <c r="I63" s="562"/>
      <c r="J63" s="566"/>
      <c r="K63" s="564"/>
      <c r="L63" s="565"/>
      <c r="M63" s="564"/>
    </row>
    <row r="64" spans="2:13" ht="15">
      <c r="D64" s="543"/>
      <c r="F64" s="543"/>
      <c r="I64" s="562"/>
      <c r="J64" s="563"/>
      <c r="K64" s="566"/>
      <c r="L64" s="565"/>
      <c r="M64" s="566"/>
    </row>
    <row r="65" spans="4:13">
      <c r="I65" s="567"/>
      <c r="J65" s="567"/>
      <c r="K65" s="567"/>
      <c r="L65" s="567"/>
      <c r="M65" s="567"/>
    </row>
    <row r="66" spans="4:13">
      <c r="I66" s="567"/>
      <c r="J66" s="567"/>
      <c r="K66" s="567"/>
      <c r="L66" s="567"/>
      <c r="M66" s="567"/>
    </row>
    <row r="67" spans="4:13" ht="15">
      <c r="D67" s="264"/>
      <c r="I67" s="566"/>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October 2017
</oddHeader>
    <oddFooter>&amp;C&amp;A</oddFooter>
  </headerFooter>
  <ignoredErrors>
    <ignoredError sqref="E51:E62 D63:G63 G51:G6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election activeCell="B25" sqref="B25:Q25"/>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189</v>
      </c>
      <c r="C2" s="468" t="s">
        <v>86</v>
      </c>
      <c r="D2" s="174" t="s">
        <v>122</v>
      </c>
      <c r="E2" s="467" t="s">
        <v>123</v>
      </c>
      <c r="F2" s="174" t="s">
        <v>122</v>
      </c>
      <c r="H2" s="467" t="s">
        <v>190</v>
      </c>
      <c r="I2" s="174" t="s">
        <v>86</v>
      </c>
      <c r="J2" s="174" t="s">
        <v>122</v>
      </c>
      <c r="K2" s="467" t="s">
        <v>123</v>
      </c>
      <c r="L2" s="174" t="s">
        <v>122</v>
      </c>
      <c r="P2" s="543" t="s">
        <v>549</v>
      </c>
      <c r="Q2" s="543" t="str">
        <f>IF(IFERROR(SUM(B1:N70),"Check")&lt;&gt;"Check","Ok","Check")</f>
        <v>Ok</v>
      </c>
      <c r="R2" s="53"/>
    </row>
    <row r="3" spans="2:18" ht="13.5" thickBot="1">
      <c r="B3" s="203"/>
      <c r="C3" s="223" t="s">
        <v>126</v>
      </c>
      <c r="D3" s="203" t="s">
        <v>127</v>
      </c>
      <c r="E3" s="201" t="s">
        <v>107</v>
      </c>
      <c r="F3" s="203" t="s">
        <v>128</v>
      </c>
      <c r="H3" s="269" t="s">
        <v>191</v>
      </c>
      <c r="I3" s="203" t="s">
        <v>126</v>
      </c>
      <c r="J3" s="203" t="s">
        <v>127</v>
      </c>
      <c r="K3" s="201" t="s">
        <v>107</v>
      </c>
      <c r="L3" s="203" t="s">
        <v>128</v>
      </c>
      <c r="P3" s="624" t="s">
        <v>189</v>
      </c>
      <c r="Q3" s="543" t="str">
        <f>IF(C15=INDEX('[3]Trustee Assets'!$37:$37,MATCH('Page 1'!$E$15,'[3]Trustee Assets'!$6:$6,0)),"OK","Check")</f>
        <v>OK</v>
      </c>
      <c r="R3" s="543" t="str">
        <f>IF(E15=INDEX('[3]Trustee Assets'!$93:$93,MATCH('Page 1'!E15,'[3]Trustee Assets'!$6:$6,0)),"OK","Check")</f>
        <v>OK</v>
      </c>
    </row>
    <row r="4" spans="2:18">
      <c r="B4" s="270" t="s">
        <v>192</v>
      </c>
      <c r="C4" s="489">
        <f>HLOOKUP('Page 1'!$E$15,'[3]Trustee Assets'!$I$6:$ZZ$1048576,612,FALSE)</f>
        <v>11904</v>
      </c>
      <c r="D4" s="507">
        <f>(C4/$C$15)*100</f>
        <v>23.372339590041623</v>
      </c>
      <c r="E4" s="481">
        <f>HLOOKUP('Page 1'!$E$15,'[3]Trustee Assets'!$I$6:$ZZ$1048576,642,FALSE)</f>
        <v>644435250.25999999</v>
      </c>
      <c r="F4" s="482">
        <f t="shared" ref="F4:F14" si="0">(E4/$E$15)*100</f>
        <v>14.348782669600013</v>
      </c>
      <c r="H4" s="470" t="s">
        <v>193</v>
      </c>
      <c r="I4" s="489">
        <f>HLOOKUP('Page 1'!$E$15,'[3]Trustee Assets'!$I$6:$ZZ$1048576,234,FALSE)</f>
        <v>22188</v>
      </c>
      <c r="J4" s="482">
        <f>(I4/$I$13)*100</f>
        <v>43.563967643132017</v>
      </c>
      <c r="K4" s="481">
        <f>HLOOKUP('Page 1'!$E$15,'[3]Trustee Assets'!$I$6:$ZZ$1048576,263,FALSE)</f>
        <v>729784171.55999994</v>
      </c>
      <c r="L4" s="482">
        <f t="shared" ref="L4:L12" si="1">(K4/$K$13)*100</f>
        <v>16.24913359286872</v>
      </c>
      <c r="P4" s="624" t="s">
        <v>212</v>
      </c>
      <c r="Q4" s="543" t="str">
        <f>IF(C52=INDEX('[3]Trustee Assets'!$37:$37,MATCH('Page 1'!$E$15,'[3]Trustee Assets'!$6:$6,0)),"OK","Check")</f>
        <v>OK</v>
      </c>
      <c r="R4" s="543" t="str">
        <f>IF(E52=INDEX('[3]Trustee Assets'!$93:$93,MATCH('Page 1'!$E$15,'[3]Trustee Assets'!$6:$6,0)),"OK","Check")</f>
        <v>OK</v>
      </c>
    </row>
    <row r="5" spans="2:18">
      <c r="B5" s="209" t="s">
        <v>194</v>
      </c>
      <c r="C5" s="489">
        <f>HLOOKUP('Page 1'!$E$15,'[3]Trustee Assets'!$I$6:$ZZ$1048576,613,FALSE)</f>
        <v>15712</v>
      </c>
      <c r="D5" s="507">
        <f t="shared" ref="D5:D14" si="2">(C5/$C$15)*100</f>
        <v>30.848975104060315</v>
      </c>
      <c r="E5" s="481">
        <f>HLOOKUP('Page 1'!$E$15,'[3]Trustee Assets'!$I$6:$ZZ$1048576,643,FALSE)</f>
        <v>1226750708.0999999</v>
      </c>
      <c r="F5" s="482">
        <f t="shared" si="0"/>
        <v>27.31442653579715</v>
      </c>
      <c r="H5" s="471" t="s">
        <v>195</v>
      </c>
      <c r="I5" s="489">
        <f>HLOOKUP('Page 1'!$E$15,'[3]Trustee Assets'!$I$6:$ZZ$1048576,235,FALSE)</f>
        <v>16178</v>
      </c>
      <c r="J5" s="482">
        <f t="shared" ref="J5:J12" si="3">(I5/$I$13)*100</f>
        <v>31.763920521479623</v>
      </c>
      <c r="K5" s="481">
        <f>HLOOKUP('Page 1'!$E$15,'[3]Trustee Assets'!$I$6:$ZZ$1048576,264,FALSE)</f>
        <v>1657045301.3399999</v>
      </c>
      <c r="L5" s="482">
        <f t="shared" si="1"/>
        <v>36.895223985678555</v>
      </c>
      <c r="P5" s="624" t="s">
        <v>552</v>
      </c>
      <c r="Q5" s="543" t="str">
        <f>IF(I13=INDEX('[3]Trustee Assets'!$37:$37,MATCH('Page 1'!$E$15,'[3]Trustee Assets'!$6:$6,0)),"OK","Check")</f>
        <v>OK</v>
      </c>
      <c r="R5" s="543" t="str">
        <f>IF(K13=INDEX('[3]Trustee Assets'!$93:$93,MATCH('Page 1'!$E$15,'[3]Trustee Assets'!$6:$6,0)),"OK","Check")</f>
        <v>OK</v>
      </c>
    </row>
    <row r="6" spans="2:18">
      <c r="B6" s="209" t="s">
        <v>196</v>
      </c>
      <c r="C6" s="489">
        <f>HLOOKUP('Page 1'!$E$15,'[3]Trustee Assets'!$I$6:$ZZ$1048576,614,FALSE)</f>
        <v>16450</v>
      </c>
      <c r="D6" s="507">
        <f t="shared" si="2"/>
        <v>32.297965915338104</v>
      </c>
      <c r="E6" s="481">
        <f>HLOOKUP('Page 1'!$E$15,'[3]Trustee Assets'!$I$6:$ZZ$1048576,644,FALSE)</f>
        <v>1764649673.6600001</v>
      </c>
      <c r="F6" s="482">
        <f t="shared" si="0"/>
        <v>39.29110743881909</v>
      </c>
      <c r="H6" s="471" t="s">
        <v>197</v>
      </c>
      <c r="I6" s="489">
        <f>HLOOKUP('Page 1'!$E$15,'[3]Trustee Assets'!$I$6:$ZZ$1048576,236,FALSE)</f>
        <v>11302</v>
      </c>
      <c r="J6" s="482">
        <f t="shared" si="3"/>
        <v>22.19037147569308</v>
      </c>
      <c r="K6" s="481">
        <f>HLOOKUP('Page 1'!$E$15,'[3]Trustee Assets'!$I$6:$ZZ$1048576,265,FALSE)</f>
        <v>1882100141.48</v>
      </c>
      <c r="L6" s="482">
        <f t="shared" si="1"/>
        <v>41.906220805929429</v>
      </c>
      <c r="P6" s="624" t="s">
        <v>553</v>
      </c>
      <c r="Q6" s="543" t="str">
        <f>IF(I28=INDEX('[3]Trustee Assets'!$37:$37,MATCH('Page 1'!$E$15,'[3]Trustee Assets'!$6:$6,0)),"OK","Check")</f>
        <v>OK</v>
      </c>
      <c r="R6" s="543" t="str">
        <f>IF(K28=INDEX('[3]Trustee Assets'!$93:$93,MATCH('Page 1'!$E$15,'[3]Trustee Assets'!$6:$6,0)),"OK","Check")</f>
        <v>OK</v>
      </c>
    </row>
    <row r="7" spans="2:18">
      <c r="B7" s="209" t="s">
        <v>198</v>
      </c>
      <c r="C7" s="489">
        <f>HLOOKUP('Page 1'!$E$15,'[3]Trustee Assets'!$I$6:$ZZ$1048576,615,FALSE)</f>
        <v>5886</v>
      </c>
      <c r="D7" s="507">
        <f t="shared" si="2"/>
        <v>11.556585250922799</v>
      </c>
      <c r="E7" s="481">
        <f>HLOOKUP('Page 1'!$E$15,'[3]Trustee Assets'!$I$6:$ZZ$1048576,645,FALSE)</f>
        <v>731674848.27999997</v>
      </c>
      <c r="F7" s="482">
        <f t="shared" si="0"/>
        <v>16.291230776942385</v>
      </c>
      <c r="H7" s="471" t="s">
        <v>199</v>
      </c>
      <c r="I7" s="489">
        <f>HLOOKUP('Page 1'!$E$15,'[3]Trustee Assets'!$I$6:$ZZ$1048576,237,FALSE)</f>
        <v>1059</v>
      </c>
      <c r="J7" s="482">
        <f t="shared" si="3"/>
        <v>2.0792429121181186</v>
      </c>
      <c r="K7" s="481">
        <f>HLOOKUP('Page 1'!$E$15,'[3]Trustee Assets'!$I$6:$ZZ$1048576,266,FALSE)</f>
        <v>188495411.63</v>
      </c>
      <c r="L7" s="482">
        <f t="shared" si="1"/>
        <v>4.1969766467685465</v>
      </c>
      <c r="P7" s="624" t="s">
        <v>554</v>
      </c>
      <c r="Q7" s="543" t="str">
        <f>IF(I43=INDEX('[3]Trustee Assets'!$37:$37,MATCH('Page 1'!$E$15,'[3]Trustee Assets'!$6:$6,0)),"OK","Check")</f>
        <v>OK</v>
      </c>
      <c r="R7" s="543" t="str">
        <f>IF(K28=INDEX('[3]Trustee Assets'!$93:$93,MATCH('Page 1'!$E$15,'[3]Trustee Assets'!$6:$6,0)),"OK","Check")</f>
        <v>OK</v>
      </c>
    </row>
    <row r="8" spans="2:18">
      <c r="B8" s="209" t="s">
        <v>200</v>
      </c>
      <c r="C8" s="489">
        <f>HLOOKUP('Page 1'!$E$15,'[3]Trustee Assets'!$I$6:$ZZ$1048576,616,FALSE)</f>
        <v>714</v>
      </c>
      <c r="D8" s="507">
        <f t="shared" si="2"/>
        <v>1.4018691588785046</v>
      </c>
      <c r="E8" s="481">
        <f>HLOOKUP('Page 1'!$E$15,'[3]Trustee Assets'!$I$6:$ZZ$1048576,646,FALSE)</f>
        <v>88887688.659999996</v>
      </c>
      <c r="F8" s="482">
        <f t="shared" si="0"/>
        <v>1.9791439497929886</v>
      </c>
      <c r="H8" s="471" t="s">
        <v>201</v>
      </c>
      <c r="I8" s="489">
        <f>HLOOKUP('Page 1'!$E$15,'[3]Trustee Assets'!$I$6:$ZZ$1048576,238,FALSE)</f>
        <v>96</v>
      </c>
      <c r="J8" s="482">
        <f t="shared" si="3"/>
        <v>0.18848660959710986</v>
      </c>
      <c r="K8" s="481">
        <f>HLOOKUP('Page 1'!$E$15,'[3]Trustee Assets'!$I$6:$ZZ$1048576,267,FALSE)</f>
        <v>15630089.050000001</v>
      </c>
      <c r="L8" s="482">
        <f t="shared" si="1"/>
        <v>0.3480144060934921</v>
      </c>
    </row>
    <row r="9" spans="2:18">
      <c r="B9" s="209" t="s">
        <v>202</v>
      </c>
      <c r="C9" s="489">
        <f>HLOOKUP('Page 1'!$E$15,'[3]Trustee Assets'!$I$6:$ZZ$1048576,617,FALSE)</f>
        <v>225</v>
      </c>
      <c r="D9" s="507">
        <f t="shared" si="2"/>
        <v>0.44176549124322628</v>
      </c>
      <c r="E9" s="481">
        <f>HLOOKUP('Page 1'!$E$15,'[3]Trustee Assets'!$I$6:$ZZ$1048576,647,FALSE)</f>
        <v>28652585.739999998</v>
      </c>
      <c r="F9" s="482">
        <f t="shared" si="0"/>
        <v>0.63796902099856967</v>
      </c>
      <c r="H9" s="471" t="s">
        <v>203</v>
      </c>
      <c r="I9" s="489">
        <f>HLOOKUP('Page 1'!$E$15,'[3]Trustee Assets'!$I$6:$ZZ$1048576,239,FALSE)</f>
        <v>99</v>
      </c>
      <c r="J9" s="482">
        <f t="shared" si="3"/>
        <v>0.19437681614701954</v>
      </c>
      <c r="K9" s="481">
        <f>HLOOKUP('Page 1'!$E$15,'[3]Trustee Assets'!$I$6:$ZZ$1048576,268,FALSE)</f>
        <v>15778074.26</v>
      </c>
      <c r="L9" s="482">
        <f t="shared" si="1"/>
        <v>0.35130939595593125</v>
      </c>
    </row>
    <row r="10" spans="2:18">
      <c r="B10" s="209" t="s">
        <v>204</v>
      </c>
      <c r="C10" s="489">
        <f>HLOOKUP('Page 1'!$E$15,'[3]Trustee Assets'!$I$6:$ZZ$1048576,618,FALSE)</f>
        <v>41</v>
      </c>
      <c r="D10" s="507">
        <f t="shared" si="2"/>
        <v>8.0499489515432343E-2</v>
      </c>
      <c r="E10" s="481">
        <f>HLOOKUP('Page 1'!$E$15,'[3]Trustee Assets'!$I$6:$ZZ$1048576,648,FALSE)</f>
        <v>6168222.54</v>
      </c>
      <c r="F10" s="482">
        <f t="shared" si="0"/>
        <v>0.13733960804980774</v>
      </c>
      <c r="H10" s="471" t="s">
        <v>205</v>
      </c>
      <c r="I10" s="489">
        <f>HLOOKUP('Page 1'!$E$15,'[3]Trustee Assets'!$I$6:$ZZ$1048576,240,FALSE)</f>
        <v>4</v>
      </c>
      <c r="J10" s="482">
        <f t="shared" si="3"/>
        <v>7.853608733212912E-3</v>
      </c>
      <c r="K10" s="481">
        <f>HLOOKUP('Page 1'!$E$15,'[3]Trustee Assets'!$I$6:$ZZ$1048576,269,FALSE)</f>
        <v>675301.52</v>
      </c>
      <c r="L10" s="482">
        <f t="shared" si="1"/>
        <v>1.5036040848201855E-2</v>
      </c>
    </row>
    <row r="11" spans="2:18">
      <c r="B11" s="209" t="s">
        <v>206</v>
      </c>
      <c r="C11" s="489">
        <f>HLOOKUP('Page 1'!$E$15,'[3]Trustee Assets'!$I$6:$ZZ$1048576,619,FALSE)</f>
        <v>0</v>
      </c>
      <c r="D11" s="507">
        <f t="shared" si="2"/>
        <v>0</v>
      </c>
      <c r="E11" s="481">
        <f>HLOOKUP('Page 1'!$E$15,'[3]Trustee Assets'!$I$6:$ZZ$1048576,649,FALSE)</f>
        <v>0</v>
      </c>
      <c r="F11" s="482">
        <f t="shared" si="0"/>
        <v>0</v>
      </c>
      <c r="H11" s="471" t="s">
        <v>207</v>
      </c>
      <c r="I11" s="489">
        <f>HLOOKUP('Page 1'!$E$15,'[3]Trustee Assets'!$I$6:$ZZ$1048576,241,FALSE)</f>
        <v>5</v>
      </c>
      <c r="J11" s="482">
        <f t="shared" si="3"/>
        <v>9.81701091651614E-3</v>
      </c>
      <c r="K11" s="481">
        <f>HLOOKUP('Page 1'!$E$15,'[3]Trustee Assets'!$I$6:$ZZ$1048576,270,FALSE)</f>
        <v>1685939.51</v>
      </c>
      <c r="L11" s="482">
        <f t="shared" si="1"/>
        <v>3.7538572902897388E-2</v>
      </c>
    </row>
    <row r="12" spans="2:18" ht="13.5" thickBot="1">
      <c r="B12" s="209" t="s">
        <v>208</v>
      </c>
      <c r="C12" s="489">
        <f>HLOOKUP('Page 1'!$E$15,'[3]Trustee Assets'!$I$6:$ZZ$1048576,620,FALSE)</f>
        <v>0</v>
      </c>
      <c r="D12" s="507">
        <f t="shared" si="2"/>
        <v>0</v>
      </c>
      <c r="E12" s="481">
        <f>HLOOKUP('Page 1'!$E$15,'[3]Trustee Assets'!$I$6:$ZZ$1048576,650,FALSE)</f>
        <v>0</v>
      </c>
      <c r="F12" s="482">
        <f t="shared" si="0"/>
        <v>0</v>
      </c>
      <c r="H12" s="471" t="s">
        <v>136</v>
      </c>
      <c r="I12" s="489">
        <f>HLOOKUP('Page 1'!$E$15,'[3]Trustee Assets'!$I$6:$ZZ$1048576,242,FALSE)</f>
        <v>1</v>
      </c>
      <c r="J12" s="482">
        <f t="shared" si="3"/>
        <v>1.963402183303228E-3</v>
      </c>
      <c r="K12" s="481">
        <f>HLOOKUP('Page 1'!$E$15,'[3]Trustee Assets'!$I$6:$ZZ$1048576,271,FALSE)</f>
        <v>24546.89</v>
      </c>
      <c r="L12" s="482">
        <f t="shared" si="1"/>
        <v>5.4655295420676315E-4</v>
      </c>
    </row>
    <row r="13" spans="2:18" ht="13.5" thickBot="1">
      <c r="B13" s="209" t="s">
        <v>209</v>
      </c>
      <c r="C13" s="489">
        <f>HLOOKUP('Page 1'!$E$15,'[3]Trustee Assets'!$I$6:$ZZ$1048576,621,FALSE)</f>
        <v>0</v>
      </c>
      <c r="D13" s="507">
        <f t="shared" si="2"/>
        <v>0</v>
      </c>
      <c r="E13" s="481">
        <f>HLOOKUP('Page 1'!$E$15,'[3]Trustee Assets'!$I$6:$ZZ$1048576,651,FALSE)</f>
        <v>0</v>
      </c>
      <c r="F13" s="482">
        <f t="shared" si="0"/>
        <v>0</v>
      </c>
      <c r="H13" s="469" t="s">
        <v>104</v>
      </c>
      <c r="I13" s="271">
        <f>SUM(I4:I12)</f>
        <v>50932</v>
      </c>
      <c r="J13" s="510">
        <f>SUM(J4:J12)</f>
        <v>100</v>
      </c>
      <c r="K13" s="271">
        <f>SUM(K4:K12)</f>
        <v>4491218977.2400007</v>
      </c>
      <c r="L13" s="510">
        <f>+SUM(L4:L12)</f>
        <v>99.999999999999986</v>
      </c>
    </row>
    <row r="14" spans="2:18" ht="13.5" customHeight="1" thickBot="1">
      <c r="B14" s="231" t="s">
        <v>136</v>
      </c>
      <c r="C14" s="489">
        <f>HLOOKUP('Page 1'!$E$15,'[3]Trustee Assets'!$I$6:$ZZ$1048576,622,FALSE)</f>
        <v>0</v>
      </c>
      <c r="D14" s="507">
        <f t="shared" si="2"/>
        <v>0</v>
      </c>
      <c r="E14" s="481">
        <f>HLOOKUP('Page 1'!$E$15,'[3]Trustee Assets'!$I$6:$ZZ$1048576,652,FALSE)</f>
        <v>0</v>
      </c>
      <c r="F14" s="482">
        <f t="shared" si="0"/>
        <v>0</v>
      </c>
      <c r="H14" s="729" t="str">
        <f>[4]Data!$A$63</f>
        <v>As at the report date, the maximum indexed LTV was 124.21, the minimum indexed LTV was 0.00 and the weighted average indexed LTV was 46.45.</v>
      </c>
      <c r="I14" s="730"/>
      <c r="J14" s="730"/>
      <c r="K14" s="730"/>
      <c r="L14" s="730"/>
    </row>
    <row r="15" spans="2:18" ht="13.5" thickBot="1">
      <c r="B15" s="231" t="s">
        <v>104</v>
      </c>
      <c r="C15" s="272">
        <f>SUM(C4:C14)</f>
        <v>50932</v>
      </c>
      <c r="D15" s="508">
        <f>SUM(D4:D14)</f>
        <v>100.00000000000001</v>
      </c>
      <c r="E15" s="272">
        <f>SUM(E4:E14)</f>
        <v>4491218977.2399998</v>
      </c>
      <c r="F15" s="508">
        <f>SUM(F4:F14)</f>
        <v>100</v>
      </c>
      <c r="H15" s="731"/>
      <c r="I15" s="731"/>
      <c r="J15" s="731"/>
      <c r="K15" s="731"/>
      <c r="L15" s="731"/>
    </row>
    <row r="16" spans="2:18" ht="13.5" customHeight="1" thickBot="1">
      <c r="B16" s="732" t="str">
        <f>[4]Data!$A$139</f>
        <v>As at the report date, the maximum remaining term for a loan was 397.00 months, the minimum remaining term was 0 months and the weighted average remaining term was 130.29 months.</v>
      </c>
      <c r="C16" s="732"/>
      <c r="D16" s="732"/>
      <c r="E16" s="732"/>
      <c r="F16" s="732"/>
      <c r="H16" s="8"/>
      <c r="I16" s="543"/>
      <c r="K16" s="543"/>
      <c r="L16" s="8"/>
    </row>
    <row r="17" spans="2:12">
      <c r="B17" s="733"/>
      <c r="C17" s="733"/>
      <c r="D17" s="733"/>
      <c r="E17" s="733"/>
      <c r="F17" s="733"/>
      <c r="H17" s="174" t="s">
        <v>210</v>
      </c>
      <c r="I17" s="174" t="s">
        <v>86</v>
      </c>
      <c r="J17" s="174" t="s">
        <v>122</v>
      </c>
      <c r="K17" s="467" t="s">
        <v>123</v>
      </c>
      <c r="L17" s="174" t="s">
        <v>122</v>
      </c>
    </row>
    <row r="18" spans="2:12" ht="13.5" thickBot="1">
      <c r="C18" s="543"/>
      <c r="D18" s="53"/>
      <c r="E18" s="543"/>
      <c r="H18" s="203" t="s">
        <v>211</v>
      </c>
      <c r="I18" s="203" t="s">
        <v>126</v>
      </c>
      <c r="J18" s="203" t="s">
        <v>127</v>
      </c>
      <c r="K18" s="201" t="s">
        <v>107</v>
      </c>
      <c r="L18" s="203" t="s">
        <v>128</v>
      </c>
    </row>
    <row r="19" spans="2:12">
      <c r="B19" s="174" t="s">
        <v>212</v>
      </c>
      <c r="C19" s="468" t="s">
        <v>86</v>
      </c>
      <c r="D19" s="174" t="s">
        <v>122</v>
      </c>
      <c r="E19" s="467" t="s">
        <v>123</v>
      </c>
      <c r="F19" s="174" t="s">
        <v>122</v>
      </c>
      <c r="H19" s="470" t="s">
        <v>193</v>
      </c>
      <c r="I19" s="489">
        <f>HLOOKUP('Page 1'!$E$15,'[3]Trustee Assets'!$I$6:$ZZ$1048576,178,FALSE)</f>
        <v>16072</v>
      </c>
      <c r="J19" s="482">
        <f>(I19/$I$28)*100</f>
        <v>31.555799890049478</v>
      </c>
      <c r="K19" s="481">
        <f>HLOOKUP('Page 1'!$E$15,'[3]Trustee Assets'!$I$6:$ZZ$1048576,205,FALSE)</f>
        <v>383424288.81</v>
      </c>
      <c r="L19" s="482">
        <f>(K19/$K$28)*100</f>
        <v>8.5371987149383379</v>
      </c>
    </row>
    <row r="20" spans="2:12" ht="13.5" thickBot="1">
      <c r="B20" s="203"/>
      <c r="C20" s="223" t="s">
        <v>126</v>
      </c>
      <c r="D20" s="203" t="s">
        <v>127</v>
      </c>
      <c r="E20" s="201" t="s">
        <v>107</v>
      </c>
      <c r="F20" s="203" t="s">
        <v>128</v>
      </c>
      <c r="H20" s="471" t="s">
        <v>195</v>
      </c>
      <c r="I20" s="489">
        <f>HLOOKUP('Page 1'!$E$15,'[3]Trustee Assets'!$I$6:$ZZ$1048576,179,FALSE)</f>
        <v>13970</v>
      </c>
      <c r="J20" s="482">
        <f t="shared" ref="J20:J27" si="4">(I20/$I$28)*100</f>
        <v>27.428728500746089</v>
      </c>
      <c r="K20" s="481">
        <f>HLOOKUP('Page 1'!$E$15,'[3]Trustee Assets'!$I$6:$ZZ$1048576,206,FALSE)</f>
        <v>1045337370.85</v>
      </c>
      <c r="L20" s="482">
        <f t="shared" ref="L20:L27" si="5">(K20/$K$28)*100</f>
        <v>23.275137020648987</v>
      </c>
    </row>
    <row r="21" spans="2:12">
      <c r="B21" s="209" t="s">
        <v>213</v>
      </c>
      <c r="C21" s="489">
        <f>HLOOKUP('Page 1'!$E$15,'[3]Trustee Assets'!$I$6:$ZZ$1048576,673,FALSE)</f>
        <v>0</v>
      </c>
      <c r="D21" s="482">
        <f>(C21/$C$52)*100</f>
        <v>0</v>
      </c>
      <c r="E21" s="481">
        <f>HLOOKUP('Page 1'!$E$15,'[3]Trustee Assets'!$I$6:$ZZ$1048576,743,FALSE)</f>
        <v>0</v>
      </c>
      <c r="F21" s="482">
        <f>(E21/$E$52)*100</f>
        <v>0</v>
      </c>
      <c r="H21" s="471" t="s">
        <v>197</v>
      </c>
      <c r="I21" s="489">
        <f>HLOOKUP('Page 1'!$E$15,'[3]Trustee Assets'!$I$6:$ZZ$1048576,180,FALSE)</f>
        <v>12634</v>
      </c>
      <c r="J21" s="482">
        <f t="shared" si="4"/>
        <v>24.805623183852983</v>
      </c>
      <c r="K21" s="481">
        <f>HLOOKUP('Page 1'!$E$15,'[3]Trustee Assets'!$I$6:$ZZ$1048576,207,FALSE)</f>
        <v>1678144649.4200001</v>
      </c>
      <c r="L21" s="482">
        <f t="shared" si="5"/>
        <v>37.365015108910917</v>
      </c>
    </row>
    <row r="22" spans="2:12">
      <c r="B22" s="209" t="s">
        <v>214</v>
      </c>
      <c r="C22" s="489">
        <f>HLOOKUP('Page 1'!$E$15,'[3]Trustee Assets'!$I$6:$ZZ$1048576,674,FALSE)</f>
        <v>0</v>
      </c>
      <c r="D22" s="482">
        <f t="shared" ref="D22:D51" si="6">(C22/$C$52)*100</f>
        <v>0</v>
      </c>
      <c r="E22" s="481">
        <f>HLOOKUP('Page 1'!$E$15,'[3]Trustee Assets'!$I$6:$ZZ$1048576,744,FALSE)</f>
        <v>0</v>
      </c>
      <c r="F22" s="482">
        <f t="shared" ref="F22:F51" si="7">(E22/$E$52)*100</f>
        <v>0</v>
      </c>
      <c r="H22" s="471" t="s">
        <v>199</v>
      </c>
      <c r="I22" s="489">
        <f>HLOOKUP('Page 1'!$E$15,'[3]Trustee Assets'!$I$6:$ZZ$1048576,181,FALSE)</f>
        <v>2490</v>
      </c>
      <c r="J22" s="482">
        <f t="shared" si="4"/>
        <v>4.8888714364250374</v>
      </c>
      <c r="K22" s="481">
        <f>HLOOKUP('Page 1'!$E$15,'[3]Trustee Assets'!$I$6:$ZZ$1048576,208,FALSE)</f>
        <v>412097178.87</v>
      </c>
      <c r="L22" s="482">
        <f t="shared" si="5"/>
        <v>9.1756198252272068</v>
      </c>
    </row>
    <row r="23" spans="2:12">
      <c r="B23" s="209" t="s">
        <v>215</v>
      </c>
      <c r="C23" s="489">
        <f>HLOOKUP('Page 1'!$E$15,'[3]Trustee Assets'!$I$6:$ZZ$1048576,675,FALSE)</f>
        <v>0</v>
      </c>
      <c r="D23" s="482">
        <f t="shared" si="6"/>
        <v>0</v>
      </c>
      <c r="E23" s="481">
        <f>HLOOKUP('Page 1'!$E$15,'[3]Trustee Assets'!$I$6:$ZZ$1048576,745,FALSE)</f>
        <v>0</v>
      </c>
      <c r="F23" s="482">
        <f t="shared" si="7"/>
        <v>0</v>
      </c>
      <c r="H23" s="471" t="s">
        <v>201</v>
      </c>
      <c r="I23" s="489">
        <f>HLOOKUP('Page 1'!$E$15,'[3]Trustee Assets'!$I$6:$ZZ$1048576,182,FALSE)</f>
        <v>1795</v>
      </c>
      <c r="J23" s="482">
        <f t="shared" si="4"/>
        <v>3.5243069190292942</v>
      </c>
      <c r="K23" s="481">
        <f>HLOOKUP('Page 1'!$E$15,'[3]Trustee Assets'!$I$6:$ZZ$1048576,209,FALSE)</f>
        <v>312746736.13999999</v>
      </c>
      <c r="L23" s="482">
        <f t="shared" si="5"/>
        <v>6.9635156451933469</v>
      </c>
    </row>
    <row r="24" spans="2:12">
      <c r="B24" s="209" t="s">
        <v>216</v>
      </c>
      <c r="C24" s="489">
        <f>HLOOKUP('Page 1'!$E$15,'[3]Trustee Assets'!$I$6:$ZZ$1048576,676,FALSE)</f>
        <v>20</v>
      </c>
      <c r="D24" s="482">
        <f t="shared" si="6"/>
        <v>3.926804366606456E-2</v>
      </c>
      <c r="E24" s="481">
        <f>HLOOKUP('Page 1'!$E$15,'[3]Trustee Assets'!$I$6:$ZZ$1048576,746,FALSE)</f>
        <v>3884827.81</v>
      </c>
      <c r="F24" s="482">
        <f t="shared" si="7"/>
        <v>8.6498294331383355E-2</v>
      </c>
      <c r="H24" s="471" t="s">
        <v>203</v>
      </c>
      <c r="I24" s="489">
        <f>HLOOKUP('Page 1'!$E$15,'[3]Trustee Assets'!$I$6:$ZZ$1048576,183,FALSE)</f>
        <v>1791</v>
      </c>
      <c r="J24" s="482">
        <f t="shared" si="4"/>
        <v>3.5164533102960811</v>
      </c>
      <c r="K24" s="481">
        <f>HLOOKUP('Page 1'!$E$15,'[3]Trustee Assets'!$I$6:$ZZ$1048576,210,FALSE)</f>
        <v>319304067.77999997</v>
      </c>
      <c r="L24" s="482">
        <f t="shared" si="5"/>
        <v>7.1095190280885108</v>
      </c>
    </row>
    <row r="25" spans="2:12">
      <c r="B25" s="209" t="s">
        <v>217</v>
      </c>
      <c r="C25" s="489">
        <f>HLOOKUP('Page 1'!$E$15,'[3]Trustee Assets'!$I$6:$ZZ$1048576,677,FALSE)</f>
        <v>32</v>
      </c>
      <c r="D25" s="482">
        <f t="shared" si="6"/>
        <v>6.2828869865703296E-2</v>
      </c>
      <c r="E25" s="481">
        <f>HLOOKUP('Page 1'!$E$15,'[3]Trustee Assets'!$I$6:$ZZ$1048576,747,FALSE)</f>
        <v>5671692.8799999999</v>
      </c>
      <c r="F25" s="482">
        <f t="shared" si="7"/>
        <v>0.12628404245578423</v>
      </c>
      <c r="H25" s="471" t="s">
        <v>205</v>
      </c>
      <c r="I25" s="489">
        <f>HLOOKUP('Page 1'!$E$15,'[3]Trustee Assets'!$I$6:$ZZ$1048576,184,FALSE)</f>
        <v>1189</v>
      </c>
      <c r="J25" s="482">
        <f t="shared" si="4"/>
        <v>2.3344851959475377</v>
      </c>
      <c r="K25" s="481">
        <f>HLOOKUP('Page 1'!$E$15,'[3]Trustee Assets'!$I$6:$ZZ$1048576,211,FALSE)</f>
        <v>206354591.46000001</v>
      </c>
      <c r="L25" s="482">
        <f t="shared" si="5"/>
        <v>4.5946232527457749</v>
      </c>
    </row>
    <row r="26" spans="2:12" ht="13.5" customHeight="1">
      <c r="B26" s="209" t="s">
        <v>218</v>
      </c>
      <c r="C26" s="489">
        <f>HLOOKUP('Page 1'!$E$15,'[3]Trustee Assets'!$I$6:$ZZ$1048576,678,FALSE)</f>
        <v>29</v>
      </c>
      <c r="D26" s="482">
        <f t="shared" si="6"/>
        <v>5.6938663315793607E-2</v>
      </c>
      <c r="E26" s="481">
        <f>HLOOKUP('Page 1'!$E$15,'[3]Trustee Assets'!$I$6:$ZZ$1048576,748,FALSE)</f>
        <v>3568566.66</v>
      </c>
      <c r="F26" s="482">
        <f t="shared" si="7"/>
        <v>7.9456527906661994E-2</v>
      </c>
      <c r="H26" s="471" t="s">
        <v>207</v>
      </c>
      <c r="I26" s="489">
        <f>HLOOKUP('Page 1'!$E$15,'[3]Trustee Assets'!$I$6:$ZZ$1048576,185,FALSE)</f>
        <v>981</v>
      </c>
      <c r="J26" s="482">
        <f t="shared" si="4"/>
        <v>1.9260975418204664</v>
      </c>
      <c r="K26" s="481">
        <f>HLOOKUP('Page 1'!$E$15,'[3]Trustee Assets'!$I$6:$ZZ$1048576,212,FALSE)</f>
        <v>133229356.45999999</v>
      </c>
      <c r="L26" s="482">
        <f t="shared" si="5"/>
        <v>2.9664408957826809</v>
      </c>
    </row>
    <row r="27" spans="2:12" ht="13.5" thickBot="1">
      <c r="B27" s="209" t="s">
        <v>219</v>
      </c>
      <c r="C27" s="489">
        <f>HLOOKUP('Page 1'!$E$15,'[3]Trustee Assets'!$I$6:$ZZ$1048576,679,FALSE)</f>
        <v>38</v>
      </c>
      <c r="D27" s="482">
        <f t="shared" si="6"/>
        <v>7.4609282965522647E-2</v>
      </c>
      <c r="E27" s="481">
        <f>HLOOKUP('Page 1'!$E$15,'[3]Trustee Assets'!$I$6:$ZZ$1048576,749,FALSE)</f>
        <v>5103361.4000000004</v>
      </c>
      <c r="F27" s="482">
        <f t="shared" si="7"/>
        <v>0.11362976122656532</v>
      </c>
      <c r="H27" s="471" t="s">
        <v>136</v>
      </c>
      <c r="I27" s="489">
        <f>HLOOKUP('Page 1'!$E$15,'[3]Trustee Assets'!$I$6:$ZZ$1048576,186,FALSE)</f>
        <v>10</v>
      </c>
      <c r="J27" s="482">
        <f t="shared" si="4"/>
        <v>1.963402183303228E-2</v>
      </c>
      <c r="K27" s="481">
        <f>HLOOKUP('Page 1'!$E$15,'[3]Trustee Assets'!$I$6:$ZZ$1048576,213,FALSE)</f>
        <v>580737.44999999995</v>
      </c>
      <c r="L27" s="482">
        <f t="shared" si="5"/>
        <v>1.2930508464249544E-2</v>
      </c>
    </row>
    <row r="28" spans="2:12" ht="13.5" thickBot="1">
      <c r="B28" s="209" t="s">
        <v>220</v>
      </c>
      <c r="C28" s="489">
        <f>HLOOKUP('Page 1'!$E$15,'[3]Trustee Assets'!$I$6:$ZZ$1048576,680,FALSE)</f>
        <v>42</v>
      </c>
      <c r="D28" s="482">
        <f t="shared" si="6"/>
        <v>8.2462891698735566E-2</v>
      </c>
      <c r="E28" s="481">
        <f>HLOOKUP('Page 1'!$E$15,'[3]Trustee Assets'!$I$6:$ZZ$1048576,750,FALSE)</f>
        <v>5128877.12</v>
      </c>
      <c r="F28" s="482">
        <f t="shared" si="7"/>
        <v>0.11419788582991476</v>
      </c>
      <c r="H28" s="469" t="s">
        <v>104</v>
      </c>
      <c r="I28" s="273">
        <f>SUM(I19:I27)</f>
        <v>50932</v>
      </c>
      <c r="J28" s="510">
        <f>SUM(J19:J27)</f>
        <v>100</v>
      </c>
      <c r="K28" s="273">
        <f>SUM(K19:K27)</f>
        <v>4491218977.2399998</v>
      </c>
      <c r="L28" s="510">
        <f>SUM(L19:L27)</f>
        <v>100.00000000000001</v>
      </c>
    </row>
    <row r="29" spans="2:12" ht="12.75" customHeight="1">
      <c r="B29" s="209" t="s">
        <v>221</v>
      </c>
      <c r="C29" s="489">
        <f>HLOOKUP('Page 1'!$E$15,'[3]Trustee Assets'!$I$6:$ZZ$1048576,681,FALSE)</f>
        <v>43</v>
      </c>
      <c r="D29" s="482">
        <f t="shared" si="6"/>
        <v>8.4426293882038803E-2</v>
      </c>
      <c r="E29" s="481">
        <f>HLOOKUP('Page 1'!$E$15,'[3]Trustee Assets'!$I$6:$ZZ$1048576,751,FALSE)</f>
        <v>5024755.2699999996</v>
      </c>
      <c r="F29" s="482">
        <f t="shared" si="7"/>
        <v>0.11187954306979427</v>
      </c>
      <c r="H29" s="729" t="str">
        <f>[4]Data!$A$46</f>
        <v>As at the report date, the maximum unindexed LTV was 211.92, the minimum unindexed LTV was 0.00 and the weighted average unindexed LTV was 60.39.</v>
      </c>
      <c r="I29" s="729"/>
      <c r="J29" s="729"/>
      <c r="K29" s="729"/>
      <c r="L29" s="729"/>
    </row>
    <row r="30" spans="2:12">
      <c r="B30" s="209" t="s">
        <v>222</v>
      </c>
      <c r="C30" s="489">
        <f>HLOOKUP('Page 1'!$E$15,'[3]Trustee Assets'!$I$6:$ZZ$1048576,682,FALSE)</f>
        <v>74</v>
      </c>
      <c r="D30" s="482">
        <f t="shared" si="6"/>
        <v>0.14529176156443885</v>
      </c>
      <c r="E30" s="481">
        <f>HLOOKUP('Page 1'!$E$15,'[3]Trustee Assets'!$I$6:$ZZ$1048576,752,FALSE)</f>
        <v>5897286.3399999999</v>
      </c>
      <c r="F30" s="482">
        <f t="shared" si="7"/>
        <v>0.1313070320081359</v>
      </c>
      <c r="H30" s="734"/>
      <c r="I30" s="734"/>
      <c r="J30" s="734"/>
      <c r="K30" s="734"/>
      <c r="L30" s="734"/>
    </row>
    <row r="31" spans="2:12" ht="13.5" thickBot="1">
      <c r="B31" s="209" t="s">
        <v>223</v>
      </c>
      <c r="C31" s="489">
        <f>HLOOKUP('Page 1'!$E$15,'[3]Trustee Assets'!$I$6:$ZZ$1048576,683,FALSE)</f>
        <v>825</v>
      </c>
      <c r="D31" s="482">
        <f t="shared" si="6"/>
        <v>1.619806801225163</v>
      </c>
      <c r="E31" s="481">
        <f>HLOOKUP('Page 1'!$E$15,'[3]Trustee Assets'!$I$6:$ZZ$1048576,753,FALSE)</f>
        <v>71493242.400000006</v>
      </c>
      <c r="F31" s="482">
        <f t="shared" si="7"/>
        <v>1.5918449481600414</v>
      </c>
      <c r="H31" s="8"/>
      <c r="I31" s="543"/>
      <c r="K31" s="543"/>
      <c r="L31" s="8"/>
    </row>
    <row r="32" spans="2:12">
      <c r="B32" s="209" t="s">
        <v>224</v>
      </c>
      <c r="C32" s="489">
        <f>HLOOKUP('Page 1'!$E$15,'[3]Trustee Assets'!$I$6:$ZZ$1048576,684,FALSE)</f>
        <v>617</v>
      </c>
      <c r="D32" s="482">
        <f t="shared" si="6"/>
        <v>1.2114191470980915</v>
      </c>
      <c r="E32" s="481">
        <f>HLOOKUP('Page 1'!$E$15,'[3]Trustee Assets'!$I$6:$ZZ$1048576,754,FALSE)</f>
        <v>68641035.260000005</v>
      </c>
      <c r="F32" s="482">
        <f t="shared" si="7"/>
        <v>1.5283386449836867</v>
      </c>
      <c r="H32" s="174" t="s">
        <v>225</v>
      </c>
      <c r="I32" s="174" t="s">
        <v>86</v>
      </c>
      <c r="J32" s="174" t="s">
        <v>122</v>
      </c>
      <c r="K32" s="467" t="s">
        <v>123</v>
      </c>
      <c r="L32" s="174" t="s">
        <v>122</v>
      </c>
    </row>
    <row r="33" spans="2:12" ht="13.5" thickBot="1">
      <c r="B33" s="209" t="s">
        <v>226</v>
      </c>
      <c r="C33" s="489">
        <f>HLOOKUP('Page 1'!$E$15,'[3]Trustee Assets'!$I$6:$ZZ$1048576,685,FALSE)</f>
        <v>814</v>
      </c>
      <c r="D33" s="482">
        <f t="shared" si="6"/>
        <v>1.5982093772088275</v>
      </c>
      <c r="E33" s="481">
        <f>HLOOKUP('Page 1'!$E$15,'[3]Trustee Assets'!$I$6:$ZZ$1048576,755,FALSE)</f>
        <v>86498671.560000002</v>
      </c>
      <c r="F33" s="482">
        <f t="shared" si="7"/>
        <v>1.9259508832311769</v>
      </c>
      <c r="H33" s="203" t="s">
        <v>227</v>
      </c>
      <c r="I33" s="203" t="s">
        <v>126</v>
      </c>
      <c r="J33" s="203" t="s">
        <v>127</v>
      </c>
      <c r="K33" s="201" t="s">
        <v>107</v>
      </c>
      <c r="L33" s="203" t="s">
        <v>128</v>
      </c>
    </row>
    <row r="34" spans="2:12">
      <c r="B34" s="209" t="s">
        <v>228</v>
      </c>
      <c r="C34" s="489">
        <f>HLOOKUP('Page 1'!$E$15,'[3]Trustee Assets'!$I$6:$ZZ$1048576,686,FALSE)</f>
        <v>974</v>
      </c>
      <c r="D34" s="482">
        <f t="shared" si="6"/>
        <v>1.9123537265373438</v>
      </c>
      <c r="E34" s="481">
        <f>HLOOKUP('Page 1'!$E$15,'[3]Trustee Assets'!$I$6:$ZZ$1048576,756,FALSE)</f>
        <v>95033381.590000004</v>
      </c>
      <c r="F34" s="482">
        <f t="shared" si="7"/>
        <v>2.115981920979527</v>
      </c>
      <c r="H34" s="470" t="s">
        <v>193</v>
      </c>
      <c r="I34" s="489">
        <f>HLOOKUP('Page 1'!$E$15,'[3]Trustee Assets'!$I$6:$ZZ$1048576,122,FALSE)</f>
        <v>4028</v>
      </c>
      <c r="J34" s="482">
        <f>(I34/$I$43)*100</f>
        <v>7.9085839943454017</v>
      </c>
      <c r="K34" s="481">
        <f>HLOOKUP('Page 1'!$E$15,'[3]Trustee Assets'!$I$6:$ZZ$1048576,149,FALSE)</f>
        <v>165277983.12</v>
      </c>
      <c r="L34" s="482">
        <f>(K34/$K$43)*100</f>
        <v>3.6800250434809287</v>
      </c>
    </row>
    <row r="35" spans="2:12">
      <c r="B35" s="209" t="s">
        <v>229</v>
      </c>
      <c r="C35" s="489">
        <f>HLOOKUP('Page 1'!$E$15,'[3]Trustee Assets'!$I$6:$ZZ$1048576,687,FALSE)</f>
        <v>901</v>
      </c>
      <c r="D35" s="482">
        <f t="shared" si="6"/>
        <v>1.7690253671562084</v>
      </c>
      <c r="E35" s="481">
        <f>HLOOKUP('Page 1'!$E$15,'[3]Trustee Assets'!$I$6:$ZZ$1048576,757,FALSE)</f>
        <v>88644329.780000001</v>
      </c>
      <c r="F35" s="482">
        <f t="shared" si="7"/>
        <v>1.9737254012601013</v>
      </c>
      <c r="H35" s="471" t="s">
        <v>195</v>
      </c>
      <c r="I35" s="489">
        <f>HLOOKUP('Page 1'!$E$15,'[3]Trustee Assets'!$I$6:$ZZ$1048576,123,FALSE)</f>
        <v>12406</v>
      </c>
      <c r="J35" s="482">
        <f t="shared" ref="J35:J42" si="8">(I35/$I$43)*100</f>
        <v>24.357967486059845</v>
      </c>
      <c r="K35" s="481">
        <f>HLOOKUP('Page 1'!$E$15,'[3]Trustee Assets'!$I$6:$ZZ$1048576,150,FALSE)</f>
        <v>692521461.77999997</v>
      </c>
      <c r="L35" s="482">
        <f t="shared" ref="L35:L42" si="9">(K35/$K$43)*100</f>
        <v>15.419454390655806</v>
      </c>
    </row>
    <row r="36" spans="2:12">
      <c r="B36" s="209" t="s">
        <v>230</v>
      </c>
      <c r="C36" s="489">
        <f>HLOOKUP('Page 1'!$E$15,'[3]Trustee Assets'!$I$6:$ZZ$1048576,688,FALSE)</f>
        <v>453</v>
      </c>
      <c r="D36" s="482">
        <f t="shared" si="6"/>
        <v>0.88942118903636225</v>
      </c>
      <c r="E36" s="481">
        <f>HLOOKUP('Page 1'!$E$15,'[3]Trustee Assets'!$I$6:$ZZ$1048576,758,FALSE)</f>
        <v>41114533.899999999</v>
      </c>
      <c r="F36" s="482">
        <f t="shared" si="7"/>
        <v>0.91544264727136981</v>
      </c>
      <c r="H36" s="471" t="s">
        <v>197</v>
      </c>
      <c r="I36" s="489">
        <f>HLOOKUP('Page 1'!$E$15,'[3]Trustee Assets'!$I$6:$ZZ$1048576,124,FALSE)</f>
        <v>18317</v>
      </c>
      <c r="J36" s="482">
        <f t="shared" si="8"/>
        <v>35.963637791565226</v>
      </c>
      <c r="K36" s="481">
        <f>HLOOKUP('Page 1'!$E$15,'[3]Trustee Assets'!$I$6:$ZZ$1048576,151,FALSE)</f>
        <v>1709279942.3499999</v>
      </c>
      <c r="L36" s="482">
        <f t="shared" si="9"/>
        <v>38.058263269104906</v>
      </c>
    </row>
    <row r="37" spans="2:12">
      <c r="B37" s="209" t="s">
        <v>231</v>
      </c>
      <c r="C37" s="489">
        <f>HLOOKUP('Page 1'!$E$15,'[3]Trustee Assets'!$I$6:$ZZ$1048576,689,FALSE)</f>
        <v>1021</v>
      </c>
      <c r="D37" s="482">
        <f t="shared" si="6"/>
        <v>2.0046336291525959</v>
      </c>
      <c r="E37" s="481">
        <f>HLOOKUP('Page 1'!$E$15,'[3]Trustee Assets'!$I$6:$ZZ$1048576,759,FALSE)</f>
        <v>90222175.200000003</v>
      </c>
      <c r="F37" s="482">
        <f t="shared" si="7"/>
        <v>2.0088571868175635</v>
      </c>
      <c r="H37" s="471" t="s">
        <v>199</v>
      </c>
      <c r="I37" s="489">
        <f>HLOOKUP('Page 1'!$E$15,'[3]Trustee Assets'!$I$6:$ZZ$1048576,125,FALSE)</f>
        <v>4379</v>
      </c>
      <c r="J37" s="482">
        <f t="shared" si="8"/>
        <v>8.597738160684834</v>
      </c>
      <c r="K37" s="481">
        <f>HLOOKUP('Page 1'!$E$15,'[3]Trustee Assets'!$I$6:$ZZ$1048576,152,FALSE)</f>
        <v>526622960.89999998</v>
      </c>
      <c r="L37" s="482">
        <f t="shared" si="9"/>
        <v>11.725613103452527</v>
      </c>
    </row>
    <row r="38" spans="2:12">
      <c r="B38" s="209" t="s">
        <v>232</v>
      </c>
      <c r="C38" s="489">
        <f>HLOOKUP('Page 1'!$E$15,'[3]Trustee Assets'!$I$6:$ZZ$1048576,690,FALSE)</f>
        <v>1306</v>
      </c>
      <c r="D38" s="482">
        <f t="shared" si="6"/>
        <v>2.5642032513940158</v>
      </c>
      <c r="E38" s="481">
        <f>HLOOKUP('Page 1'!$E$15,'[3]Trustee Assets'!$I$6:$ZZ$1048576,760,FALSE)</f>
        <v>125560994.48999999</v>
      </c>
      <c r="F38" s="482">
        <f t="shared" si="7"/>
        <v>2.7956996781119168</v>
      </c>
      <c r="H38" s="471" t="s">
        <v>201</v>
      </c>
      <c r="I38" s="489">
        <f>HLOOKUP('Page 1'!$E$15,'[3]Trustee Assets'!$I$6:$ZZ$1048576,126,FALSE)</f>
        <v>3471</v>
      </c>
      <c r="J38" s="482">
        <f t="shared" si="8"/>
        <v>6.8149689782455045</v>
      </c>
      <c r="K38" s="481">
        <f>HLOOKUP('Page 1'!$E$15,'[3]Trustee Assets'!$I$6:$ZZ$1048576,153,FALSE)</f>
        <v>434956098.97000003</v>
      </c>
      <c r="L38" s="482">
        <f t="shared" si="9"/>
        <v>9.6845889985372011</v>
      </c>
    </row>
    <row r="39" spans="2:12">
      <c r="B39" s="209" t="s">
        <v>233</v>
      </c>
      <c r="C39" s="489">
        <f>HLOOKUP('Page 1'!$E$15,'[3]Trustee Assets'!$I$6:$ZZ$1048576,691,FALSE)</f>
        <v>2174</v>
      </c>
      <c r="D39" s="482">
        <f t="shared" si="6"/>
        <v>4.2684363465012174</v>
      </c>
      <c r="E39" s="481">
        <f>HLOOKUP('Page 1'!$E$15,'[3]Trustee Assets'!$I$6:$ZZ$1048576,761,FALSE)</f>
        <v>265120778.65000001</v>
      </c>
      <c r="F39" s="482">
        <f t="shared" si="7"/>
        <v>5.9030917885220848</v>
      </c>
      <c r="H39" s="471" t="s">
        <v>203</v>
      </c>
      <c r="I39" s="489">
        <f>HLOOKUP('Page 1'!$E$15,'[3]Trustee Assets'!$I$6:$ZZ$1048576,127,FALSE)</f>
        <v>5015</v>
      </c>
      <c r="J39" s="482">
        <f t="shared" si="8"/>
        <v>9.846461949265688</v>
      </c>
      <c r="K39" s="481">
        <f>HLOOKUP('Page 1'!$E$15,'[3]Trustee Assets'!$I$6:$ZZ$1048576,154,FALSE)</f>
        <v>633687185.82000005</v>
      </c>
      <c r="L39" s="482">
        <f t="shared" si="9"/>
        <v>14.109469812790589</v>
      </c>
    </row>
    <row r="40" spans="2:12">
      <c r="B40" s="209" t="s">
        <v>234</v>
      </c>
      <c r="C40" s="489">
        <f>HLOOKUP('Page 1'!$E$15,'[3]Trustee Assets'!$I$6:$ZZ$1048576,692,FALSE)</f>
        <v>3406</v>
      </c>
      <c r="D40" s="482">
        <f t="shared" si="6"/>
        <v>6.6873478363307939</v>
      </c>
      <c r="E40" s="481">
        <f>HLOOKUP('Page 1'!$E$15,'[3]Trustee Assets'!$I$6:$ZZ$1048576,762,FALSE)</f>
        <v>460112541.23000002</v>
      </c>
      <c r="F40" s="482">
        <f t="shared" si="7"/>
        <v>10.244714042261064</v>
      </c>
      <c r="H40" s="471" t="s">
        <v>205</v>
      </c>
      <c r="I40" s="489">
        <f>HLOOKUP('Page 1'!$E$15,'[3]Trustee Assets'!$I$6:$ZZ$1048576,128,FALSE)</f>
        <v>3306</v>
      </c>
      <c r="J40" s="482">
        <f t="shared" si="8"/>
        <v>6.4910076180004719</v>
      </c>
      <c r="K40" s="481">
        <f>HLOOKUP('Page 1'!$E$15,'[3]Trustee Assets'!$I$6:$ZZ$1048576,155,FALSE)</f>
        <v>328292606.85000002</v>
      </c>
      <c r="L40" s="482">
        <f t="shared" si="9"/>
        <v>7.3096548735137947</v>
      </c>
    </row>
    <row r="41" spans="2:12">
      <c r="B41" s="209" t="s">
        <v>235</v>
      </c>
      <c r="C41" s="489">
        <f>HLOOKUP('Page 1'!$E$15,'[3]Trustee Assets'!$I$6:$ZZ$1048576,693,FALSE)</f>
        <v>4774</v>
      </c>
      <c r="D41" s="482">
        <f t="shared" si="6"/>
        <v>9.3732820230896099</v>
      </c>
      <c r="E41" s="481">
        <f>HLOOKUP('Page 1'!$E$15,'[3]Trustee Assets'!$I$6:$ZZ$1048576,763,FALSE)</f>
        <v>537647777.45000005</v>
      </c>
      <c r="F41" s="482">
        <f t="shared" si="7"/>
        <v>11.971088031436892</v>
      </c>
      <c r="H41" s="471" t="s">
        <v>207</v>
      </c>
      <c r="I41" s="489">
        <f>HLOOKUP('Page 1'!$E$15,'[3]Trustee Assets'!$I$6:$ZZ$1048576,129,FALSE)</f>
        <v>0</v>
      </c>
      <c r="J41" s="482">
        <f t="shared" si="8"/>
        <v>0</v>
      </c>
      <c r="K41" s="481">
        <f>HLOOKUP('Page 1'!$E$15,'[3]Trustee Assets'!$I$6:$ZZ$1048576,156,FALSE)</f>
        <v>0</v>
      </c>
      <c r="L41" s="482">
        <f t="shared" si="9"/>
        <v>0</v>
      </c>
    </row>
    <row r="42" spans="2:12" ht="13.5" thickBot="1">
      <c r="B42" s="209" t="s">
        <v>236</v>
      </c>
      <c r="C42" s="489">
        <f>HLOOKUP('Page 1'!$E$15,'[3]Trustee Assets'!$I$6:$ZZ$1048576,694,FALSE)</f>
        <v>4071</v>
      </c>
      <c r="D42" s="482">
        <f t="shared" si="6"/>
        <v>7.993010288227441</v>
      </c>
      <c r="E42" s="481">
        <f>HLOOKUP('Page 1'!$E$15,'[3]Trustee Assets'!$I$6:$ZZ$1048576,764,FALSE)</f>
        <v>428529144.86000001</v>
      </c>
      <c r="F42" s="482">
        <f t="shared" si="7"/>
        <v>9.5414885587107374</v>
      </c>
      <c r="H42" s="471" t="s">
        <v>136</v>
      </c>
      <c r="I42" s="489">
        <f>HLOOKUP('Page 1'!$E$15,'[3]Trustee Assets'!$I$6:$ZZ$1048576,130,FALSE)</f>
        <v>10</v>
      </c>
      <c r="J42" s="482">
        <f t="shared" si="8"/>
        <v>1.963402183303228E-2</v>
      </c>
      <c r="K42" s="481">
        <f>HLOOKUP('Page 1'!$E$15,'[3]Trustee Assets'!$I$6:$ZZ$1048576,157,FALSE)</f>
        <v>580737.44999999995</v>
      </c>
      <c r="L42" s="482">
        <f t="shared" si="9"/>
        <v>1.2930508464249544E-2</v>
      </c>
    </row>
    <row r="43" spans="2:12" ht="13.5" thickBot="1">
      <c r="B43" s="209" t="s">
        <v>237</v>
      </c>
      <c r="C43" s="489">
        <f>HLOOKUP('Page 1'!$E$15,'[3]Trustee Assets'!$I$6:$ZZ$1048576,695,FALSE)</f>
        <v>4870</v>
      </c>
      <c r="D43" s="482">
        <f t="shared" si="6"/>
        <v>9.5617686326867197</v>
      </c>
      <c r="E43" s="481">
        <f>HLOOKUP('Page 1'!$E$15,'[3]Trustee Assets'!$I$6:$ZZ$1048576,765,FALSE)</f>
        <v>471164855.69</v>
      </c>
      <c r="F43" s="482">
        <f t="shared" si="7"/>
        <v>10.490801229637352</v>
      </c>
      <c r="H43" s="469" t="s">
        <v>104</v>
      </c>
      <c r="I43" s="273">
        <f>SUM(I34:I42)</f>
        <v>50932</v>
      </c>
      <c r="J43" s="510">
        <v>100</v>
      </c>
      <c r="K43" s="273">
        <f>SUM(K34:K42)</f>
        <v>4491218977.2399998</v>
      </c>
      <c r="L43" s="510">
        <f>SUM(L34:L42)</f>
        <v>100.00000000000001</v>
      </c>
    </row>
    <row r="44" spans="2:12" ht="12.75" customHeight="1">
      <c r="B44" s="209" t="s">
        <v>238</v>
      </c>
      <c r="C44" s="489">
        <f>HLOOKUP('Page 1'!$E$15,'[3]Trustee Assets'!$I$6:$ZZ$1048576,696,FALSE)</f>
        <v>3460</v>
      </c>
      <c r="D44" s="482">
        <f t="shared" si="6"/>
        <v>6.7933715542291688</v>
      </c>
      <c r="E44" s="481">
        <f>HLOOKUP('Page 1'!$E$15,'[3]Trustee Assets'!$I$6:$ZZ$1048576,766,FALSE)</f>
        <v>303327059.38999999</v>
      </c>
      <c r="F44" s="482">
        <f t="shared" si="7"/>
        <v>6.7537802304265355</v>
      </c>
      <c r="H44" s="735" t="str">
        <f>[4]Data!$A$231</f>
        <v>As at the report date, the maximum original LTV was 95.00,the minimum LTV at origination was 0.12 and the weighted average LTV at origination was 67.26.</v>
      </c>
      <c r="I44" s="735"/>
      <c r="J44" s="735"/>
      <c r="K44" s="735"/>
      <c r="L44" s="735"/>
    </row>
    <row r="45" spans="2:12">
      <c r="B45" s="209" t="s">
        <v>239</v>
      </c>
      <c r="C45" s="489">
        <f>HLOOKUP('Page 1'!$E$15,'[3]Trustee Assets'!$I$6:$ZZ$1048576,697,FALSE)</f>
        <v>2597</v>
      </c>
      <c r="D45" s="482">
        <f t="shared" si="6"/>
        <v>5.0989554700384829</v>
      </c>
      <c r="E45" s="481">
        <f>HLOOKUP('Page 1'!$E$15,'[3]Trustee Assets'!$I$6:$ZZ$1048576,767,FALSE)</f>
        <v>211027704.75</v>
      </c>
      <c r="F45" s="482">
        <f t="shared" si="7"/>
        <v>4.698673251502945</v>
      </c>
      <c r="H45" s="473"/>
      <c r="I45" s="543"/>
      <c r="K45" s="543"/>
      <c r="L45" s="473"/>
    </row>
    <row r="46" spans="2:12" ht="15">
      <c r="B46" s="209" t="s">
        <v>240</v>
      </c>
      <c r="C46" s="489">
        <f>HLOOKUP('Page 1'!$E$15,'[3]Trustee Assets'!$I$6:$ZZ$1048576,698,FALSE)</f>
        <v>2029</v>
      </c>
      <c r="D46" s="482">
        <f t="shared" si="6"/>
        <v>3.9837430299222496</v>
      </c>
      <c r="E46" s="481">
        <f>HLOOKUP('Page 1'!$E$15,'[3]Trustee Assets'!$I$6:$ZZ$1048576,768,FALSE)</f>
        <v>153500869</v>
      </c>
      <c r="F46" s="482">
        <f t="shared" si="7"/>
        <v>3.4177997060016714</v>
      </c>
      <c r="I46" s="210"/>
      <c r="J46" s="266"/>
      <c r="K46" s="210"/>
      <c r="L46" s="266"/>
    </row>
    <row r="47" spans="2:12" ht="15">
      <c r="B47" s="209" t="s">
        <v>241</v>
      </c>
      <c r="C47" s="489">
        <f>HLOOKUP('Page 1'!$E$15,'[3]Trustee Assets'!$I$6:$ZZ$1048576,699,FALSE)</f>
        <v>2561</v>
      </c>
      <c r="D47" s="482">
        <f t="shared" si="6"/>
        <v>5.0282729914395663</v>
      </c>
      <c r="E47" s="481">
        <f>HLOOKUP('Page 1'!$E$15,'[3]Trustee Assets'!$I$6:$ZZ$1048576,769,FALSE)</f>
        <v>174781764.47999999</v>
      </c>
      <c r="F47" s="482">
        <f t="shared" si="7"/>
        <v>3.8916331037461256</v>
      </c>
      <c r="I47" s="210"/>
      <c r="J47" s="266"/>
      <c r="K47" s="210"/>
      <c r="L47" s="266"/>
    </row>
    <row r="48" spans="2:12" ht="15">
      <c r="B48" s="209" t="s">
        <v>242</v>
      </c>
      <c r="C48" s="489">
        <f>HLOOKUP('Page 1'!$E$15,'[3]Trustee Assets'!$I$6:$ZZ$1048576,700,FALSE)</f>
        <v>2866</v>
      </c>
      <c r="D48" s="482">
        <f t="shared" si="6"/>
        <v>5.6271106573470506</v>
      </c>
      <c r="E48" s="481">
        <f>HLOOKUP('Page 1'!$E$15,'[3]Trustee Assets'!$I$6:$ZZ$1048576,770,FALSE)</f>
        <v>188322122.87</v>
      </c>
      <c r="F48" s="482">
        <f t="shared" si="7"/>
        <v>4.1931182564099796</v>
      </c>
      <c r="I48" s="210"/>
      <c r="J48" s="266"/>
      <c r="K48" s="210"/>
      <c r="L48" s="266"/>
    </row>
    <row r="49" spans="2:12" ht="15">
      <c r="B49" s="209" t="s">
        <v>243</v>
      </c>
      <c r="C49" s="489">
        <f>HLOOKUP('Page 1'!$E$15,'[3]Trustee Assets'!$I$6:$ZZ$1048576,701,FALSE)</f>
        <v>2537</v>
      </c>
      <c r="D49" s="482">
        <f t="shared" si="6"/>
        <v>4.9811513390402888</v>
      </c>
      <c r="E49" s="481">
        <f>HLOOKUP('Page 1'!$E$15,'[3]Trustee Assets'!$I$6:$ZZ$1048576,771,FALSE)</f>
        <v>161018259.5</v>
      </c>
      <c r="F49" s="482">
        <f t="shared" si="7"/>
        <v>3.5851794427300661</v>
      </c>
      <c r="I49" s="210"/>
      <c r="J49" s="266"/>
      <c r="K49" s="210"/>
      <c r="L49" s="266"/>
    </row>
    <row r="50" spans="2:12" ht="15">
      <c r="B50" s="209" t="s">
        <v>244</v>
      </c>
      <c r="C50" s="489">
        <f>HLOOKUP('Page 1'!$E$15,'[3]Trustee Assets'!$I$6:$ZZ$1048576,702,FALSE)</f>
        <v>2101</v>
      </c>
      <c r="D50" s="482">
        <f t="shared" si="6"/>
        <v>4.1251079871200815</v>
      </c>
      <c r="E50" s="481">
        <f>HLOOKUP('Page 1'!$E$15,'[3]Trustee Assets'!$I$6:$ZZ$1048576,772,FALSE)</f>
        <v>122232692.02</v>
      </c>
      <c r="F50" s="482">
        <f t="shared" si="7"/>
        <v>2.7215927933916051</v>
      </c>
      <c r="I50" s="210"/>
      <c r="J50" s="266"/>
      <c r="K50" s="210"/>
      <c r="L50" s="266"/>
    </row>
    <row r="51" spans="2:12" ht="15.75" thickBot="1">
      <c r="B51" s="209" t="s">
        <v>245</v>
      </c>
      <c r="C51" s="489">
        <f>HLOOKUP('Page 1'!$E$15,'[3]Trustee Assets'!$I$6:$ZZ$1048576,703,FALSE)</f>
        <v>6297</v>
      </c>
      <c r="D51" s="482">
        <f t="shared" si="6"/>
        <v>12.363543548260425</v>
      </c>
      <c r="E51" s="481">
        <f>HLOOKUP('Page 1'!$E$15,'[3]Trustee Assets'!$I$6:$ZZ$1048576,773,FALSE)</f>
        <v>312945675.69</v>
      </c>
      <c r="F51" s="482">
        <f t="shared" si="7"/>
        <v>6.9679451675793214</v>
      </c>
      <c r="I51" s="210"/>
      <c r="J51" s="266"/>
      <c r="K51" s="210"/>
      <c r="L51" s="266"/>
    </row>
    <row r="52" spans="2:12" ht="15.75" thickBot="1">
      <c r="B52" s="274" t="s">
        <v>104</v>
      </c>
      <c r="C52" s="275">
        <f>SUM(C21:C51)</f>
        <v>50932</v>
      </c>
      <c r="D52" s="509">
        <f>SUM(D21:D51)</f>
        <v>100</v>
      </c>
      <c r="E52" s="275">
        <f>SUM(E21:E51)</f>
        <v>4491218977.2399998</v>
      </c>
      <c r="F52" s="276">
        <f>SUM(F21:F51)</f>
        <v>99.999999999999986</v>
      </c>
      <c r="I52" s="210"/>
      <c r="J52" s="266"/>
      <c r="K52" s="210"/>
      <c r="L52" s="266"/>
    </row>
    <row r="53" spans="2:12" ht="12.75" customHeight="1">
      <c r="B53" s="732" t="str">
        <f>[4]Data!$A$120</f>
        <v>As at the report date, the maximum seasoning for a loan was 266.00 months, the minimum seasoning was 21.00 months and the weighted average seasoning was 131.48 months.</v>
      </c>
      <c r="C53" s="732"/>
      <c r="D53" s="732"/>
      <c r="E53" s="732"/>
      <c r="F53" s="732"/>
      <c r="I53" s="210"/>
      <c r="J53" s="266"/>
      <c r="K53" s="210"/>
      <c r="L53" s="266"/>
    </row>
    <row r="54" spans="2:12" ht="15">
      <c r="B54" s="733"/>
      <c r="C54" s="733"/>
      <c r="D54" s="733"/>
      <c r="E54" s="733"/>
      <c r="F54" s="733"/>
      <c r="I54" s="210"/>
      <c r="J54" s="266"/>
      <c r="K54" s="210"/>
      <c r="L54" s="266"/>
    </row>
    <row r="55" spans="2:12" ht="15">
      <c r="B55" s="474"/>
      <c r="C55" s="543"/>
      <c r="D55" s="53"/>
      <c r="E55" s="543"/>
      <c r="F55" s="278"/>
      <c r="I55" s="210"/>
      <c r="J55" s="266"/>
      <c r="K55" s="210"/>
      <c r="L55" s="266"/>
    </row>
    <row r="56" spans="2:12" ht="15">
      <c r="B56" s="474"/>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October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34"/>
  <sheetViews>
    <sheetView view="pageLayout" topLeftCell="C1" zoomScale="70" zoomScaleNormal="70" zoomScaleSheetLayoutView="70" zoomScalePageLayoutView="70" workbookViewId="0">
      <selection activeCell="B25" sqref="B25:Q25"/>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736"/>
      <c r="D4" s="736"/>
      <c r="E4" s="736"/>
      <c r="F4" s="737"/>
      <c r="G4" s="594"/>
      <c r="H4" s="288"/>
      <c r="I4" s="32"/>
      <c r="J4" s="32"/>
      <c r="K4" s="289"/>
      <c r="L4" s="31"/>
      <c r="M4" s="32"/>
      <c r="N4" s="32"/>
      <c r="O4" s="32"/>
      <c r="P4" s="32"/>
      <c r="Q4" s="32"/>
      <c r="R4" s="32"/>
      <c r="S4" s="32"/>
      <c r="T4" s="32"/>
    </row>
    <row r="5" spans="2:20">
      <c r="B5" s="290" t="s">
        <v>247</v>
      </c>
      <c r="C5" s="291">
        <v>40494</v>
      </c>
      <c r="D5" s="291"/>
      <c r="E5" s="292"/>
      <c r="F5" s="32"/>
      <c r="G5" s="222"/>
      <c r="H5" s="293"/>
      <c r="I5" s="592"/>
      <c r="J5" s="738" t="s">
        <v>248</v>
      </c>
      <c r="K5" s="738"/>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78" t="s">
        <v>541</v>
      </c>
      <c r="D13" s="578" t="s">
        <v>542</v>
      </c>
      <c r="E13" s="311" t="s">
        <v>280</v>
      </c>
      <c r="F13" s="238" t="s">
        <v>280</v>
      </c>
      <c r="G13" s="311" t="s">
        <v>292</v>
      </c>
      <c r="H13" s="288" t="s">
        <v>274</v>
      </c>
      <c r="I13" s="313">
        <v>375000000</v>
      </c>
      <c r="J13" s="312">
        <f>K13-I13</f>
        <v>-375000000</v>
      </c>
      <c r="K13" s="313">
        <f>INDEX('[3]Notes - Issuer'!$128:$128,MATCH(TEXT(DATE(2000,MONTH('Page 1'!E17),1),"mmm")&amp;+TEXT(DATE(YEAR('Page 1'!E17),1,1),"yy"),'[3]Notes - Issuer'!$2:$2,0))</f>
        <v>0</v>
      </c>
      <c r="L13" s="314" t="s">
        <v>293</v>
      </c>
      <c r="M13" s="577">
        <f>INDEX('[3]Notes - Issuer'!$138:$138,MATCH(TEXT(DATE(2000,MONTH('Page 1'!E17),1),"mmm")&amp;+TEXT(DATE(YEAR('Page 1'!E17),1,1),"yy"),'[3]Notes - Issuer'!$2:$2,0))</f>
        <v>0</v>
      </c>
      <c r="N13" s="357"/>
      <c r="O13" s="323" t="s">
        <v>274</v>
      </c>
      <c r="P13" s="324" t="s">
        <v>274</v>
      </c>
      <c r="Q13" s="322" t="s">
        <v>274</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4"/>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247</v>
      </c>
      <c r="C19" s="291">
        <v>40807</v>
      </c>
      <c r="D19" s="291"/>
      <c r="E19" s="292"/>
      <c r="F19" s="32"/>
      <c r="G19" s="222"/>
      <c r="H19" s="293"/>
      <c r="I19" s="32"/>
      <c r="J19" s="738" t="s">
        <v>298</v>
      </c>
      <c r="K19" s="738"/>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f>INDEX('[3]Notes - Issuer'!$379:$379,MATCH(TEXT(DATE(2000,MONTH('Page 1'!E17),1),"mmm")&amp;+TEXT(DATE(YEAR('Page 1'!E17),1,1),"yy"),'[3]Notes - Issuer'!$2:$2,0))</f>
        <v>165000000</v>
      </c>
      <c r="J26" s="312">
        <f>K26-I26</f>
        <v>-165000000</v>
      </c>
      <c r="K26" s="313">
        <v>0</v>
      </c>
      <c r="L26" s="314" t="s">
        <v>295</v>
      </c>
      <c r="M26" s="356">
        <v>1.6500000000000001E-2</v>
      </c>
      <c r="N26" s="364" t="s">
        <v>274</v>
      </c>
      <c r="O26" s="323" t="str">
        <f>IF(K26=0,"-",INDEX('[3]Notes - Issuer'!$420:$420,MATCH(TEXT(DATE(2000,MONTH('Page 1'!E17),1),"mmm")&amp;+TEXT(DATE(YEAR('Page 1'!E17),1,1),"yy"),'[3]Notes - Issuer'!$2:$2,0)))</f>
        <v>-</v>
      </c>
      <c r="P26" s="324" t="str">
        <f>IF(K26=0,"-",INDEX('[3]Notes - Issuer'!$421:$421,MATCH(TEXT(DATE(2000,MONTH('Page 1'!E17),1),"mmm")&amp;+TEXT(DATE(YEAR('Page 1'!E17),1,1),"yy"),'[3]Notes - Issuer'!$2:$2,0)))</f>
        <v>-</v>
      </c>
      <c r="Q26" s="322" t="str">
        <f>IF(K26=0,"-",INDEX('[3]Notes - Issuer'!$419:$419,MATCH(TEXT(DATE(2000,MONTH('Page 1'!E17),1),"mmm")&amp;+TEXT(DATE(YEAR('Page 1'!E17),1,1),"yy"),'[3]Notes - Issuer'!$2:$2,0)))</f>
        <v>-</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f>INDEX('[3]Notes - Issuer'!$434:$434,MATCH(TEXT(DATE(2000,MONTH('Page 1'!E17),1),"mmm")&amp;+TEXT(DATE(YEAR('Page 1'!E17),1,1),"yy"),'[3]Notes - Issuer'!$2:$2,))</f>
        <v>500000000</v>
      </c>
      <c r="J27" s="312">
        <f>K27-I27</f>
        <v>0</v>
      </c>
      <c r="K27" s="313">
        <f>INDEX('[3]Notes - Issuer'!$457:$457,MATCH(TEXT(DATE(2000,MONTH('Page 1'!E17),1),"mmm")&amp;+TEXT(DATE(YEAR('Page 1'!E17),1,1),"yy"),'[3]Notes - Issuer'!$2:$2,0))</f>
        <v>500000000</v>
      </c>
      <c r="L27" s="314" t="s">
        <v>310</v>
      </c>
      <c r="M27" s="356">
        <v>0</v>
      </c>
      <c r="N27" s="364">
        <f>INDEX('[3]Notes - Issuer'!$470:$470,MATCH(TEXT(DATE(2000,MONTH('Page 1'!E17),1),"mmm")&amp;+TEXT(DATE(YEAR('Page 1'!E17),1,1),"yy"),'[3]Notes - Issuer'!$2:$2,0))</f>
        <v>3.6150000000000002E-2</v>
      </c>
      <c r="O27" s="323" t="str">
        <f>INDEX('[3]Notes - Issuer'!$475:$475,MATCH(TEXT(DATE(2000,MONTH('Page 1'!E17),1),"mmm")&amp;+TEXT(DATE(YEAR('Page 1'!E17),1,1),"yy"),'[3]Notes - Issuer'!$2:$2,0))</f>
        <v>15/07/2017 - 15/01/2018</v>
      </c>
      <c r="P27" s="324" t="str">
        <f>INDEX('[3]Notes - Issuer'!$476:$476,MATCH(TEXT(DATE(2000,MONTH('Page 1'!E17),1),"mmm")&amp;+TEXT(DATE(YEAR('Page 1'!E17),1,1),"yy"),'[3]Notes - Issuer'!$2:$2,0))</f>
        <v>15/01/2018</v>
      </c>
      <c r="Q27" s="322">
        <f>INDEX('[3]Notes - Issuer'!$474:$474,MATCH(TEXT(DATE(2000,MONTH('Page 1'!E17),1),"mmm")&amp;+TEXT(DATE(YEAR('Page 1'!E17),1,1),"yy"),'[3]Notes - Issuer'!$2:$2,0))</f>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f>I28-K28</f>
        <v>0</v>
      </c>
      <c r="K28" s="355">
        <f>INDEX('[3]Notes - Issuer'!$513:$513,MATCH(TEXT(DATE(2000,MONTH('Page 1'!E17),1),"mmm")&amp;+TEXT(DATE(YEAR('Page 1'!E17),1,1),"yy"),'[3]Notes - Issuer'!$2:$2,0))</f>
        <v>250000000</v>
      </c>
      <c r="L28" s="314" t="s">
        <v>281</v>
      </c>
      <c r="M28" s="356">
        <v>1.7500000000000002E-2</v>
      </c>
      <c r="N28" s="364">
        <f>INDEX('[3]Notes - Issuer'!$525:$525,MATCH(TEXT(DATE(2000,MONTH('Page 1'!E17),1),"mmm")&amp;+TEXT(DATE(YEAR('Page 1'!E17),1,1),"yy"),'[3]Notes - Issuer'!$2:$2,0))</f>
        <v>3.10917E-2</v>
      </c>
      <c r="O28" s="323" t="str">
        <f>INDEX('[3]Notes - Issuer'!$530:$530,MATCH(TEXT(DATE(2000,MONTH('Page 1'!E17),1),"mmm")&amp;+TEXT(DATE(YEAR('Page 1'!E17),1,1),"yy"),'[3]Notes - Issuer'!$2:$2,0))</f>
        <v>16/10/2017 - 16/01/2018</v>
      </c>
      <c r="P28" s="324">
        <f>INDEX('[3]Notes - Issuer'!$531:$531,MATCH(TEXT(DATE(2000,MONTH('Page 1'!E17),1),"mmm")&amp;+TEXT(DATE(YEAR('Page 1'!E17),1,1),"yy"),'[3]Notes - Issuer'!$2:$2,0))</f>
        <v>43116</v>
      </c>
      <c r="Q28" s="322">
        <f>INDEX('[3]Notes - Issuer'!$529:$529,MATCH(TEXT(DATE(2000,MONTH('Page 1'!E17),1),"mmm")&amp;+TEXT(DATE(YEAR('Page 1'!E17),1,1),"yy"),'[3]Notes - Issuer'!$2:$2,0))</f>
        <v>1986414.17</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367</v>
      </c>
      <c r="Q29" s="358" t="s">
        <v>540</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row>
    <row r="33" spans="8:11">
      <c r="H33" s="53"/>
      <c r="K33" s="53"/>
    </row>
    <row r="34" spans="8:11">
      <c r="H34" s="53"/>
      <c r="K34" s="53"/>
    </row>
  </sheetData>
  <mergeCells count="3">
    <mergeCell ref="C4:F4"/>
    <mergeCell ref="J5:K5"/>
    <mergeCell ref="J19:K19"/>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October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4"/>
  <sheetViews>
    <sheetView view="pageLayout" topLeftCell="G13" zoomScale="85" zoomScaleNormal="85" zoomScaleSheetLayoutView="70" zoomScalePageLayoutView="85" workbookViewId="0">
      <selection activeCell="B25" sqref="B25:Q25"/>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736"/>
      <c r="D4" s="736"/>
      <c r="E4" s="736"/>
      <c r="F4" s="737"/>
      <c r="G4" s="349"/>
    </row>
    <row r="5" spans="1:21">
      <c r="A5" s="248"/>
      <c r="B5" s="290" t="s">
        <v>247</v>
      </c>
      <c r="C5" s="291" t="s">
        <v>314</v>
      </c>
      <c r="D5" s="291"/>
      <c r="E5" s="292"/>
      <c r="F5" s="32"/>
      <c r="G5" s="222"/>
      <c r="H5" s="293"/>
      <c r="I5" s="32"/>
      <c r="J5" s="738" t="s">
        <v>315</v>
      </c>
      <c r="K5" s="738"/>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316</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317</v>
      </c>
      <c r="D9" s="311" t="s">
        <v>275</v>
      </c>
      <c r="E9" s="311" t="s">
        <v>280</v>
      </c>
      <c r="F9" s="238" t="s">
        <v>280</v>
      </c>
      <c r="G9" s="311" t="s">
        <v>272</v>
      </c>
      <c r="H9" s="288">
        <v>1.5920000000000001</v>
      </c>
      <c r="I9" s="355">
        <f>INDEX('[3]Notes - Issuer'!$653:$653,MATCH(TEXT(DATE(2000,MONTH('Page 1'!E17),1),"mmm")&amp;+TEXT(DATE(YEAR('Page 1'!E17),1,1),"yy"),'[3]Notes - Issuer'!$2:$2,0))</f>
        <v>1250000000</v>
      </c>
      <c r="J9" s="312">
        <f>K9-I9</f>
        <v>-1250000000</v>
      </c>
      <c r="K9" s="313">
        <f>INDEX('[3]Notes - Issuer'!$677:$677,MATCH(TEXT(DATE(2000,MONTH('Page 1'!E17),1),"mmm")&amp;+TEXT(DATE(YEAR('Page 1'!E17),1,1),"yy"),'[3]Notes - Issuer'!$2:$2,0))</f>
        <v>0</v>
      </c>
      <c r="L9" s="314" t="s">
        <v>281</v>
      </c>
      <c r="M9" s="356">
        <v>1.55E-2</v>
      </c>
      <c r="N9" s="319" t="str">
        <f>INDEX('[3]Notes - Issuer'!$689:$689,MATCH(TEXT(DATE(2000,MONTH('Page 1'!E17),1),"mmm")&amp;+TEXT(DATE(YEAR('Page 1'!E17),1,1),"yy"),'[3]Notes - Issuer'!$2:$2,0))</f>
        <v/>
      </c>
      <c r="O9" s="323" t="str">
        <f>INDEX('[3]Notes - Issuer'!$694:$694,MATCH(TEXT(DATE(2000,MONTH('Page 1'!E17),1),"mmm")&amp;+TEXT(DATE(YEAR('Page 1'!E17),1,1),"yy"),'[3]Notes - Issuer'!$2:$2,0))</f>
        <v/>
      </c>
      <c r="P9" s="324" t="str">
        <f>INDEX('[3]Notes - Issuer'!$695:$695,MATCH(TEXT(DATE(2000,MONTH('Page 1'!E17),1),"mmm")&amp;+TEXT(DATE(YEAR('Page 1'!E17),1,1),"yy"),'[3]Notes - Issuer'!$2:$2,0))</f>
        <v/>
      </c>
      <c r="Q9" s="322">
        <f>INDEX('[3]Notes - Issuer'!$693:$693,MATCH(TEXT(DATE(2000,MONTH('Page 1'!E17),1),"mmm")&amp;+TEXT(DATE(YEAR('Page 1'!E17),1,1),"yy"),'[3]Notes - Issuer'!$2:$2,0))</f>
        <v>0</v>
      </c>
      <c r="R9" s="316">
        <v>43023</v>
      </c>
      <c r="S9" s="317">
        <v>56523</v>
      </c>
      <c r="T9" s="317" t="s">
        <v>282</v>
      </c>
    </row>
    <row r="10" spans="1:21">
      <c r="A10" s="248"/>
      <c r="B10" s="310" t="s">
        <v>83</v>
      </c>
      <c r="C10" s="311" t="s">
        <v>318</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738" t="s">
        <v>319</v>
      </c>
      <c r="K15" s="738"/>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320</v>
      </c>
      <c r="C17" s="237" t="s">
        <v>250</v>
      </c>
      <c r="D17" s="237" t="s">
        <v>251</v>
      </c>
      <c r="E17" s="362">
        <v>41647</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268</v>
      </c>
      <c r="C19" s="311" t="s">
        <v>321</v>
      </c>
      <c r="D19" s="311" t="s">
        <v>322</v>
      </c>
      <c r="E19" s="311" t="s">
        <v>280</v>
      </c>
      <c r="F19" s="238" t="s">
        <v>280</v>
      </c>
      <c r="G19" s="311" t="s">
        <v>292</v>
      </c>
      <c r="H19" s="288" t="s">
        <v>274</v>
      </c>
      <c r="I19" s="355">
        <f>INDEX('[3]Notes - Issuer'!$763:$763,MATCH(TEXT(DATE(2000,MONTH('Page 1'!E17),1),"mmm")&amp;+TEXT(DATE(YEAR('Page 1'!E17),1,1),"yy"),'[3]Notes - Issuer'!$2:$2,0))</f>
        <v>515000000</v>
      </c>
      <c r="J19" s="312">
        <f>K19-I19</f>
        <v>-514999999.99000001</v>
      </c>
      <c r="K19" s="313">
        <f>INDEX('[3]Notes - Issuer'!$787:$787,MATCH(TEXT(DATE(2000,MONTH('Page 1'!E17),1),"mmm")&amp;+TEXT(DATE(YEAR('Page 1'!E17),1,1),"yy"),'[3]Notes - Issuer'!$2:$2,0))</f>
        <v>9.9999904632568359E-3</v>
      </c>
      <c r="L19" s="314" t="s">
        <v>295</v>
      </c>
      <c r="M19" s="356">
        <v>1.55E-2</v>
      </c>
      <c r="N19" s="319" t="str">
        <f>INDEX('[3]Notes - Issuer'!$799:$799,MATCH(TEXT(DATE(2000,MONTH('Page 1'!E17),1),"mmm")&amp;+TEXT(DATE(YEAR('Page 1'!E17),1,1),"yy"),'[3]Notes - Issuer'!$2:$2,0))</f>
        <v/>
      </c>
      <c r="O19" s="323" t="str">
        <f>INDEX('[3]Notes - Issuer'!$804:$804,MATCH(TEXT(DATE(2000,MONTH('Page 1'!E17),1),"mmm")&amp;+TEXT(DATE(YEAR('Page 1'!E17),1,1),"yy"),'[3]Notes - Issuer'!$2:$2,0))</f>
        <v/>
      </c>
      <c r="P19" s="324" t="str">
        <f>INDEX('[3]Notes - Issuer'!$805:$805,MATCH(TEXT(DATE(2000,MONTH('Page 1'!E17),1),"mmm")&amp;+TEXT(DATE(YEAR('Page 1'!E17),1,1),"yy"),'[3]Notes - Issuer'!$2:$2,0))</f>
        <v/>
      </c>
      <c r="Q19" s="322"/>
      <c r="R19" s="316">
        <v>43023</v>
      </c>
      <c r="S19" s="317">
        <v>56523</v>
      </c>
      <c r="T19" s="317" t="s">
        <v>282</v>
      </c>
    </row>
    <row r="20" spans="1:21" s="248" customFormat="1">
      <c r="B20" s="310" t="s">
        <v>323</v>
      </c>
      <c r="C20" s="311" t="s">
        <v>324</v>
      </c>
      <c r="D20" s="311" t="s">
        <v>325</v>
      </c>
      <c r="E20" s="311" t="s">
        <v>326</v>
      </c>
      <c r="F20" s="311" t="s">
        <v>326</v>
      </c>
      <c r="G20" s="311" t="s">
        <v>272</v>
      </c>
      <c r="H20" s="288">
        <v>1.5525</v>
      </c>
      <c r="I20" s="355">
        <f>INDEX('[3]Notes - Issuer'!$818:$818,MATCH(TEXT(DATE(2000,MONTH('Page 1'!E17),1),"mmm")&amp;+TEXT(DATE(YEAR('Page 1'!E17),1,1),"yy"),'[3]Notes - Issuer'!$2:$2,0))</f>
        <v>140000000</v>
      </c>
      <c r="J20" s="312">
        <f>K20-I20</f>
        <v>-140000000</v>
      </c>
      <c r="K20" s="313">
        <f>INDEX('[3]Notes - Issuer'!$842:$842,MATCH(TEXT(DATE(2000,MONTH('Page 1'!E17),1),"mmm")&amp;+TEXT(DATE(YEAR('Page 1'!E17),1,1),"yy"),'[3]Notes - Issuer'!$2:$2,0))</f>
        <v>0</v>
      </c>
      <c r="L20" s="314" t="s">
        <v>281</v>
      </c>
      <c r="M20" s="356">
        <v>2.1999999999999999E-2</v>
      </c>
      <c r="N20" s="319"/>
      <c r="O20" s="320"/>
      <c r="P20" s="321"/>
      <c r="Q20" s="322"/>
      <c r="R20" s="316">
        <v>43023</v>
      </c>
      <c r="S20" s="317">
        <v>56523</v>
      </c>
      <c r="T20" s="317" t="s">
        <v>282</v>
      </c>
    </row>
    <row r="21" spans="1:21" s="248" customFormat="1">
      <c r="B21" s="310" t="s">
        <v>327</v>
      </c>
      <c r="C21" s="311" t="s">
        <v>328</v>
      </c>
      <c r="D21" s="311" t="s">
        <v>329</v>
      </c>
      <c r="E21" s="311" t="s">
        <v>326</v>
      </c>
      <c r="F21" s="311" t="s">
        <v>326</v>
      </c>
      <c r="G21" s="311" t="s">
        <v>292</v>
      </c>
      <c r="H21" s="288" t="s">
        <v>274</v>
      </c>
      <c r="I21" s="355">
        <f>INDEX('[3]Notes - Issuer'!$873:$873,MATCH(TEXT(DATE(2000,MONTH('Page 1'!E17),1),"mmm")&amp;+TEXT(DATE(YEAR('Page 1'!E17),1,1),"yy"),'[3]Notes - Issuer'!$2:$2,0))</f>
        <v>33000000</v>
      </c>
      <c r="J21" s="312">
        <f>K21-I21</f>
        <v>-33000000</v>
      </c>
      <c r="K21" s="313">
        <f>INDEX('[3]Notes - Issuer'!$897:$897,MATCH(TEXT(DATE(2000,MONTH('Page 1'!E17),1),"mmm")&amp;+TEXT(DATE(YEAR('Page 1'!E17),1,1),"yy"),'[3]Notes - Issuer'!$2:$2,0))</f>
        <v>0</v>
      </c>
      <c r="L21" s="314" t="s">
        <v>295</v>
      </c>
      <c r="M21" s="356">
        <v>2.35E-2</v>
      </c>
      <c r="N21" s="319"/>
      <c r="O21" s="323"/>
      <c r="P21" s="324"/>
      <c r="Q21" s="322"/>
      <c r="R21" s="316">
        <v>43023</v>
      </c>
      <c r="S21" s="317">
        <v>56523</v>
      </c>
      <c r="T21" s="317" t="s">
        <v>282</v>
      </c>
    </row>
    <row r="22" spans="1:21" ht="12.75" thickBot="1">
      <c r="B22" s="325"/>
      <c r="C22" s="363"/>
      <c r="D22" s="363"/>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v>42516</v>
      </c>
      <c r="D26" s="292"/>
      <c r="E26" s="292"/>
      <c r="F26" s="32"/>
      <c r="G26" s="222"/>
      <c r="H26" s="293"/>
      <c r="I26" s="32"/>
      <c r="J26" s="738" t="s">
        <v>500</v>
      </c>
      <c r="K26" s="738"/>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493</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330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494</v>
      </c>
      <c r="D30" s="311" t="s">
        <v>497</v>
      </c>
      <c r="E30" s="311" t="s">
        <v>280</v>
      </c>
      <c r="F30" s="311" t="s">
        <v>280</v>
      </c>
      <c r="G30" s="311" t="s">
        <v>272</v>
      </c>
      <c r="H30" s="288">
        <v>1.4601999999999999</v>
      </c>
      <c r="I30" s="355">
        <f>INDEX('[3]Notes - Issuer'!$1038:$1038,MATCH(TEXT(DATE(2000,MONTH('Page 1'!E17),1),"mmm")&amp;+TEXT(DATE(YEAR('Page 1'!E17),1,1),"yy"),'[3]Notes - Issuer'!$2:$2,0))</f>
        <v>375000000</v>
      </c>
      <c r="J30" s="312">
        <f>K30-I30</f>
        <v>-375000000</v>
      </c>
      <c r="K30" s="313">
        <v>0</v>
      </c>
      <c r="L30" s="314" t="s">
        <v>273</v>
      </c>
      <c r="M30" s="356">
        <v>6.0000000000000001E-3</v>
      </c>
      <c r="N30" s="364" t="str">
        <f>INDEX('[3]Notes - Issuer'!$1074:$1074,MATCH(+TEXT(DATE(2000,MONTH('Page 1'!E15),1),"mmm")&amp;+TEXT(DATE(YEAR('Page 1'!E15),1,1),"yy"),'[3]Notes - Issuer'!$2:$2,0))</f>
        <v xml:space="preserve"> </v>
      </c>
      <c r="O30" s="323" t="str">
        <f>INDEX('[3]Notes - Issuer'!$1079:$1079,MATCH(+TEXT(DATE(2000,MONTH('Page 1'!E15),1),"mmm")&amp;+TEXT(DATE(YEAR('Page 1'!E15),1,1),"yy"),'[3]Notes - Issuer'!$2:$2,0))</f>
        <v xml:space="preserve"> </v>
      </c>
      <c r="P30" s="324" t="str">
        <f>INDEX('[3]Notes - Issuer'!$1080:$1080,MATCH(+TEXT(DATE(2000,MONTH('Page 1'!E15),1),"mmm")&amp;+TEXT(DATE(YEAR('Page 1'!E15),1,1),"yy"),'[3]Notes - Issuer'!$2:$2,0))</f>
        <v xml:space="preserve"> </v>
      </c>
      <c r="Q30" s="322" t="str">
        <f>INDEX('[3]Notes - Issuer'!$1078:$1078,MATCH(+TEXT(DATE(2000,MONTH('Page 1'!E15),1),"mmm")&amp;+TEXT(DATE(YEAR('Page 1'!E15),1,1),"yy"),'[3]Notes - Issuer'!$2:$2,0))</f>
        <v xml:space="preserve"> </v>
      </c>
      <c r="R30" s="316" t="s">
        <v>499</v>
      </c>
      <c r="S30" s="317">
        <v>42826</v>
      </c>
      <c r="T30" s="318" t="s">
        <v>282</v>
      </c>
      <c r="U30" s="318" t="s">
        <v>331</v>
      </c>
    </row>
    <row r="31" spans="1:21" s="248" customFormat="1">
      <c r="B31" s="310" t="s">
        <v>277</v>
      </c>
      <c r="C31" s="311" t="s">
        <v>495</v>
      </c>
      <c r="D31" s="311" t="s">
        <v>498</v>
      </c>
      <c r="E31" s="311" t="s">
        <v>280</v>
      </c>
      <c r="F31" s="311" t="s">
        <v>280</v>
      </c>
      <c r="G31" s="311" t="s">
        <v>292</v>
      </c>
      <c r="H31" s="288" t="s">
        <v>274</v>
      </c>
      <c r="I31" s="355">
        <f>INDEX('[3]Notes - Issuer'!$1093:$1093,MATCH(TEXT(DATE(2000,MONTH('Page 1'!E17),1),"mmm")&amp;+TEXT(DATE(YEAR('Page 1'!E17),1,1),"yy"),'[3]Notes - Issuer'!$2:$2,0))</f>
        <v>340000000</v>
      </c>
      <c r="J31" s="312">
        <f>K31-I31</f>
        <v>0</v>
      </c>
      <c r="K31" s="313">
        <f>INDEX('[3]Notes - Issuer'!$1117:$1117,MATCH(TEXT(DATE(2000,MONTH('Page 1'!E17),1),"mmm")&amp;+TEXT(DATE(YEAR('Page 1'!E17),1,1),"yy"),'[3]Notes - Issuer'!$2:$2,0))</f>
        <v>340000000</v>
      </c>
      <c r="L31" s="314" t="s">
        <v>295</v>
      </c>
      <c r="M31" s="356">
        <v>7.4999999999999997E-3</v>
      </c>
      <c r="N31" s="364">
        <f>INDEX('[3]Notes - Issuer'!$1129:$1129,MATCH(TEXT(DATE(2000,MONTH('Page 1'!E17),1),"mmm")&amp;+TEXT(DATE(YEAR('Page 1'!E17),1,1),"yy"),'[3]Notes - Issuer'!$2:$2,0))</f>
        <v>1.1287499999999999E-2</v>
      </c>
      <c r="O31" s="323" t="str">
        <f>INDEX('[3]Notes - Issuer'!$1134:$1134,MATCH(TEXT(DATE(2000,MONTH('Page 1'!E17),1),"mmm")&amp;+TEXT(DATE(YEAR('Page 1'!E17),1,1),"yy"),'[3]Notes - Issuer'!$2:$2,0))</f>
        <v>16/10/2017 - 16/01/2018</v>
      </c>
      <c r="P31" s="324">
        <f>INDEX('[3]Notes - Issuer'!$1135:$1135,MATCH(TEXT(DATE(2000,MONTH('Page 1'!E17),1),"mmm")&amp;+TEXT(DATE(YEAR('Page 1'!E17),1,1),"yy"),'[3]Notes - Issuer'!$2:$2,0))</f>
        <v>43116</v>
      </c>
      <c r="Q31" s="322">
        <f>INDEX('[3]Notes - Issuer'!$1133:$1133,MATCH(TEXT(DATE(2000,MONTH('Page 1'!E17),1),"mmm")&amp;+TEXT(DATE(YEAR('Page 1'!E17),1,1),"yy"),'[3]Notes - Issuer'!$2:$2,0))</f>
        <v>967323.29</v>
      </c>
      <c r="R31" s="316">
        <v>44392</v>
      </c>
      <c r="S31" s="317">
        <v>56523</v>
      </c>
      <c r="T31" s="318" t="s">
        <v>282</v>
      </c>
      <c r="U31" s="318" t="s">
        <v>331</v>
      </c>
    </row>
    <row r="32" spans="1:21" s="248" customFormat="1">
      <c r="B32" s="310" t="s">
        <v>83</v>
      </c>
      <c r="C32" s="311" t="s">
        <v>496</v>
      </c>
      <c r="D32" s="311" t="s">
        <v>275</v>
      </c>
      <c r="E32" s="238" t="s">
        <v>275</v>
      </c>
      <c r="F32" s="311" t="s">
        <v>275</v>
      </c>
      <c r="G32" s="311" t="s">
        <v>292</v>
      </c>
      <c r="H32" s="288" t="s">
        <v>274</v>
      </c>
      <c r="I32" s="355">
        <f>INDEX('[3]Notes - Issuer'!$1148:$1148,MATCH(TEXT(DATE(2000,MONTH('Page 1'!E17),1),"mmm")&amp;+TEXT(DATE(YEAR('Page 1'!E17),1,1),"yy"),'[3]Notes - Issuer'!$2:$2,0))</f>
        <v>582000000</v>
      </c>
      <c r="J32" s="312">
        <f>K32-I32</f>
        <v>-194440380</v>
      </c>
      <c r="K32" s="313">
        <f>INDEX('[3]Notes - Issuer'!$1172:$1172,MATCH(TEXT(DATE(2000,MONTH('Page 1'!E17),1),"mmm")&amp;+TEXT(DATE(YEAR('Page 1'!E17),1,1),"yy"),'[3]Notes - Issuer'!$2:$2,0))</f>
        <v>387559620</v>
      </c>
      <c r="L32" s="314" t="s">
        <v>295</v>
      </c>
      <c r="M32" s="356">
        <v>8.9999999999999993E-3</v>
      </c>
      <c r="N32" s="364">
        <f>INDEX('[3]Notes - Issuer'!$1184:$1184,MATCH(TEXT(DATE(2000,MONTH('Page 1'!E17),1),"mmm")&amp;+TEXT(DATE(YEAR('Page 1'!E17),1,1),"yy"),'[3]Notes - Issuer'!$2:$2,0))</f>
        <v>1.2787499999999999E-2</v>
      </c>
      <c r="O32" s="323" t="str">
        <f>INDEX('[3]Notes - Issuer'!$1189:$1189,MATCH(TEXT(DATE(2000,MONTH('Page 1'!E17),1),"mmm")&amp;+TEXT(DATE(YEAR('Page 1'!E17),1,1),"yy"),'[3]Notes - Issuer'!$2:$2,0))</f>
        <v>16/10/2017 - 16/01/2018</v>
      </c>
      <c r="P32" s="324">
        <f>INDEX('[3]Notes - Issuer'!$1190:$1190,MATCH(TEXT(DATE(2000,MONTH('Page 1'!E17),1),"mmm")&amp;+TEXT(DATE(YEAR('Page 1'!E17),1,1),"yy"),'[3]Notes - Issuer'!$2:$2,0))</f>
        <v>43116</v>
      </c>
      <c r="Q32" s="322">
        <f>INDEX('[3]Notes - Issuer'!$1188:$1188,MATCH(TEXT(DATE(2000,MONTH('Page 1'!E17),1),"mmm")&amp;+TEXT(DATE(YEAR('Page 1'!E17),1,1),"yy"),'[3]Notes - Issuer'!$2:$2,0))</f>
        <v>1249163.05</v>
      </c>
      <c r="R32" s="316" t="s">
        <v>499</v>
      </c>
      <c r="S32" s="317">
        <v>56523</v>
      </c>
      <c r="T32" s="318" t="s">
        <v>296</v>
      </c>
      <c r="U32" s="318" t="s">
        <v>332</v>
      </c>
    </row>
    <row r="33" spans="1:21" ht="12.75" thickBot="1">
      <c r="B33" s="325"/>
      <c r="C33" s="363"/>
      <c r="D33" s="363"/>
      <c r="E33" s="326"/>
      <c r="F33" s="330"/>
      <c r="G33" s="326"/>
      <c r="H33" s="328"/>
      <c r="I33" s="326"/>
      <c r="J33" s="330"/>
      <c r="K33" s="331"/>
      <c r="L33" s="330"/>
      <c r="M33" s="326"/>
      <c r="N33" s="330"/>
      <c r="O33" s="326"/>
      <c r="P33" s="330"/>
      <c r="Q33" s="358"/>
      <c r="R33" s="330"/>
      <c r="S33" s="326"/>
      <c r="T33" s="333"/>
      <c r="U33" s="365"/>
    </row>
    <row r="34" spans="1:21">
      <c r="B34" s="334"/>
      <c r="C34" s="32"/>
      <c r="D34" s="32"/>
      <c r="E34" s="32"/>
      <c r="F34" s="32"/>
      <c r="G34" s="32"/>
      <c r="H34" s="293"/>
      <c r="I34" s="335"/>
      <c r="J34" s="238"/>
      <c r="K34" s="336"/>
      <c r="L34" s="238"/>
      <c r="M34" s="238"/>
      <c r="N34" s="238"/>
      <c r="O34" s="238"/>
      <c r="P34" s="337"/>
      <c r="Q34" s="338"/>
      <c r="R34" s="339"/>
      <c r="S34" s="32"/>
      <c r="T34" s="33"/>
    </row>
    <row r="35" spans="1:21">
      <c r="R35" s="359"/>
    </row>
    <row r="36" spans="1:21">
      <c r="R36" s="359"/>
    </row>
    <row r="37" spans="1:21">
      <c r="B37" s="290" t="s">
        <v>247</v>
      </c>
      <c r="C37" s="292">
        <v>43011</v>
      </c>
      <c r="D37" s="292"/>
      <c r="E37" s="292"/>
      <c r="F37" s="32"/>
      <c r="G37" s="222"/>
      <c r="H37" s="293"/>
      <c r="I37" s="32"/>
      <c r="J37" s="738" t="s">
        <v>574</v>
      </c>
      <c r="K37" s="738"/>
      <c r="L37" s="32"/>
      <c r="M37" s="32"/>
      <c r="N37" s="32"/>
      <c r="O37" s="32"/>
      <c r="P37" s="32"/>
      <c r="Q37" s="32"/>
      <c r="R37" s="32"/>
      <c r="S37" s="32"/>
      <c r="T37" s="32"/>
    </row>
    <row r="38" spans="1:21" ht="12.75" thickBot="1">
      <c r="B38" s="294"/>
      <c r="C38" s="294"/>
      <c r="D38" s="294"/>
      <c r="E38" s="294"/>
      <c r="F38" s="294"/>
      <c r="G38" s="222"/>
      <c r="H38" s="295"/>
      <c r="I38" s="294"/>
      <c r="J38" s="294"/>
      <c r="K38" s="296"/>
      <c r="L38" s="294"/>
      <c r="M38" s="294"/>
      <c r="N38" s="294"/>
      <c r="O38" s="294"/>
      <c r="P38" s="294"/>
      <c r="Q38" s="294"/>
      <c r="R38" s="294"/>
      <c r="S38" s="294"/>
      <c r="T38" s="294"/>
    </row>
    <row r="39" spans="1:21" ht="54" customHeight="1" thickBot="1">
      <c r="A39" s="248"/>
      <c r="B39" s="237" t="s">
        <v>575</v>
      </c>
      <c r="C39" s="237" t="s">
        <v>250</v>
      </c>
      <c r="D39" s="237" t="s">
        <v>251</v>
      </c>
      <c r="E39" s="237" t="s">
        <v>252</v>
      </c>
      <c r="F39" s="237" t="s">
        <v>253</v>
      </c>
      <c r="G39" s="297" t="s">
        <v>254</v>
      </c>
      <c r="H39" s="298" t="s">
        <v>255</v>
      </c>
      <c r="I39" s="297" t="s">
        <v>256</v>
      </c>
      <c r="J39" s="297" t="s">
        <v>257</v>
      </c>
      <c r="K39" s="299" t="s">
        <v>258</v>
      </c>
      <c r="L39" s="297" t="s">
        <v>259</v>
      </c>
      <c r="M39" s="297" t="s">
        <v>260</v>
      </c>
      <c r="N39" s="297" t="s">
        <v>261</v>
      </c>
      <c r="O39" s="297" t="s">
        <v>262</v>
      </c>
      <c r="P39" s="297" t="s">
        <v>263</v>
      </c>
      <c r="Q39" s="297" t="s">
        <v>264</v>
      </c>
      <c r="R39" s="297" t="s">
        <v>265</v>
      </c>
      <c r="S39" s="297" t="s">
        <v>266</v>
      </c>
      <c r="T39" s="297" t="s">
        <v>267</v>
      </c>
      <c r="U39" s="297" t="s">
        <v>330</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268</v>
      </c>
      <c r="C41" s="311" t="s">
        <v>576</v>
      </c>
      <c r="D41" s="311" t="s">
        <v>275</v>
      </c>
      <c r="E41" s="311" t="s">
        <v>280</v>
      </c>
      <c r="F41" s="311" t="s">
        <v>280</v>
      </c>
      <c r="G41" s="311" t="s">
        <v>292</v>
      </c>
      <c r="H41" s="288" t="s">
        <v>274</v>
      </c>
      <c r="I41" s="355">
        <f>INDEX('[3]Notes - Issuer'!$1203:$1203,MATCH(TEXT(DATE(2000,MONTH('Page 1'!E17),1),"mmm")&amp;+TEXT(DATE(YEAR('Page 1'!E17),1,1),"yy"),'[3]Notes - Issuer'!$2:$2,0))</f>
        <v>250000000</v>
      </c>
      <c r="J41" s="312">
        <f>K41-I41</f>
        <v>0</v>
      </c>
      <c r="K41" s="313">
        <f>INDEX('[3]Notes - Issuer'!$1227:$1227,MATCH(TEXT(DATE(2000,MONTH('Page 1'!E17),1),"mmm")&amp;+TEXT(DATE(YEAR('Page 1'!E17),1,1),"yy"),'[3]Notes - Issuer'!$2:$2,0))</f>
        <v>250000000</v>
      </c>
      <c r="L41" s="314" t="s">
        <v>295</v>
      </c>
      <c r="M41" s="356">
        <v>2.8E-3</v>
      </c>
      <c r="N41" s="364">
        <f>INDEX('[3]Notes - Issuer'!$1239:$1239,MATCH(TEXT(DATE(2000,MONTH('Page 1'!E17),1),"mmm")&amp;+TEXT(DATE(YEAR('Page 1'!E17),1,1),"yy"),'[3]Notes - Issuer'!$2:$2,0))</f>
        <v>6.5874999999999996E-3</v>
      </c>
      <c r="O41" s="323" t="str">
        <f>INDEX('[3]Notes - Issuer'!$1244:$1244,MATCH(TEXT(DATE(2000,MONTH('Page 1'!E17),1),"mmm")&amp;+TEXT(DATE(YEAR('Page 1'!E17),1,1),"yy"),'[3]Notes - Issuer'!$2:$2,0))</f>
        <v>16/10/2017 - 16/01/2018</v>
      </c>
      <c r="P41" s="324">
        <f>INDEX('[3]Notes - Issuer'!$1245:$1245,MATCH(TEXT(DATE(2000,MONTH('Page 1'!E17),1),"mmm")&amp;+TEXT(DATE(YEAR('Page 1'!E17),1,1),"yy"),'[3]Notes - Issuer'!$2:$2,0))</f>
        <v>43116</v>
      </c>
      <c r="Q41" s="322">
        <f>INDEX('[3]Notes - Issuer'!$1243:$1243,MATCH(TEXT(DATE(2000,MONTH('Page 1'!E17),1),"mmm")&amp;+TEXT(DATE(YEAR('Page 1'!E17),1,1),"yy"),'[3]Notes - Issuer'!$2:$2,0))</f>
        <v>415102.74</v>
      </c>
      <c r="R41" s="316">
        <v>44027</v>
      </c>
      <c r="S41" s="317">
        <v>56523</v>
      </c>
      <c r="T41" s="318" t="s">
        <v>282</v>
      </c>
      <c r="U41" s="318" t="s">
        <v>331</v>
      </c>
    </row>
    <row r="42" spans="1:21" s="248" customFormat="1">
      <c r="B42" s="310" t="s">
        <v>277</v>
      </c>
      <c r="C42" s="311" t="s">
        <v>577</v>
      </c>
      <c r="D42" s="311" t="s">
        <v>275</v>
      </c>
      <c r="E42" s="311" t="s">
        <v>280</v>
      </c>
      <c r="F42" s="311" t="s">
        <v>280</v>
      </c>
      <c r="G42" s="311" t="s">
        <v>292</v>
      </c>
      <c r="H42" s="288" t="s">
        <v>274</v>
      </c>
      <c r="I42" s="355">
        <f>INDEX('[3]Notes - Issuer'!$1258:$1258,MATCH(TEXT(DATE(2000,MONTH('Page 1'!E17),1),"mmm")&amp;+TEXT(DATE(YEAR('Page 1'!E17),1,1),"yy"),'[3]Notes - Issuer'!$2:$2,0))</f>
        <v>250000000</v>
      </c>
      <c r="J42" s="312">
        <f>K42-I42</f>
        <v>0</v>
      </c>
      <c r="K42" s="313">
        <f>INDEX('[3]Notes - Issuer'!$1282:$1282,MATCH(TEXT(DATE(2000,MONTH('Page 1'!E17),1),"mmm")&amp;+TEXT(DATE(YEAR('Page 1'!E17),1,1),"yy"),'[3]Notes - Issuer'!$2:$2,0))</f>
        <v>250000000</v>
      </c>
      <c r="L42" s="314" t="s">
        <v>295</v>
      </c>
      <c r="M42" s="356">
        <v>4.1999999999999997E-3</v>
      </c>
      <c r="N42" s="364">
        <f>INDEX('[3]Notes - Issuer'!$1294:$1294,MATCH(TEXT(DATE(2000,MONTH('Page 1'!E17),1),"mmm")&amp;+TEXT(DATE(YEAR('Page 1'!E17),1,1),"yy"),'[3]Notes - Issuer'!$2:$2,0))</f>
        <v>7.9874999999999998E-3</v>
      </c>
      <c r="O42" s="323" t="str">
        <f>INDEX('[3]Notes - Issuer'!$1299:$1299,MATCH(TEXT(DATE(2000,MONTH('Page 1'!E17),1),"mmm")&amp;+TEXT(DATE(YEAR('Page 1'!E17),1,1),"yy"),'[3]Notes - Issuer'!$2:$2,0))</f>
        <v>16/10/2017 - 16/01/2018</v>
      </c>
      <c r="P42" s="324">
        <f>INDEX('[3]Notes - Issuer'!$1300:$1300,MATCH(TEXT(DATE(2000,MONTH('Page 1'!E17),1),"mmm")&amp;+TEXT(DATE(YEAR('Page 1'!E17),1,1),"yy"),'[3]Notes - Issuer'!$2:$2,0))</f>
        <v>43116</v>
      </c>
      <c r="Q42" s="322">
        <f>INDEX('[3]Notes - Issuer'!$1298:$1298,MATCH(TEXT(DATE(2000,MONTH('Page 1'!E17),1),"mmm")&amp;+TEXT(DATE(YEAR('Page 1'!E17),1,1),"yy"),'[3]Notes - Issuer'!$2:$2,0))</f>
        <v>503321.92</v>
      </c>
      <c r="R42" s="316">
        <v>45122</v>
      </c>
      <c r="S42" s="317">
        <v>56523</v>
      </c>
      <c r="T42" s="318" t="s">
        <v>282</v>
      </c>
      <c r="U42" s="318" t="s">
        <v>331</v>
      </c>
    </row>
    <row r="43" spans="1:21" ht="12.75" thickBot="1">
      <c r="B43" s="325"/>
      <c r="C43" s="363"/>
      <c r="D43" s="363"/>
      <c r="E43" s="326"/>
      <c r="F43" s="330"/>
      <c r="G43" s="326"/>
      <c r="H43" s="328"/>
      <c r="I43" s="326"/>
      <c r="J43" s="330"/>
      <c r="K43" s="331"/>
      <c r="L43" s="330"/>
      <c r="M43" s="326"/>
      <c r="N43" s="330"/>
      <c r="O43" s="326"/>
      <c r="P43" s="330"/>
      <c r="Q43" s="358"/>
      <c r="R43" s="330"/>
      <c r="S43" s="326"/>
      <c r="T43" s="333"/>
      <c r="U43" s="365"/>
    </row>
    <row r="44" spans="1:21">
      <c r="B44" s="366" t="s">
        <v>333</v>
      </c>
      <c r="C44" s="686"/>
      <c r="D44" s="686"/>
      <c r="E44" s="294"/>
      <c r="F44" s="294"/>
      <c r="G44" s="294"/>
      <c r="H44" s="295"/>
      <c r="I44" s="294"/>
      <c r="J44" s="294"/>
      <c r="K44" s="296"/>
      <c r="L44" s="294"/>
      <c r="M44" s="294"/>
      <c r="N44" s="294"/>
      <c r="O44" s="294"/>
      <c r="P44" s="294"/>
      <c r="Q44" s="687"/>
      <c r="R44" s="294"/>
      <c r="S44" s="294"/>
      <c r="T44" s="294"/>
      <c r="U44" s="235"/>
    </row>
  </sheetData>
  <mergeCells count="5">
    <mergeCell ref="J37:K37"/>
    <mergeCell ref="J5:K5"/>
    <mergeCell ref="J15:K15"/>
    <mergeCell ref="J26:K26"/>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October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Normal="100" zoomScaleSheetLayoutView="85" workbookViewId="0">
      <selection activeCell="B25" sqref="B25:Q25"/>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7" t="s">
        <v>334</v>
      </c>
      <c r="C2" s="368" t="s">
        <v>104</v>
      </c>
      <c r="D2" s="367" t="s">
        <v>104</v>
      </c>
      <c r="E2" s="368" t="s">
        <v>335</v>
      </c>
      <c r="F2" s="367" t="s">
        <v>336</v>
      </c>
      <c r="G2" s="368" t="s">
        <v>337</v>
      </c>
    </row>
    <row r="3" spans="2:9" ht="12.75" thickBot="1">
      <c r="B3" s="369"/>
      <c r="C3" s="370" t="s">
        <v>107</v>
      </c>
      <c r="D3" s="371" t="s">
        <v>122</v>
      </c>
      <c r="E3" s="370" t="s">
        <v>338</v>
      </c>
      <c r="F3" s="371" t="s">
        <v>339</v>
      </c>
      <c r="G3" s="372"/>
      <c r="I3" s="541"/>
    </row>
    <row r="4" spans="2:9">
      <c r="B4" s="124"/>
      <c r="C4" s="373"/>
      <c r="D4" s="124"/>
      <c r="E4" s="373"/>
      <c r="F4" s="124"/>
      <c r="G4" s="374"/>
    </row>
    <row r="5" spans="2:9">
      <c r="B5" s="124" t="s">
        <v>340</v>
      </c>
      <c r="C5" s="626">
        <f>INDEX('[3]Interco - Funding'!$1:$1048576,MATCH((LEFT(B5,7)&amp;"             (IR)"),'[3]Interco - Funding'!$C:$C,0),MATCH(EOMONTH('Page 1'!$E$15,-1)+1,'[3]Interco - Funding'!$17:$17,0))</f>
        <v>1314683544.54</v>
      </c>
      <c r="D5" s="374">
        <f>C5/C8</f>
        <v>0.77232417314201351</v>
      </c>
      <c r="E5" s="475">
        <f>SUM(C6:C7)/C8</f>
        <v>0.22767582685798646</v>
      </c>
      <c r="F5" s="374">
        <f>(C6+C7+C11)/$C$8</f>
        <v>0.28642184040242807</v>
      </c>
      <c r="G5" s="374">
        <v>0.23100000000000001</v>
      </c>
      <c r="H5" s="581"/>
    </row>
    <row r="6" spans="2:9">
      <c r="B6" s="124" t="s">
        <v>341</v>
      </c>
      <c r="C6" s="626">
        <f>INDEX('[3]Interco - Funding'!$1:$1048576,MATCH((LEFT(B6,7)&amp;"             (IR)"),'[3]Interco - Funding'!$C:$C,0),MATCH(EOMONTH('Page 1'!$E$15,-1)+1,'[3]Interco - Funding'!$17:$17,0))</f>
        <v>0</v>
      </c>
      <c r="D6" s="374">
        <f>C6/C8</f>
        <v>0</v>
      </c>
      <c r="E6" s="475">
        <v>0</v>
      </c>
      <c r="F6" s="374">
        <v>0</v>
      </c>
      <c r="G6" s="374">
        <v>0</v>
      </c>
      <c r="H6" s="248"/>
    </row>
    <row r="7" spans="2:9" ht="12.75" thickBot="1">
      <c r="B7" s="124" t="s">
        <v>342</v>
      </c>
      <c r="C7" s="626">
        <f>INDEX('[3]Interco - Funding'!$1:$1048576,MATCH((LEFT(B7,7)&amp;"             (IR)"),'[3]Interco - Funding'!$C:$C,0),MATCH(EOMONTH('Page 1'!$E$15,-1)+1,'[3]Interco - Funding'!$17:$17,0))</f>
        <v>387559620</v>
      </c>
      <c r="D7" s="374">
        <f>C7/C8</f>
        <v>0.22767582685798646</v>
      </c>
      <c r="E7" s="374">
        <v>0</v>
      </c>
      <c r="F7" s="374">
        <f>(C11)/$C$8</f>
        <v>5.8746013544441616E-2</v>
      </c>
      <c r="G7" s="374"/>
      <c r="H7" s="248"/>
    </row>
    <row r="8" spans="2:9">
      <c r="B8" s="124"/>
      <c r="C8" s="627">
        <f>SUM(C5:C7)</f>
        <v>1702243164.54</v>
      </c>
      <c r="D8" s="375">
        <v>1.0000000000000002</v>
      </c>
      <c r="E8" s="374"/>
      <c r="F8" s="376"/>
      <c r="G8" s="374"/>
      <c r="H8" s="248"/>
    </row>
    <row r="9" spans="2:9" ht="12.75" thickBot="1">
      <c r="B9" s="124"/>
      <c r="C9" s="373"/>
      <c r="D9" s="374"/>
      <c r="E9" s="374"/>
      <c r="F9" s="376"/>
      <c r="G9" s="377"/>
      <c r="H9" s="248"/>
    </row>
    <row r="10" spans="2:9">
      <c r="B10" s="270"/>
      <c r="C10" s="378"/>
      <c r="D10" s="375"/>
      <c r="E10" s="375"/>
      <c r="F10" s="379"/>
      <c r="G10" s="380"/>
      <c r="H10" s="248"/>
    </row>
    <row r="11" spans="2:9">
      <c r="B11" s="124" t="s">
        <v>343</v>
      </c>
      <c r="C11" s="373">
        <f>+INDEX('[3]Interco - Funding'!$30:$30,MATCH('Page 1'!E15,'[3]Interco - Funding'!$10:$10,0))</f>
        <v>100000000</v>
      </c>
      <c r="D11" s="374">
        <f>C11/C8</f>
        <v>5.8746013544441616E-2</v>
      </c>
      <c r="E11" s="374"/>
      <c r="F11" s="376"/>
      <c r="G11" s="377"/>
      <c r="H11" s="248"/>
    </row>
    <row r="12" spans="2:9" ht="12.75" thickBot="1">
      <c r="B12" s="115"/>
      <c r="C12" s="381"/>
      <c r="D12" s="382"/>
      <c r="E12" s="383"/>
      <c r="F12" s="384"/>
      <c r="G12" s="383"/>
      <c r="H12" s="248"/>
    </row>
    <row r="13" spans="2:9" ht="12.75" customHeight="1">
      <c r="B13" s="125"/>
      <c r="C13" s="385"/>
      <c r="D13" s="385"/>
      <c r="E13" s="386"/>
      <c r="F13" s="387"/>
      <c r="G13" s="386"/>
    </row>
    <row r="14" spans="2:9" ht="12.75" thickBot="1">
      <c r="B14" s="387"/>
      <c r="C14" s="387"/>
      <c r="D14" s="385"/>
      <c r="E14" s="386"/>
      <c r="F14" s="340"/>
      <c r="G14" s="386"/>
    </row>
    <row r="15" spans="2:9">
      <c r="B15" s="107" t="s">
        <v>344</v>
      </c>
      <c r="C15" s="388">
        <v>0</v>
      </c>
      <c r="D15" s="228"/>
      <c r="E15" s="386"/>
      <c r="F15" s="542"/>
      <c r="G15" s="238"/>
    </row>
    <row r="16" spans="2:9">
      <c r="B16" s="124" t="s">
        <v>345</v>
      </c>
      <c r="C16" s="389">
        <v>0</v>
      </c>
      <c r="D16" s="390"/>
      <c r="E16" s="386"/>
      <c r="F16" s="340"/>
      <c r="G16" s="238"/>
    </row>
    <row r="17" spans="2:15">
      <c r="B17" s="124" t="s">
        <v>346</v>
      </c>
      <c r="C17" s="389">
        <v>0</v>
      </c>
      <c r="D17" s="390"/>
      <c r="E17" s="645"/>
      <c r="F17" s="594"/>
      <c r="G17" s="32"/>
    </row>
    <row r="18" spans="2:15">
      <c r="B18" s="124" t="s">
        <v>347</v>
      </c>
      <c r="C18" s="389">
        <v>0</v>
      </c>
      <c r="D18" s="385"/>
      <c r="E18" s="647"/>
      <c r="F18" s="32"/>
      <c r="G18" s="32"/>
    </row>
    <row r="19" spans="2:15">
      <c r="B19" s="124" t="s">
        <v>348</v>
      </c>
      <c r="C19" s="389">
        <v>0</v>
      </c>
      <c r="D19" s="391"/>
      <c r="E19" s="386"/>
      <c r="F19" s="238"/>
      <c r="G19" s="238"/>
      <c r="H19" s="111"/>
    </row>
    <row r="20" spans="2:15" ht="12.75" thickBot="1">
      <c r="B20" s="392" t="s">
        <v>349</v>
      </c>
      <c r="C20" s="393">
        <v>0</v>
      </c>
      <c r="D20" s="385"/>
      <c r="E20" s="386"/>
      <c r="F20" s="238"/>
      <c r="G20" s="238"/>
    </row>
    <row r="21" spans="2:15">
      <c r="B21" s="31"/>
      <c r="C21" s="31"/>
      <c r="D21" s="394"/>
      <c r="E21" s="395"/>
      <c r="F21" s="238"/>
      <c r="G21" s="238"/>
    </row>
    <row r="22" spans="2:15" ht="12.75" thickBot="1">
      <c r="B22" s="582"/>
      <c r="C22" s="387"/>
      <c r="D22" s="391"/>
      <c r="E22" s="386"/>
      <c r="F22" s="387"/>
      <c r="G22" s="386"/>
    </row>
    <row r="23" spans="2:15">
      <c r="B23" s="396" t="s">
        <v>350</v>
      </c>
      <c r="C23" s="397"/>
      <c r="D23" s="32"/>
    </row>
    <row r="24" spans="2:15" ht="12.75" thickBot="1">
      <c r="B24" s="369"/>
      <c r="C24" s="372"/>
      <c r="D24" s="32"/>
    </row>
    <row r="25" spans="2:15">
      <c r="B25" s="124" t="s">
        <v>351</v>
      </c>
      <c r="C25" s="599">
        <f>+INDEX('[3]Interco - Funding'!$30:$30,MATCH('Page 1'!E18,'[3]Interco - Funding'!$14:$14,0))</f>
        <v>100000000</v>
      </c>
      <c r="D25" s="32"/>
    </row>
    <row r="26" spans="2:15" ht="14.25" customHeight="1">
      <c r="B26" s="124" t="s">
        <v>352</v>
      </c>
      <c r="C26" s="599">
        <f>+C25-C28</f>
        <v>0</v>
      </c>
      <c r="D26" s="32"/>
      <c r="E26" s="8"/>
      <c r="F26" s="8"/>
      <c r="G26" s="8"/>
      <c r="H26" s="8"/>
      <c r="I26" s="8"/>
      <c r="J26" s="8"/>
      <c r="K26" s="8"/>
      <c r="L26" s="8"/>
      <c r="M26" s="8"/>
      <c r="N26" s="8"/>
      <c r="O26" s="8"/>
    </row>
    <row r="27" spans="2:15">
      <c r="B27" s="124" t="s">
        <v>353</v>
      </c>
      <c r="C27" s="599">
        <v>0</v>
      </c>
      <c r="D27" s="32"/>
    </row>
    <row r="28" spans="2:15" ht="12.75" thickBot="1">
      <c r="B28" s="115" t="s">
        <v>354</v>
      </c>
      <c r="C28" s="599">
        <f>+C11</f>
        <v>100000000</v>
      </c>
      <c r="D28" s="32"/>
      <c r="E28" s="386"/>
      <c r="F28" s="387"/>
      <c r="G28" s="41"/>
    </row>
    <row r="29" spans="2:15">
      <c r="B29" s="200"/>
      <c r="C29" s="200"/>
      <c r="D29" s="32"/>
      <c r="E29" s="386"/>
      <c r="F29" s="387"/>
      <c r="G29" s="41"/>
    </row>
    <row r="30" spans="2:15" ht="12.75" thickBot="1">
      <c r="B30" s="32"/>
      <c r="C30" s="32"/>
      <c r="D30" s="32"/>
      <c r="E30" s="32"/>
      <c r="F30" s="32"/>
      <c r="G30" s="41"/>
    </row>
    <row r="31" spans="2:15">
      <c r="B31" s="396" t="s">
        <v>543</v>
      </c>
      <c r="C31" s="398" t="s">
        <v>355</v>
      </c>
      <c r="D31" s="640" t="s">
        <v>356</v>
      </c>
      <c r="E31" s="386"/>
      <c r="F31" s="41"/>
      <c r="G31" s="32"/>
    </row>
    <row r="32" spans="2:15" ht="12.75" thickBot="1">
      <c r="B32" s="369"/>
      <c r="C32" s="641" t="s">
        <v>560</v>
      </c>
      <c r="D32" s="641" t="s">
        <v>560</v>
      </c>
      <c r="E32" s="386"/>
      <c r="F32" s="41"/>
      <c r="G32" s="32"/>
    </row>
    <row r="33" spans="2:13">
      <c r="B33" s="400" t="s">
        <v>357</v>
      </c>
      <c r="C33" s="633">
        <f>INDEX('[3]Waterfall - Funding'!$169:$169,MATCH(+TEXT(DATE(2000,MONTH('Page 1'!E15),1),"mmm")&amp;+TEXT(DATE(YEAR('Page 1'!E15),1,1),"yy"),'[3]Waterfall - Funding'!$2:$2,0))</f>
        <v>8.8406112305911486E-3</v>
      </c>
      <c r="D33" s="633">
        <f>INDEX('[3]Waterfall - Funding'!$168:$168,MATCH(+TEXT(DATE(2000,MONTH('Page 1'!E15),1),"mmm")&amp;+TEXT(DATE(YEAR('Page 1'!E15),1,1),"yy"),'[3]Waterfall - Funding'!$2:$2,0))</f>
        <v>2.2532142403386454E-2</v>
      </c>
      <c r="E33" s="386"/>
      <c r="F33" s="386"/>
      <c r="G33" s="31"/>
    </row>
    <row r="34" spans="2:13" ht="12.75" thickBot="1">
      <c r="B34" s="392" t="s">
        <v>358</v>
      </c>
      <c r="C34" s="642">
        <f>INDEX('[3]Waterfall - Funding'!$171:$171,MATCH(+TEXT(DATE(2000,MONTH('Page 1'!E15),1),"mmm")&amp;+TEXT(DATE(YEAR('Page 1'!E15),1,1),"yy"),'[3]Waterfall - Funding'!$2:$2,0))</f>
        <v>7.4897045919003202E-2</v>
      </c>
      <c r="D34" s="642">
        <f>INDEX('[3]Waterfall - Funding'!$170:$170,MATCH(+TEXT(DATE(2000,MONTH('Page 1'!E15),1),"mmm")&amp;+TEXT(DATE(YEAR('Page 1'!E15),1,1),"yy"),'[3]Waterfall - Funding'!$2:$2,0))</f>
        <v>8.6645329432208484E-2</v>
      </c>
      <c r="E34" s="386"/>
      <c r="F34" s="401"/>
      <c r="G34" s="31"/>
    </row>
    <row r="35" spans="2:13">
      <c r="B35" s="41" t="s">
        <v>359</v>
      </c>
      <c r="C35" s="238"/>
      <c r="D35" s="41"/>
      <c r="E35" s="386"/>
      <c r="F35" s="402"/>
      <c r="G35" s="402"/>
    </row>
    <row r="36" spans="2:13">
      <c r="B36" s="41"/>
      <c r="C36" s="238"/>
      <c r="D36" s="41"/>
      <c r="E36" s="386"/>
      <c r="F36" s="402"/>
      <c r="G36" s="402"/>
      <c r="H36" s="675"/>
    </row>
    <row r="37" spans="2:13" ht="12.75" thickBot="1">
      <c r="C37" s="248"/>
      <c r="E37" s="386"/>
      <c r="H37" s="484"/>
    </row>
    <row r="38" spans="2:13">
      <c r="B38" s="396" t="str">
        <f>"Monthly Excess Spread* as at"&amp;" "&amp;TEXT('Page 1'!E15,"mmmm yyyy")</f>
        <v>Monthly Excess Spread* as at October 2017</v>
      </c>
      <c r="C38" s="398" t="s">
        <v>355</v>
      </c>
      <c r="D38" s="398" t="s">
        <v>356</v>
      </c>
      <c r="E38" s="386"/>
      <c r="F38" s="41"/>
      <c r="G38" s="32"/>
    </row>
    <row r="39" spans="2:13" ht="12.75" thickBot="1">
      <c r="B39" s="369"/>
      <c r="C39" s="399"/>
      <c r="D39" s="399"/>
      <c r="E39" s="386"/>
      <c r="F39" s="41"/>
      <c r="G39" s="32"/>
    </row>
    <row r="40" spans="2:13" ht="12.75" thickBot="1">
      <c r="B40" s="403" t="s">
        <v>360</v>
      </c>
      <c r="C40" s="600">
        <f>INDEX('[3]Waterfall - Funding'!$167:$167,MATCH(+TEXT(DATE(2000,MONTH('Page 1'!E15),1),"mmm")&amp;+TEXT(DATE(YEAR('Page 1'!E15),1,1),"yy"),'[3]Waterfall - Funding'!$2:$2,0))</f>
        <v>2.5490173720686569E-3</v>
      </c>
      <c r="D40" s="600">
        <f>INDEX('[3]Waterfall - Funding'!$166:$166,MATCH(+TEXT(DATE(2000,MONTH('Page 1'!E15),1),"mmm")&amp;+TEXT(DATE(YEAR('Page 1'!E15),1,1),"yy"),'[3]Waterfall - Funding'!$2:$2,0))</f>
        <v>8.2012699388939354E-3</v>
      </c>
      <c r="E40" s="386"/>
      <c r="F40" s="632"/>
      <c r="G40" s="31"/>
      <c r="H40" s="675"/>
    </row>
    <row r="41" spans="2:13">
      <c r="B41" s="41" t="s">
        <v>361</v>
      </c>
      <c r="C41" s="238"/>
      <c r="D41" s="41"/>
      <c r="E41" s="386"/>
      <c r="F41" s="402"/>
      <c r="G41" s="402"/>
    </row>
    <row r="42" spans="2:13">
      <c r="B42" s="41"/>
      <c r="C42" s="238"/>
      <c r="D42" s="41"/>
      <c r="E42" s="386"/>
      <c r="F42" s="402"/>
      <c r="G42" s="402"/>
    </row>
    <row r="43" spans="2:13" ht="12.75" thickBot="1">
      <c r="C43" s="248"/>
      <c r="E43" s="386"/>
    </row>
    <row r="44" spans="2:13">
      <c r="B44" s="107" t="s">
        <v>362</v>
      </c>
      <c r="C44" s="596">
        <f>IF(MONTH('Page 1'!E17)=MONTH('Page 1'!E18),INDEX('[3]Waterfall - Funding'!$134:$134,MATCH('Page 1'!E18,'[3]Waterfall - Funding'!$6:$6,0)),INDEX('[3]Waterfall - Funding'!$134:$134,MATCH(+TEXT(DATE(2000,MONTH('Page 1'!E15),1),"mmm")&amp;+TEXT(DATE(YEAR('Page 1'!E15),1,1),"yy"),'[3]Waterfall - Funding'!$2:$2,0)))</f>
        <v>0</v>
      </c>
    </row>
    <row r="45" spans="2:13">
      <c r="B45" s="404" t="s">
        <v>363</v>
      </c>
      <c r="C45" s="545">
        <v>0</v>
      </c>
    </row>
    <row r="46" spans="2:13">
      <c r="B46" s="404" t="s">
        <v>364</v>
      </c>
      <c r="C46" s="545">
        <v>0</v>
      </c>
    </row>
    <row r="47" spans="2:13" ht="12.75" thickBot="1">
      <c r="B47" s="405" t="s">
        <v>365</v>
      </c>
      <c r="C47" s="406">
        <v>0</v>
      </c>
    </row>
    <row r="48" spans="2:13" ht="12.75" thickBot="1">
      <c r="B48" s="115" t="s">
        <v>366</v>
      </c>
      <c r="C48" s="406">
        <f>SUM(C44:C47)</f>
        <v>0</v>
      </c>
      <c r="F48" s="361"/>
      <c r="G48" s="361"/>
      <c r="M48" s="53" t="s">
        <v>367</v>
      </c>
    </row>
    <row r="49" spans="2:7" ht="12.75" thickBot="1"/>
    <row r="50" spans="2:7">
      <c r="B50" s="396" t="str">
        <f>"Accounts as at "&amp;" "&amp;TEXT(EOMONTH('Page 1'!E15,0),"dd mmmm yyyy")</f>
        <v>Accounts as at  31 October 2017</v>
      </c>
      <c r="C50" s="739" t="s">
        <v>12</v>
      </c>
      <c r="D50" s="740"/>
      <c r="E50" s="407" t="s">
        <v>368</v>
      </c>
      <c r="F50" s="408" t="s">
        <v>369</v>
      </c>
    </row>
    <row r="51" spans="2:7" ht="12.75" thickBot="1">
      <c r="B51" s="369"/>
      <c r="C51" s="741"/>
      <c r="D51" s="742"/>
      <c r="E51" s="399"/>
      <c r="F51" s="644"/>
    </row>
    <row r="52" spans="2:7">
      <c r="B52" s="107" t="s">
        <v>370</v>
      </c>
      <c r="C52" s="743" t="s">
        <v>371</v>
      </c>
      <c r="D52" s="744"/>
      <c r="E52" s="107" t="s">
        <v>372</v>
      </c>
      <c r="F52" s="601">
        <f>INDEX('[3]Waterfall - Trustees'!$258:$258,MATCH(EOMONTH('Page 1'!E15,-1),'[3]Waterfall - Trustees'!$5:$5,0))</f>
        <v>215620696.49000001</v>
      </c>
    </row>
    <row r="53" spans="2:7">
      <c r="B53" s="404" t="s">
        <v>373</v>
      </c>
      <c r="C53" s="745" t="s">
        <v>371</v>
      </c>
      <c r="D53" s="746"/>
      <c r="E53" s="404" t="s">
        <v>372</v>
      </c>
      <c r="F53" s="676">
        <f>+INDEX('[3]Waterfall - Funding'!$174:$174,MATCH(EOMONTH('Page 1'!E15,-1)+1,'[3]Waterfall - Funding'!$15:$15,0))</f>
        <v>100480491.21000001</v>
      </c>
      <c r="G53" s="235"/>
    </row>
    <row r="54" spans="2:7">
      <c r="B54" s="404" t="s">
        <v>374</v>
      </c>
      <c r="C54" s="745" t="s">
        <v>371</v>
      </c>
      <c r="D54" s="746"/>
      <c r="E54" s="404" t="s">
        <v>375</v>
      </c>
      <c r="F54" s="545">
        <f>INDEX('[3]Waterfall - Funding'!$175:$175,MATCH(+TEXT(DATE(2000,MONTH('Page 1'!E15),1),"mmm")&amp;+TEXT(DATE(YEAR('Page 1'!E15),1,1),"yy"),'[3]Waterfall - Funding'!$2:$2,0))</f>
        <v>2.73</v>
      </c>
    </row>
    <row r="55" spans="2:7" ht="12.75" thickBot="1">
      <c r="B55" s="405" t="s">
        <v>376</v>
      </c>
      <c r="C55" s="747" t="s">
        <v>46</v>
      </c>
      <c r="D55" s="748"/>
      <c r="E55" s="643" t="s">
        <v>274</v>
      </c>
      <c r="F55" s="406">
        <v>0</v>
      </c>
    </row>
    <row r="56" spans="2:7">
      <c r="B56" s="41"/>
    </row>
    <row r="58" spans="2:7">
      <c r="C58" s="248"/>
    </row>
    <row r="60" spans="2:7">
      <c r="F60" s="409"/>
    </row>
    <row r="63" spans="2:7">
      <c r="F63" s="409"/>
    </row>
    <row r="68" spans="6:6">
      <c r="F68" s="409"/>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October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0" zoomScaleNormal="80" zoomScaleSheetLayoutView="100" zoomScalePageLayoutView="80" workbookViewId="0">
      <selection activeCell="B25" sqref="B25:Q25"/>
    </sheetView>
  </sheetViews>
  <sheetFormatPr defaultColWidth="9.140625" defaultRowHeight="12"/>
  <cols>
    <col min="1" max="1" width="13.42578125" style="74" customWidth="1"/>
    <col min="2" max="2" width="37" style="485" customWidth="1"/>
    <col min="3" max="3" width="16.85546875" style="435" bestFit="1" customWidth="1"/>
    <col min="4" max="4" width="8.5703125" style="74" customWidth="1"/>
    <col min="5" max="5" width="36.140625" style="485" customWidth="1"/>
    <col min="6" max="6" width="20" style="485" customWidth="1"/>
    <col min="7" max="7" width="9.42578125" style="74" customWidth="1"/>
    <col min="8" max="8" width="57.5703125" style="485" customWidth="1"/>
    <col min="9" max="9" width="15.85546875" style="444" bestFit="1" customWidth="1"/>
    <col min="10" max="10" width="1.7109375" style="485" customWidth="1"/>
    <col min="11" max="16384" width="9.140625" style="485"/>
  </cols>
  <sheetData>
    <row r="1" spans="1:9" ht="12.75" thickBot="1">
      <c r="A1" s="410" t="s">
        <v>377</v>
      </c>
      <c r="B1" s="117"/>
      <c r="C1" s="411"/>
      <c r="D1" s="412"/>
      <c r="E1" s="568"/>
      <c r="F1" s="413"/>
      <c r="G1" s="412"/>
      <c r="H1" s="413"/>
      <c r="I1" s="414"/>
    </row>
    <row r="2" spans="1:9">
      <c r="B2" s="126"/>
      <c r="C2" s="415"/>
      <c r="D2" s="416"/>
      <c r="E2" s="417"/>
      <c r="F2" s="417"/>
      <c r="G2" s="416"/>
      <c r="H2" s="417"/>
      <c r="I2" s="418"/>
    </row>
    <row r="3" spans="1:9">
      <c r="B3" s="419" t="s">
        <v>378</v>
      </c>
      <c r="C3" s="420"/>
      <c r="D3" s="421"/>
      <c r="E3" s="419" t="s">
        <v>379</v>
      </c>
      <c r="F3" s="422"/>
      <c r="G3" s="421"/>
      <c r="H3" s="419" t="s">
        <v>380</v>
      </c>
      <c r="I3" s="419"/>
    </row>
    <row r="4" spans="1:9">
      <c r="B4" s="423" t="str">
        <f>"*for distribution period  "&amp;TEXT(EOMONTH('Page 1'!E15,-2)+1,"dd mmmm yyyy")&amp;"- "&amp;TEXT(EOMONTH('Page 1'!E15,-1)+1,"dd mmmm yyyy")</f>
        <v>*for distribution period  01 September 2017- 01 October 2017</v>
      </c>
      <c r="C4" s="424"/>
      <c r="D4" s="421"/>
      <c r="E4" s="423"/>
      <c r="F4" s="426"/>
      <c r="G4" s="421"/>
      <c r="H4" s="423"/>
      <c r="I4" s="427"/>
    </row>
    <row r="5" spans="1:9">
      <c r="A5" s="428" t="s">
        <v>381</v>
      </c>
      <c r="B5" s="427" t="s">
        <v>382</v>
      </c>
      <c r="C5" s="511">
        <f>INDEX('[3]Waterfall - Trustees'!$1:$1048576,MATCH(B5,'[3]Waterfall - Trustees'!$C:$C,0),MATCH(EOMONTH('Page 1'!E15,-1),'[3]Waterfall - Trustees'!$5:$5,0))</f>
        <v>0</v>
      </c>
      <c r="D5" s="421" t="s">
        <v>381</v>
      </c>
      <c r="E5" s="427" t="s">
        <v>383</v>
      </c>
      <c r="F5" s="511">
        <v>0</v>
      </c>
      <c r="G5" s="421" t="s">
        <v>381</v>
      </c>
      <c r="H5" s="429" t="s">
        <v>384</v>
      </c>
      <c r="I5" s="511">
        <f>INDEX('[3]Waterfall - Issuer'!$1:$1048576,MATCH(G5,'[3]Waterfall - Issuer'!$B:$B,0),MATCH(+TEXT(DATE(2000,MONTH('Page 1'!E15),1),"mmm")&amp;+TEXT(DATE(YEAR('Page 1'!E15),1,1),"yy"),'[3]Waterfall - Issuer'!$2:$2,0))</f>
        <v>14100</v>
      </c>
    </row>
    <row r="6" spans="1:9">
      <c r="A6" s="428"/>
      <c r="B6" s="427" t="s">
        <v>385</v>
      </c>
      <c r="C6" s="511">
        <f>INDEX('[3]Waterfall - Trustees'!$1:$1048576,MATCH(B6,'[3]Waterfall - Trustees'!$C:$C,0),MATCH(EOMONTH('Page 1'!E15,-1),'[3]Waterfall - Trustees'!$5:$5,0))</f>
        <v>0</v>
      </c>
      <c r="D6" s="421"/>
      <c r="E6" s="427" t="s">
        <v>386</v>
      </c>
      <c r="F6" s="511">
        <f>INDEX('[3]Waterfall - Funding'!$1:$1048576,MATCH(E6,'[3]Waterfall - Funding'!$M:$M,0),MATCH(TEXT(DATE(2000,MONTH('Page 1'!E17),1),"mmm")&amp;+TEXT(DATE(YEAR('Page 1'!E17),1,1),"yy"),'[3]Waterfall - Funding'!$2:$2,0))</f>
        <v>143951.02499999999</v>
      </c>
      <c r="G6" s="421"/>
      <c r="H6" s="427" t="s">
        <v>387</v>
      </c>
      <c r="I6" s="511">
        <v>0</v>
      </c>
    </row>
    <row r="7" spans="1:9" ht="12.75" thickBot="1">
      <c r="A7" s="428"/>
      <c r="B7" s="427"/>
      <c r="C7" s="430"/>
      <c r="D7" s="421"/>
      <c r="E7" s="427" t="s">
        <v>388</v>
      </c>
      <c r="F7" s="511">
        <f>INDEX('[3]Waterfall - Funding'!$48:$48,MATCH(TEXT(DATE(2000,MONTH('Page 1'!E17),1),"mmm")&amp;+TEXT(DATE(YEAR('Page 1'!E17),1,1),"yy"),'[3]Waterfall - Funding'!$2:$2,0))</f>
        <v>878</v>
      </c>
      <c r="G7" s="421"/>
      <c r="H7" s="427" t="s">
        <v>389</v>
      </c>
      <c r="I7" s="511">
        <v>0</v>
      </c>
    </row>
    <row r="8" spans="1:9" ht="13.5" thickTop="1" thickBot="1">
      <c r="A8" s="428"/>
      <c r="B8" s="427"/>
      <c r="C8" s="431"/>
      <c r="D8" s="421"/>
      <c r="E8" s="427"/>
      <c r="F8" s="512"/>
      <c r="G8" s="421"/>
      <c r="H8" s="432"/>
      <c r="I8" s="512"/>
    </row>
    <row r="9" spans="1:9" ht="12.75" thickTop="1">
      <c r="A9" s="428" t="s">
        <v>390</v>
      </c>
      <c r="B9" s="427" t="s">
        <v>535</v>
      </c>
      <c r="C9" s="511">
        <f>INDEX('[3]Waterfall - Trustees'!$1:$1048576,MATCH(B9,'[3]Waterfall - Trustees'!$C:$C,0),MATCH(EOMONTH('Page 1'!E15,-1),'[3]Waterfall - Trustees'!$5:$5,0))</f>
        <v>185998.38</v>
      </c>
      <c r="D9" s="421"/>
      <c r="E9" s="427"/>
      <c r="F9" s="513"/>
      <c r="G9" s="421"/>
      <c r="H9" s="432"/>
      <c r="I9" s="513"/>
    </row>
    <row r="10" spans="1:9">
      <c r="A10" s="428"/>
      <c r="B10" s="427"/>
      <c r="C10" s="415"/>
      <c r="D10" s="421" t="s">
        <v>390</v>
      </c>
      <c r="E10" s="427" t="s">
        <v>391</v>
      </c>
      <c r="F10" s="511">
        <f>INDEX('[3]Waterfall - Funding'!$1:$1048576,MATCH(E10,'[3]Waterfall - Funding'!$C:$C,0),MATCH(TEXT(DATE(2000,MONTH('Page 1'!E17),1),"mmm")&amp;+TEXT(DATE(YEAR('Page 1'!E17),1,1),"yy"),'[3]Waterfall - Funding'!$2:$2,0))</f>
        <v>29375</v>
      </c>
      <c r="G10" s="421" t="s">
        <v>390</v>
      </c>
      <c r="H10" s="432" t="s">
        <v>388</v>
      </c>
      <c r="I10" s="511">
        <f>INDEX('[3]Waterfall - Issuer'!$1:$1048576,MATCH(G10,'[3]Waterfall - Issuer'!$B:$B,0),MATCH(+TEXT(DATE(2000,MONTH('Page 1'!E15),1),"mmm")&amp;+TEXT(DATE(YEAR('Page 1'!E15),1,1),"yy"),'[3]Waterfall - Issuer'!$2:$2,0))</f>
        <v>84726.024999999994</v>
      </c>
    </row>
    <row r="11" spans="1:9" ht="12.75" thickBot="1">
      <c r="A11" s="428"/>
      <c r="B11" s="427"/>
      <c r="C11" s="415"/>
      <c r="D11" s="421"/>
      <c r="E11" s="427"/>
      <c r="F11" s="512"/>
      <c r="I11" s="512"/>
    </row>
    <row r="12" spans="1:9" ht="12.75" thickTop="1">
      <c r="A12" s="428" t="s">
        <v>392</v>
      </c>
      <c r="B12" s="429" t="s">
        <v>19</v>
      </c>
      <c r="C12" s="511">
        <f>INDEX('[3]Waterfall - Funding'!$23:$23,MATCH(TEXT(DATE(2000,MONTH('Page 1'!E17),1),"mmm")&amp;+TEXT(DATE(YEAR('Page 1'!E17),1,1),"yy"),'[3]Waterfall - Funding'!$2:$2,0))</f>
        <v>4382918.0199999996</v>
      </c>
      <c r="D12" s="421"/>
      <c r="E12" s="427"/>
      <c r="F12" s="513"/>
      <c r="H12" s="432"/>
      <c r="I12" s="513"/>
    </row>
    <row r="13" spans="1:9">
      <c r="A13" s="428"/>
      <c r="B13" s="427" t="s">
        <v>23</v>
      </c>
      <c r="C13" s="511">
        <f>'Page 3'!N8-'Page 9'!C12-'Page 9'!C9-C6</f>
        <v>6192781.9900000012</v>
      </c>
      <c r="D13" s="421" t="s">
        <v>392</v>
      </c>
      <c r="E13" s="429" t="s">
        <v>393</v>
      </c>
      <c r="F13" s="511"/>
      <c r="G13" s="421" t="s">
        <v>392</v>
      </c>
      <c r="H13" s="433" t="s">
        <v>394</v>
      </c>
      <c r="I13" s="511">
        <f>INDEX('[3]Waterfall - Issuer'!$1:$1048576,MATCH(G13,'[3]Waterfall - Issuer'!$B:$B,0),MATCH(+TEXT(DATE(2000,MONTH('Page 1'!E15),1),"mmm")&amp;+TEXT(DATE(YEAR('Page 1'!E15),1,1),"yy"),'[3]Waterfall - Issuer'!$2:$2,0))</f>
        <v>45125</v>
      </c>
    </row>
    <row r="14" spans="1:9" ht="12.75" thickBot="1">
      <c r="A14" s="428"/>
      <c r="B14" s="427"/>
      <c r="C14" s="443"/>
      <c r="D14" s="434"/>
      <c r="E14" s="429" t="s">
        <v>395</v>
      </c>
      <c r="F14" s="511">
        <f>INDEX('[3]Waterfall - Funding'!$1:$1048576,MATCH(E14,'[3]Waterfall - Funding'!$M:$M,0),MATCH(TEXT(DATE(2000,MONTH('Page 1'!E17),1),"mmm")&amp;+TEXT(DATE(YEAR('Page 1'!E17),1,1),"yy"),'[3]Waterfall - Funding'!$2:$2,0))</f>
        <v>15750</v>
      </c>
      <c r="G14" s="421"/>
      <c r="H14" s="433" t="s">
        <v>396</v>
      </c>
      <c r="I14" s="511">
        <v>0</v>
      </c>
    </row>
    <row r="15" spans="1:9" ht="13.5" thickTop="1" thickBot="1">
      <c r="A15" s="428"/>
      <c r="B15" s="427"/>
      <c r="D15" s="421"/>
      <c r="E15" s="436"/>
      <c r="F15" s="512"/>
      <c r="G15" s="421"/>
      <c r="H15" s="433" t="s">
        <v>397</v>
      </c>
      <c r="I15" s="511">
        <v>0</v>
      </c>
    </row>
    <row r="16" spans="1:9" ht="13.5" thickTop="1" thickBot="1">
      <c r="A16" s="428"/>
      <c r="B16" s="427"/>
      <c r="C16" s="431"/>
      <c r="D16" s="421"/>
      <c r="E16" s="427"/>
      <c r="F16" s="513"/>
      <c r="G16" s="421"/>
      <c r="H16" s="432"/>
      <c r="I16" s="512"/>
    </row>
    <row r="17" spans="1:17" ht="12.75" thickTop="1">
      <c r="A17" s="428"/>
      <c r="D17" s="421" t="s">
        <v>398</v>
      </c>
      <c r="E17" s="436" t="s">
        <v>399</v>
      </c>
      <c r="F17" s="511">
        <f>INDEX('[3]Waterfall - Funding'!$1:$1048576,MATCH(E17,'[3]Waterfall - Funding'!$M:$M,0),MATCH(TEXT(DATE(2000,MONTH('Page 1'!E17),1),"mmm")&amp;+TEXT(DATE(YEAR('Page 1'!E17),1,1),"yy"),'[3]Waterfall - Funding'!$2:$2,0))</f>
        <v>3355481.7362449635</v>
      </c>
      <c r="G17" s="421"/>
      <c r="H17" s="432"/>
      <c r="I17" s="513"/>
    </row>
    <row r="18" spans="1:17" ht="12.75" thickBot="1">
      <c r="A18" s="428"/>
      <c r="B18" s="419" t="s">
        <v>400</v>
      </c>
      <c r="C18" s="419"/>
      <c r="D18" s="421"/>
      <c r="E18" s="427"/>
      <c r="F18" s="512"/>
      <c r="G18" s="421" t="s">
        <v>398</v>
      </c>
      <c r="H18" s="433" t="s">
        <v>401</v>
      </c>
      <c r="I18" s="511">
        <f>INDEX('[3]Waterfall - Issuer'!$240:$240,MATCH(+TEXT(DATE(2000,MONTH('Page 1'!E15),1),"mmm")&amp;+TEXT(DATE(YEAR('Page 1'!E15),1,1),"yy"),'[3]Waterfall - Issuer'!$2:$2,0))</f>
        <v>16130942.713738801</v>
      </c>
    </row>
    <row r="19" spans="1:17" ht="12.75" thickTop="1">
      <c r="A19" s="428"/>
      <c r="B19" s="423"/>
      <c r="C19" s="429"/>
      <c r="D19" s="421"/>
      <c r="E19" s="427"/>
      <c r="F19" s="513"/>
      <c r="G19" s="421"/>
      <c r="H19" s="433" t="s">
        <v>402</v>
      </c>
      <c r="I19" s="511">
        <f>INDEX('[3]Waterfall - Issuer'!$241:$241,MATCH(+TEXT(DATE(2000,MONTH('Page 1'!E15),1),"mmm")&amp;+TEXT(DATE(YEAR('Page 1'!E15),1,1),"yy"),'[3]Waterfall - Issuer'!$2:$2,0))</f>
        <v>5199138.8172752336</v>
      </c>
    </row>
    <row r="20" spans="1:17">
      <c r="A20" s="428"/>
      <c r="B20" s="427"/>
      <c r="C20" s="415"/>
      <c r="D20" s="421" t="s">
        <v>403</v>
      </c>
      <c r="E20" s="429" t="s">
        <v>404</v>
      </c>
      <c r="F20" s="511">
        <f>INDEX('[3]Waterfall - Funding'!$1:$1048576,MATCH(D20,'[3]Waterfall - Funding'!$B:$B,0),MATCH(TEXT(DATE(2000,MONTH('Page 1'!E17),1),"mmm")&amp;+TEXT(DATE(YEAR('Page 1'!E17),1,1),"yy"),'[3]Waterfall - Funding'!$2:$2,0))</f>
        <v>6996920.2369027678</v>
      </c>
      <c r="G20" s="421" t="s">
        <v>403</v>
      </c>
      <c r="H20" s="433" t="s">
        <v>405</v>
      </c>
      <c r="I20" s="511">
        <f>INDEX('[3]Waterfall - Issuer'!$243:$243,MATCH(+TEXT(DATE(2000,MONTH('Page 1'!E15),1),"mmm")&amp;+TEXT(DATE(YEAR('Page 1'!E15),1,1),"yy"),'[3]Waterfall - Issuer'!$2:$2,0))</f>
        <v>504383.77451997233</v>
      </c>
    </row>
    <row r="21" spans="1:17">
      <c r="A21" s="428" t="s">
        <v>381</v>
      </c>
      <c r="B21" s="427" t="s">
        <v>19</v>
      </c>
      <c r="C21" s="511">
        <f>INDEX('[3]Waterfall - Funding'!$131:$131,MATCH(+TEXT(DATE(2000,MONTH('Page 1'!E15),1),"mmm")&amp;+TEXT(DATE(YEAR('Page 1'!E15),1,1),"yy"),'[3]Waterfall - Funding'!$2:$2,0))</f>
        <v>109935811.02</v>
      </c>
      <c r="D21" s="421" t="s">
        <v>406</v>
      </c>
      <c r="E21" s="427" t="s">
        <v>407</v>
      </c>
      <c r="F21" s="511">
        <v>0</v>
      </c>
      <c r="G21" s="421"/>
      <c r="H21" s="433" t="s">
        <v>402</v>
      </c>
      <c r="I21" s="511">
        <f>INDEX('[3]Waterfall - Issuer'!$244:$244,MATCH(+TEXT(DATE(2000,MONTH('Page 1'!E15),1),"mmm")&amp;+TEXT(DATE(YEAR('Page 1'!E15),1,1),"yy"),'[3]Waterfall - Issuer'!$2:$2,0))</f>
        <v>359317.08451997233</v>
      </c>
    </row>
    <row r="22" spans="1:17" ht="15.75" thickBot="1">
      <c r="A22" s="428"/>
      <c r="B22" s="427"/>
      <c r="C22" s="437"/>
      <c r="D22" s="421"/>
      <c r="F22" s="514"/>
      <c r="G22" s="421" t="s">
        <v>406</v>
      </c>
      <c r="H22" s="433" t="s">
        <v>408</v>
      </c>
      <c r="I22" s="511">
        <v>0</v>
      </c>
    </row>
    <row r="23" spans="1:17" ht="15.75" thickTop="1">
      <c r="A23" s="428"/>
      <c r="B23" s="427"/>
      <c r="D23" s="421"/>
      <c r="E23" s="427"/>
      <c r="F23" s="514"/>
      <c r="G23" s="421"/>
      <c r="H23" s="433" t="s">
        <v>402</v>
      </c>
      <c r="I23" s="511">
        <v>0</v>
      </c>
    </row>
    <row r="24" spans="1:17">
      <c r="A24" s="428" t="s">
        <v>390</v>
      </c>
      <c r="B24" s="427" t="s">
        <v>23</v>
      </c>
      <c r="C24" s="511">
        <f>-INDEX('[3]Waterfall - Trustees'!$64:$64,MATCH(EOMONTH('Page 1'!E15,-1),'[3]Waterfall - Trustees'!$5:$5,0))-'Page 9'!C21</f>
        <v>0</v>
      </c>
      <c r="D24" s="421" t="s">
        <v>409</v>
      </c>
      <c r="E24" s="429" t="s">
        <v>410</v>
      </c>
      <c r="F24" s="511">
        <f>INDEX('[3]Waterfall - Funding'!$1:$1048576,MATCH(D24,'[3]Waterfall - Funding'!$B:$B,0),MATCH(TEXT(DATE(2000,MONTH('Page 1'!E17),1),"mmm")&amp;+TEXT(DATE(YEAR('Page 1'!E17),1,1),"yy"),'[3]Waterfall - Funding'!$2:$2,0))</f>
        <v>504383.77256021893</v>
      </c>
      <c r="G24" s="421" t="s">
        <v>409</v>
      </c>
      <c r="H24" s="433" t="s">
        <v>411</v>
      </c>
      <c r="I24" s="511">
        <v>0</v>
      </c>
    </row>
    <row r="25" spans="1:17" ht="12.75" thickBot="1">
      <c r="A25" s="428"/>
      <c r="B25" s="427"/>
      <c r="C25" s="437"/>
      <c r="D25" s="421" t="s">
        <v>412</v>
      </c>
      <c r="E25" s="427" t="s">
        <v>413</v>
      </c>
      <c r="F25" s="511">
        <f>INDEX('[3]Waterfall - Funding'!$1:$1048576,MATCH(D25,'[3]Waterfall - Funding'!$B:$B,0),MATCH(TEXT(DATE(2000,MONTH('Page 1'!E17),1),"mmm")&amp;+TEXT(DATE(YEAR('Page 1'!E17),1,1),"yy"),'[3]Waterfall - Funding'!$2:$2,0))</f>
        <v>0</v>
      </c>
      <c r="G25" s="421"/>
      <c r="H25" s="433" t="s">
        <v>402</v>
      </c>
      <c r="I25" s="511">
        <v>0</v>
      </c>
    </row>
    <row r="26" spans="1:17" ht="12" customHeight="1" thickTop="1">
      <c r="A26" s="428"/>
      <c r="B26" s="417"/>
      <c r="C26" s="415"/>
      <c r="D26" s="421"/>
      <c r="E26" s="168"/>
      <c r="F26" s="514"/>
      <c r="G26" s="421"/>
      <c r="H26" s="432"/>
      <c r="I26" s="513"/>
      <c r="J26" s="168"/>
      <c r="K26" s="168"/>
      <c r="L26" s="168"/>
      <c r="M26" s="168"/>
      <c r="N26" s="168"/>
      <c r="O26" s="168"/>
      <c r="P26" s="168"/>
      <c r="Q26" s="168"/>
    </row>
    <row r="27" spans="1:17">
      <c r="B27" s="417"/>
      <c r="D27" s="421" t="s">
        <v>414</v>
      </c>
      <c r="E27" s="429" t="s">
        <v>415</v>
      </c>
      <c r="F27" s="511">
        <f>INDEX('[3]Waterfall - Funding'!$1:$1048576,MATCH(D27,'[3]Waterfall - Funding'!$B:$B,0),MATCH(TEXT(DATE(2000,MONTH('Page 1'!E17),1),"mmm")&amp;+TEXT(DATE(YEAR('Page 1'!E17),1,1),"yy"),'[3]Waterfall - Funding'!$2:$2,0))</f>
        <v>0</v>
      </c>
      <c r="G27" s="421" t="s">
        <v>412</v>
      </c>
      <c r="H27" s="432" t="s">
        <v>416</v>
      </c>
      <c r="I27" s="511">
        <f>+F45</f>
        <v>1733511.5556164384</v>
      </c>
    </row>
    <row r="28" spans="1:17" ht="12.75" thickBot="1">
      <c r="B28" s="427"/>
      <c r="D28" s="421" t="s">
        <v>417</v>
      </c>
      <c r="E28" s="427" t="s">
        <v>418</v>
      </c>
      <c r="F28" s="511">
        <f>INDEX('[3]Waterfall - Funding'!$1:$1048576,MATCH(D28,'[3]Waterfall - Funding'!$B:$B,0),MATCH(TEXT(DATE(2000,MONTH('Page 1'!E17),1),"mmm")&amp;+TEXT(DATE(YEAR('Page 1'!E17),1,1),"yy"),'[3]Waterfall - Funding'!$2:$2,0))</f>
        <v>0</v>
      </c>
      <c r="G28" s="421"/>
      <c r="H28" s="432"/>
      <c r="I28" s="512"/>
    </row>
    <row r="29" spans="1:17" ht="15.75" customHeight="1" thickTop="1">
      <c r="B29" s="427"/>
      <c r="C29" s="431"/>
      <c r="D29" s="421"/>
      <c r="F29" s="514"/>
      <c r="G29" s="421"/>
      <c r="H29" s="432"/>
      <c r="I29" s="513"/>
    </row>
    <row r="30" spans="1:17">
      <c r="B30" s="623"/>
      <c r="C30" s="431"/>
      <c r="D30" s="421" t="s">
        <v>419</v>
      </c>
      <c r="E30" s="429" t="s">
        <v>420</v>
      </c>
      <c r="F30" s="511">
        <f>INDEX('[3]Waterfall - Funding'!$1:$1048576,MATCH(D30,'[3]Waterfall - Funding'!$B:$B,0),MATCH(TEXT(DATE(2000,MONTH('Page 1'!E17),1),"mmm")&amp;+TEXT(DATE(YEAR('Page 1'!E17),1,1),"yy"),'[3]Waterfall - Funding'!$2:$2,0))</f>
        <v>0</v>
      </c>
      <c r="G30" s="421" t="s">
        <v>414</v>
      </c>
      <c r="H30" s="432" t="s">
        <v>421</v>
      </c>
      <c r="I30" s="511">
        <v>0</v>
      </c>
    </row>
    <row r="31" spans="1:17" ht="12.75" thickBot="1">
      <c r="B31" s="427"/>
      <c r="C31" s="431"/>
      <c r="D31" s="421" t="s">
        <v>422</v>
      </c>
      <c r="E31" s="427" t="s">
        <v>423</v>
      </c>
      <c r="F31" s="511">
        <f>INDEX('[3]Waterfall - Funding'!$1:$1048576,MATCH(D31,'[3]Waterfall - Funding'!$B:$B,0),MATCH(TEXT(DATE(2000,MONTH('Page 1'!E17),1),"mmm")&amp;+TEXT(DATE(YEAR('Page 1'!E17),1,1),"yy"),'[3]Waterfall - Funding'!$2:$2,0))</f>
        <v>0</v>
      </c>
      <c r="G31" s="421"/>
      <c r="H31" s="432"/>
      <c r="I31" s="512"/>
    </row>
    <row r="32" spans="1:17" ht="13.5" thickTop="1" thickBot="1">
      <c r="B32" s="427"/>
      <c r="C32" s="431"/>
      <c r="D32" s="421"/>
      <c r="E32" s="427"/>
      <c r="F32" s="512"/>
      <c r="G32" s="421"/>
      <c r="H32" s="432"/>
      <c r="I32" s="513"/>
    </row>
    <row r="33" spans="2:9" ht="12.75" thickTop="1">
      <c r="B33" s="427"/>
      <c r="C33" s="431"/>
      <c r="D33" s="421"/>
      <c r="E33" s="427"/>
      <c r="F33" s="515"/>
      <c r="G33" s="421"/>
      <c r="H33" s="432"/>
      <c r="I33" s="513"/>
    </row>
    <row r="34" spans="2:9">
      <c r="B34" s="427"/>
      <c r="C34" s="431"/>
      <c r="D34" s="421" t="s">
        <v>424</v>
      </c>
      <c r="E34" s="427" t="s">
        <v>425</v>
      </c>
      <c r="F34" s="511">
        <f>INDEX('[3]Waterfall - Funding'!$1:$1048576,MATCH(D34,'[3]Waterfall - Funding'!$B:$B,0),MATCH(TEXT(DATE(2000,MONTH('Page 1'!E17),1),"mmm")&amp;+TEXT(DATE(YEAR('Page 1'!E17),1,1),"yy"),'[3]Waterfall - Funding'!$2:$2,0))</f>
        <v>0</v>
      </c>
      <c r="G34" s="421" t="s">
        <v>417</v>
      </c>
      <c r="H34" s="433" t="s">
        <v>426</v>
      </c>
      <c r="I34" s="511">
        <f>INDEX('[3]Waterfall - Issuer'!$256:$256,MATCH(+TEXT(DATE(2000,MONTH('Page 1'!E15),1),"mmm")&amp;+TEXT(DATE(YEAR('Page 1'!E15),1,1),"yy"),'[3]Waterfall - Issuer'!$2:$2,0))</f>
        <v>312.5</v>
      </c>
    </row>
    <row r="35" spans="2:9" ht="15.75" thickBot="1">
      <c r="B35" s="427"/>
      <c r="C35" s="438"/>
      <c r="D35" s="421"/>
      <c r="E35" s="427"/>
      <c r="F35" s="512"/>
      <c r="G35" s="421"/>
      <c r="I35" s="512"/>
    </row>
    <row r="36" spans="2:9" ht="12.75" thickTop="1">
      <c r="B36" s="427"/>
      <c r="C36" s="431"/>
      <c r="D36" s="421"/>
      <c r="E36" s="427"/>
      <c r="F36" s="515"/>
      <c r="G36" s="421"/>
      <c r="I36" s="513"/>
    </row>
    <row r="37" spans="2:9" ht="15">
      <c r="B37" s="427"/>
      <c r="C37" s="431"/>
      <c r="D37" s="421" t="s">
        <v>427</v>
      </c>
      <c r="E37" s="427" t="s">
        <v>428</v>
      </c>
      <c r="F37" s="511">
        <f>INDEX('[3]Waterfall - Funding'!$1:$1048576,MATCH(D37,'[3]Waterfall - Funding'!$B:$B,0),MATCH(TEXT(DATE(2000,MONTH('Page 1'!E17),1),"mmm")&amp;+TEXT(DATE(YEAR('Page 1'!E17),1,1),"yy"),'[3]Waterfall - Funding'!$2:$2,0))</f>
        <v>0</v>
      </c>
      <c r="G37" s="421"/>
      <c r="I37" s="514"/>
    </row>
    <row r="38" spans="2:9">
      <c r="B38" s="427"/>
      <c r="C38" s="431"/>
      <c r="D38" s="421" t="s">
        <v>429</v>
      </c>
      <c r="E38" s="427" t="s">
        <v>430</v>
      </c>
      <c r="F38" s="511">
        <f>INDEX('[3]Waterfall - Funding'!$1:$1048576,MATCH(D38,'[3]Waterfall - Funding'!$B:$B,0),MATCH(TEXT(DATE(2000,MONTH('Page 1'!E17),1),"mmm")&amp;+TEXT(DATE(YEAR('Page 1'!E17),1,1),"yy"),'[3]Waterfall - Funding'!$2:$2,0))</f>
        <v>0</v>
      </c>
      <c r="G38" s="421"/>
      <c r="H38" s="419" t="s">
        <v>431</v>
      </c>
      <c r="I38" s="516"/>
    </row>
    <row r="39" spans="2:9">
      <c r="B39" s="427"/>
      <c r="C39" s="431"/>
      <c r="D39" s="421" t="s">
        <v>432</v>
      </c>
      <c r="E39" s="427" t="s">
        <v>433</v>
      </c>
      <c r="F39" s="511">
        <f>INDEX('[3]Waterfall - Funding'!$1:$1048576,MATCH(D39,'[3]Waterfall - Funding'!$B:$B,0),MATCH(TEXT(DATE(2000,MONTH('Page 1'!E17),1),"mmm")&amp;+TEXT(DATE(YEAR('Page 1'!E17),1,1),"yy"),'[3]Waterfall - Funding'!$2:$2,0))</f>
        <v>0</v>
      </c>
      <c r="G39" s="421"/>
      <c r="H39" s="427"/>
      <c r="I39" s="513"/>
    </row>
    <row r="40" spans="2:9">
      <c r="B40" s="427"/>
      <c r="C40" s="431"/>
      <c r="D40" s="421"/>
      <c r="E40" s="427"/>
      <c r="F40" s="511"/>
      <c r="G40" s="421" t="s">
        <v>381</v>
      </c>
      <c r="H40" s="433" t="s">
        <v>434</v>
      </c>
      <c r="I40" s="511">
        <f>INDEX('[3]Waterfall - Issuer'!$375:$375,MATCH(+TEXT(DATE(2000,MONTH('Page 1'!E15),1),"mmm")&amp;+TEXT(DATE(YEAR('Page 1'!E15),1,1),"yy"),'[3]Waterfall - Issuer'!$2:$2,0))</f>
        <v>760391647.81999993</v>
      </c>
    </row>
    <row r="41" spans="2:9">
      <c r="B41" s="427"/>
      <c r="C41" s="431"/>
      <c r="D41" s="421"/>
      <c r="E41" s="427"/>
      <c r="F41" s="513"/>
      <c r="G41" s="421"/>
      <c r="H41" s="433" t="s">
        <v>435</v>
      </c>
      <c r="I41" s="511">
        <f>INDEX('[3]Waterfall - Issuer'!$376:$376,MATCH(+TEXT(DATE(2000,MONTH('Page 1'!E15),1),"mmm")&amp;+TEXT(DATE(YEAR('Page 1'!E15),1,1),"yy"),'[3]Waterfall - Issuer'!$2:$2,0))</f>
        <v>208273510.41999996</v>
      </c>
    </row>
    <row r="42" spans="2:9">
      <c r="B42" s="427"/>
      <c r="C42" s="431"/>
      <c r="D42" s="421" t="s">
        <v>436</v>
      </c>
      <c r="E42" s="427" t="s">
        <v>437</v>
      </c>
      <c r="F42" s="511">
        <v>0</v>
      </c>
      <c r="G42" s="421" t="s">
        <v>390</v>
      </c>
      <c r="H42" s="433" t="s">
        <v>438</v>
      </c>
      <c r="I42" s="511">
        <f>INDEX('[3]Waterfall - Issuer'!$378:$378,MATCH(+TEXT(DATE(2000,MONTH('Page 1'!E15),1),"mmm")&amp;+TEXT(DATE(YEAR('Page 1'!E15),1,1),"yy"),'[3]Waterfall - Issuer'!$2:$2,0))</f>
        <v>82122195.00999999</v>
      </c>
    </row>
    <row r="43" spans="2:9" ht="12.75" thickBot="1">
      <c r="B43" s="427"/>
      <c r="C43" s="431"/>
      <c r="D43" s="421"/>
      <c r="E43" s="427"/>
      <c r="F43" s="512"/>
      <c r="G43" s="421"/>
      <c r="H43" s="433" t="s">
        <v>435</v>
      </c>
      <c r="I43" s="511">
        <f>INDEX('[3]Waterfall - Issuer'!$379:$379,MATCH(+TEXT(DATE(2000,MONTH('Page 1'!E15),1),"mmm")&amp;+TEXT(DATE(YEAR('Page 1'!E15),1,1),"yy"),'[3]Waterfall - Issuer'!$2:$2,0))</f>
        <v>60121095.009999998</v>
      </c>
    </row>
    <row r="44" spans="2:9" ht="12.75" thickTop="1">
      <c r="B44" s="427"/>
      <c r="C44" s="431"/>
      <c r="D44" s="421"/>
      <c r="E44" s="427"/>
      <c r="F44" s="513"/>
      <c r="G44" s="421" t="s">
        <v>392</v>
      </c>
      <c r="H44" s="433" t="s">
        <v>439</v>
      </c>
      <c r="I44" s="511">
        <v>0</v>
      </c>
    </row>
    <row r="45" spans="2:9">
      <c r="B45" s="427"/>
      <c r="C45" s="431"/>
      <c r="D45" s="421" t="s">
        <v>534</v>
      </c>
      <c r="E45" s="429" t="s">
        <v>440</v>
      </c>
      <c r="F45" s="511">
        <f>INDEX('[3]Waterfall - Funding'!$1:$1048576,MATCH(D45,'[3]Waterfall - Funding'!$B:$B,0),MATCH(TEXT(DATE(2000,MONTH('Page 1'!E17),1),"mmm")&amp;+TEXT(DATE(YEAR('Page 1'!E17),1,1),"yy"),'[3]Waterfall - Funding'!$2:$2,0))</f>
        <v>1733511.5556164384</v>
      </c>
      <c r="G45" s="421"/>
      <c r="H45" s="433" t="s">
        <v>435</v>
      </c>
      <c r="I45" s="511">
        <v>0</v>
      </c>
    </row>
    <row r="46" spans="2:9" ht="12.75" thickBot="1">
      <c r="B46" s="427"/>
      <c r="C46" s="431"/>
      <c r="D46" s="421"/>
      <c r="E46" s="427"/>
      <c r="F46" s="512"/>
      <c r="G46" s="421" t="s">
        <v>398</v>
      </c>
      <c r="H46" s="433" t="s">
        <v>441</v>
      </c>
      <c r="I46" s="511">
        <v>0</v>
      </c>
    </row>
    <row r="47" spans="2:9" ht="12.75" thickTop="1">
      <c r="B47" s="427"/>
      <c r="C47" s="431"/>
      <c r="D47" s="421"/>
      <c r="E47" s="427"/>
      <c r="F47" s="513"/>
      <c r="G47" s="421"/>
      <c r="H47" s="433" t="s">
        <v>435</v>
      </c>
      <c r="I47" s="511">
        <v>0</v>
      </c>
    </row>
    <row r="48" spans="2:9" ht="36">
      <c r="B48" s="427"/>
      <c r="C48" s="431"/>
      <c r="D48" s="421" t="s">
        <v>442</v>
      </c>
      <c r="E48" s="439" t="s">
        <v>443</v>
      </c>
      <c r="F48" s="636">
        <f>INDEX('[3]Waterfall - Funding'!$1:$1048576,MATCH(D48,'[3]Waterfall - Funding'!$B:$B,0),MATCH(TEXT(DATE(2000,MONTH('Page 1'!E17),1),"mmm")&amp;+TEXT(DATE(YEAR('Page 1'!E17),1,1),"yy"),'[3]Waterfall - Funding'!$2:$2,0))</f>
        <v>312.5</v>
      </c>
      <c r="G48" s="440" t="s">
        <v>403</v>
      </c>
      <c r="H48" s="441" t="s">
        <v>444</v>
      </c>
      <c r="I48" s="517">
        <f>INDEX('[3]Waterfall - Funding'!$156:$156,MATCH(TEXT(DATE(2000,MONTH('Page 1'!E17),1),"mmm")&amp;+TEXT(DATE(YEAR('Page 1'!E17),1,1),"yy"),'[3]Waterfall - Funding'!$2:$2,0))</f>
        <v>194440380</v>
      </c>
    </row>
    <row r="49" spans="2:9" ht="12.75" thickBot="1">
      <c r="B49" s="427"/>
      <c r="C49" s="431"/>
      <c r="D49" s="421"/>
      <c r="E49" s="442"/>
      <c r="F49" s="518"/>
      <c r="I49" s="443"/>
    </row>
    <row r="50" spans="2:9" ht="12.75" thickTop="1">
      <c r="B50" s="427"/>
      <c r="C50" s="431"/>
      <c r="D50" s="421" t="s">
        <v>562</v>
      </c>
      <c r="E50" s="429" t="s">
        <v>561</v>
      </c>
      <c r="F50" s="511">
        <f>INDEX('[3]Waterfall - Funding'!$1:$1048576,MATCH(D50,'[3]Waterfall - Funding'!$B:$B,0),MATCH(TEXT(DATE(2000,MONTH('Page 1'!E17),1),"mmm")&amp;+TEXT(DATE(YEAR('Page 1'!E17),1,1),"yy"),'[3]Waterfall - Funding'!$2:$2,0))</f>
        <v>1498255.6516788264</v>
      </c>
      <c r="G50" s="421"/>
      <c r="I50" s="485"/>
    </row>
    <row r="51" spans="2:9" ht="12.75" thickBot="1">
      <c r="B51" s="427"/>
      <c r="C51" s="431"/>
      <c r="D51" s="421"/>
      <c r="E51" s="429"/>
      <c r="F51" s="512"/>
    </row>
    <row r="52" spans="2:9" ht="12.75" thickTop="1">
      <c r="B52" s="427"/>
      <c r="C52" s="431"/>
      <c r="D52" s="421"/>
      <c r="E52" s="429"/>
      <c r="F52" s="513"/>
      <c r="G52" s="421"/>
      <c r="I52" s="485"/>
    </row>
    <row r="53" spans="2:9">
      <c r="B53" s="427"/>
      <c r="C53" s="431"/>
      <c r="D53" s="421" t="s">
        <v>556</v>
      </c>
      <c r="E53" s="429" t="s">
        <v>445</v>
      </c>
      <c r="F53" s="511">
        <f>INDEX('[3]Waterfall - Funding'!$1:$1048576,MATCH(D53,'[3]Waterfall - Funding'!$B:$B,0),MATCH(TEXT(DATE(2000,MONTH('Page 1'!E17),1),"mmm")&amp;+TEXT(DATE(YEAR('Page 1'!E17),1,1),"yy"),'[3]Waterfall - Funding'!$2:$2,0))</f>
        <v>0</v>
      </c>
      <c r="G53" s="421"/>
    </row>
    <row r="54" spans="2:9" ht="12.75" thickBot="1">
      <c r="B54" s="427"/>
      <c r="C54" s="431"/>
      <c r="D54" s="445"/>
      <c r="E54" s="429"/>
      <c r="F54" s="512"/>
      <c r="G54" s="421"/>
    </row>
    <row r="55" spans="2:9" ht="12.75" thickTop="1">
      <c r="B55" s="427"/>
      <c r="C55" s="431"/>
      <c r="D55" s="445"/>
      <c r="E55" s="429"/>
      <c r="F55" s="513"/>
      <c r="G55" s="421"/>
    </row>
    <row r="56" spans="2:9">
      <c r="B56" s="427"/>
      <c r="C56" s="431"/>
      <c r="D56" s="421" t="s">
        <v>555</v>
      </c>
      <c r="E56" s="429" t="s">
        <v>446</v>
      </c>
      <c r="F56" s="511">
        <f>INDEX('[3]Waterfall - Funding'!$1:$1048576,MATCH(D56,'[3]Waterfall - Funding'!$B:$B,0),MATCH(TEXT(DATE(2000,MONTH('Page 1'!E17),1),"mmm")&amp;+TEXT(DATE(YEAR('Page 1'!E17),1,1),"yy"),'[3]Waterfall - Funding'!$2:$2,0))</f>
        <v>0</v>
      </c>
      <c r="G56" s="421"/>
    </row>
    <row r="57" spans="2:9" ht="12.75" thickBot="1">
      <c r="B57" s="427"/>
      <c r="C57" s="431"/>
      <c r="D57" s="445"/>
      <c r="E57" s="427"/>
      <c r="F57" s="512"/>
      <c r="G57" s="421"/>
    </row>
    <row r="58" spans="2:9" ht="12.75" thickTop="1">
      <c r="B58" s="427"/>
      <c r="C58" s="415"/>
      <c r="D58" s="445"/>
      <c r="E58" s="446"/>
      <c r="F58" s="418"/>
      <c r="G58" s="421"/>
    </row>
    <row r="59" spans="2:9">
      <c r="B59" s="417"/>
      <c r="C59" s="415"/>
      <c r="D59" s="445"/>
      <c r="E59" s="419" t="s">
        <v>447</v>
      </c>
      <c r="F59" s="419"/>
      <c r="G59" s="447"/>
    </row>
    <row r="60" spans="2:9">
      <c r="B60" s="427"/>
      <c r="C60" s="415"/>
      <c r="E60" s="425" t="s">
        <v>502</v>
      </c>
      <c r="G60" s="445"/>
    </row>
    <row r="61" spans="2:9">
      <c r="B61" s="417"/>
      <c r="C61" s="485"/>
      <c r="G61" s="445"/>
    </row>
    <row r="62" spans="2:9">
      <c r="B62" s="417"/>
      <c r="C62" s="485"/>
      <c r="D62" s="421" t="s">
        <v>381</v>
      </c>
      <c r="E62" s="429" t="s">
        <v>448</v>
      </c>
      <c r="F62" s="511">
        <f>INDEX('[3]Waterfall - Funding'!$149:$149,MATCH(TEXT(DATE(2000,MONTH('Page 1'!E17),1),"mmm")&amp;+TEXT(DATE(YEAR('Page 1'!E17),1,1),"yy"),'[3]Waterfall - Funding'!$2:$2,0))</f>
        <v>760391647.81999993</v>
      </c>
    </row>
    <row r="63" spans="2:9">
      <c r="B63" s="417"/>
      <c r="C63" s="415"/>
      <c r="D63" s="421"/>
      <c r="E63" s="427"/>
      <c r="F63" s="519"/>
    </row>
    <row r="64" spans="2:9">
      <c r="B64" s="417"/>
      <c r="C64" s="415"/>
      <c r="D64" s="421"/>
      <c r="E64" s="427"/>
      <c r="F64" s="513"/>
      <c r="G64" s="445"/>
      <c r="H64" s="446"/>
      <c r="I64" s="418"/>
    </row>
    <row r="65" spans="2:9">
      <c r="B65" s="417"/>
      <c r="C65" s="415"/>
      <c r="D65" s="421" t="s">
        <v>390</v>
      </c>
      <c r="E65" s="448" t="s">
        <v>449</v>
      </c>
      <c r="F65" s="511">
        <f>INDEX('[3]Waterfall - Funding'!$150:$150,MATCH(TEXT(DATE(2000,MONTH('Page 1'!E15),1),"mmm")&amp;+TEXT(DATE(YEAR('Page 1'!E15),1,1),"yy"),'[3]Waterfall - Funding'!$2:$2,0))</f>
        <v>0</v>
      </c>
      <c r="G65" s="445"/>
      <c r="H65" s="446"/>
      <c r="I65" s="418"/>
    </row>
    <row r="66" spans="2:9" ht="12.75" thickBot="1">
      <c r="B66" s="417"/>
      <c r="C66" s="415"/>
      <c r="D66" s="445"/>
      <c r="E66" s="417"/>
      <c r="F66" s="512"/>
      <c r="G66" s="445"/>
      <c r="H66" s="446"/>
      <c r="I66" s="418"/>
    </row>
    <row r="67" spans="2:9" ht="12.75" thickTop="1">
      <c r="B67" s="417"/>
      <c r="C67" s="415"/>
      <c r="D67" s="445"/>
      <c r="E67" s="417"/>
      <c r="F67" s="515"/>
      <c r="G67" s="445"/>
      <c r="H67" s="446"/>
      <c r="I67" s="418"/>
    </row>
    <row r="68" spans="2:9">
      <c r="B68" s="417"/>
      <c r="C68" s="415"/>
      <c r="D68" s="421" t="s">
        <v>392</v>
      </c>
      <c r="E68" s="448" t="s">
        <v>450</v>
      </c>
      <c r="F68" s="511">
        <f>INDEX('[3]Waterfall - Funding'!$153:$153,MATCH(TEXT(DATE(2000,MONTH('Page 1'!E17),1),"mmm")&amp;+TEXT(DATE(YEAR('Page 1'!E17),1,1),"yy"),'[3]Waterfall - Funding'!$2:$2,0))</f>
        <v>82122195.00999999</v>
      </c>
      <c r="G68" s="445"/>
    </row>
    <row r="69" spans="2:9">
      <c r="B69" s="417"/>
      <c r="C69" s="415"/>
      <c r="D69" s="421" t="s">
        <v>398</v>
      </c>
      <c r="E69" s="448" t="s">
        <v>451</v>
      </c>
      <c r="F69" s="511">
        <v>0</v>
      </c>
      <c r="G69" s="445"/>
    </row>
    <row r="70" spans="2:9">
      <c r="B70" s="417"/>
      <c r="C70" s="415"/>
      <c r="D70" s="421" t="s">
        <v>403</v>
      </c>
      <c r="E70" s="448" t="s">
        <v>452</v>
      </c>
      <c r="F70" s="511">
        <v>0</v>
      </c>
      <c r="G70" s="445"/>
    </row>
    <row r="71" spans="2:9" ht="12.75" thickBot="1">
      <c r="B71" s="417"/>
      <c r="C71" s="415"/>
      <c r="E71" s="448"/>
      <c r="F71" s="512"/>
      <c r="G71" s="445"/>
    </row>
    <row r="72" spans="2:9" ht="12.75" thickTop="1">
      <c r="B72" s="417"/>
      <c r="C72" s="415"/>
      <c r="E72" s="448"/>
      <c r="F72" s="513"/>
      <c r="G72" s="445"/>
    </row>
    <row r="73" spans="2:9">
      <c r="B73" s="417"/>
      <c r="C73" s="415"/>
      <c r="D73" s="421" t="s">
        <v>406</v>
      </c>
      <c r="E73" s="448" t="s">
        <v>453</v>
      </c>
      <c r="F73" s="511">
        <f>INDEX('[3]Waterfall - Funding'!$156:$156,MATCH(TEXT(DATE(2000,MONTH('Page 1'!E17),1),"mmm")&amp;+TEXT(DATE(YEAR('Page 1'!E17),1,1),"yy"),'[3]Waterfall - Funding'!$2:$2,0))</f>
        <v>194440380</v>
      </c>
      <c r="G73" s="445"/>
    </row>
    <row r="74" spans="2:9" ht="12.75" thickBot="1">
      <c r="B74" s="417"/>
      <c r="E74" s="427"/>
      <c r="F74" s="437"/>
      <c r="G74" s="445"/>
    </row>
    <row r="75" spans="2:9" ht="12.75" thickTop="1"/>
    <row r="76" spans="2:9">
      <c r="C76" s="485"/>
    </row>
    <row r="77" spans="2:9">
      <c r="C77" s="485"/>
    </row>
    <row r="78" spans="2:9">
      <c r="C78" s="485"/>
      <c r="E78" s="33"/>
    </row>
    <row r="79" spans="2:9">
      <c r="C79" s="485"/>
    </row>
    <row r="80" spans="2:9">
      <c r="C80" s="485"/>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October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2017-11-28T16:00:03Z</cp:lastPrinted>
  <dcterms:created xsi:type="dcterms:W3CDTF">2016-02-29T13:52:47Z</dcterms:created>
  <dcterms:modified xsi:type="dcterms:W3CDTF">2017-11-28T16:00:19Z</dcterms:modified>
</cp:coreProperties>
</file>